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ml.chartshape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Hacdserv1\work_in_progress\BEFC_Briefing\"/>
    </mc:Choice>
  </mc:AlternateContent>
  <bookViews>
    <workbookView xWindow="0" yWindow="0" windowWidth="28800" windowHeight="12435" tabRatio="646"/>
  </bookViews>
  <sheets>
    <sheet name="Formula" sheetId="24" r:id="rId1"/>
    <sheet name="BEFC_17-18" sheetId="21" r:id="rId2"/>
    <sheet name="LECI_17-18" sheetId="22" r:id="rId3"/>
    <sheet name="Sparsity-Size Ratio" sheetId="17" r:id="rId4"/>
    <sheet name="ADM 1991-92 comparison" sheetId="26" r:id="rId5"/>
    <sheet name="Spending per Student Analysis" sheetId="27" r:id="rId6"/>
    <sheet name="Base Analysis" sheetId="28" r:id="rId7"/>
    <sheet name="Student Weight Summary" sheetId="29" r:id="rId8"/>
    <sheet name="District Factor Summary" sheetId="30" r:id="rId9"/>
    <sheet name="Formula Visual" sheetId="31" r:id="rId10"/>
    <sheet name="Formula Visual (2)" sheetId="32" r:id="rId11"/>
    <sheet name="Sheet1" sheetId="33" r:id="rId12"/>
    <sheet name="SD List" sheetId="20" state="hidden" r:id="rId13"/>
  </sheets>
  <definedNames>
    <definedName name="_xlnm._FilterDatabase" localSheetId="12" hidden="1">'SD List'!$B$4:$D$504</definedName>
    <definedName name="_xlnm.Print_Area" localSheetId="0">Formula!$C$2:$AF$37</definedName>
    <definedName name="_xlnm.Print_Area" localSheetId="9">'Formula Visual'!$C$1:$M$10</definedName>
    <definedName name="_xlnm.Print_Area" localSheetId="10">'Formula Visual (2)'!$C$1:$M$8</definedName>
    <definedName name="SAPBEXrevision" hidden="1">1</definedName>
    <definedName name="SAPBEXsysID" hidden="1">"PW1"</definedName>
    <definedName name="SAPBEXwbID" hidden="1">"4BWEZLJJUJQVD4MCPFVP42FRP"</definedName>
  </definedNames>
  <calcPr calcId="152511"/>
</workbook>
</file>

<file path=xl/calcChain.xml><?xml version="1.0" encoding="utf-8"?>
<calcChain xmlns="http://schemas.openxmlformats.org/spreadsheetml/2006/main">
  <c r="W508" i="22" l="1"/>
  <c r="W507" i="22"/>
  <c r="W506" i="22"/>
  <c r="R506" i="22"/>
  <c r="AA511" i="27" l="1"/>
  <c r="AA524" i="27"/>
  <c r="AA523" i="27"/>
  <c r="AA522" i="27"/>
  <c r="AA521" i="27"/>
  <c r="AA520" i="27"/>
  <c r="AA519" i="27"/>
  <c r="AA518" i="27"/>
  <c r="AA517" i="27"/>
  <c r="AA516" i="27"/>
  <c r="AA515" i="27"/>
  <c r="AA514" i="27"/>
  <c r="AA510" i="27"/>
  <c r="AA509" i="27"/>
  <c r="AA508" i="27"/>
  <c r="AA507" i="27"/>
  <c r="R503" i="27"/>
  <c r="R11" i="27"/>
  <c r="R12" i="27"/>
  <c r="R13" i="27"/>
  <c r="R14" i="27"/>
  <c r="R15" i="27"/>
  <c r="R16" i="27"/>
  <c r="R17" i="27"/>
  <c r="R18" i="27"/>
  <c r="R19" i="27"/>
  <c r="R20" i="27"/>
  <c r="R21" i="27"/>
  <c r="R22" i="27"/>
  <c r="R23" i="27"/>
  <c r="R24" i="27"/>
  <c r="R25" i="27"/>
  <c r="R26" i="27"/>
  <c r="R27" i="27"/>
  <c r="R28" i="27"/>
  <c r="R29" i="27"/>
  <c r="R30" i="27"/>
  <c r="R31" i="27"/>
  <c r="R32" i="27"/>
  <c r="R33" i="27"/>
  <c r="R34" i="27"/>
  <c r="R35" i="27"/>
  <c r="R36" i="27"/>
  <c r="R37" i="27"/>
  <c r="R38" i="27"/>
  <c r="R39" i="27"/>
  <c r="R40" i="27"/>
  <c r="R41" i="27"/>
  <c r="R42" i="27"/>
  <c r="R43" i="27"/>
  <c r="R44" i="27"/>
  <c r="R45" i="27"/>
  <c r="R46" i="27"/>
  <c r="R47" i="27"/>
  <c r="R48" i="27"/>
  <c r="R49" i="27"/>
  <c r="R50" i="27"/>
  <c r="R51" i="27"/>
  <c r="R52" i="27"/>
  <c r="R53" i="27"/>
  <c r="R54" i="27"/>
  <c r="R55" i="27"/>
  <c r="R56" i="27"/>
  <c r="R57" i="27"/>
  <c r="R58" i="27"/>
  <c r="R59" i="27"/>
  <c r="R60" i="27"/>
  <c r="R61" i="27"/>
  <c r="R62" i="27"/>
  <c r="R63" i="27"/>
  <c r="R64" i="27"/>
  <c r="R65" i="27"/>
  <c r="R66" i="27"/>
  <c r="R67" i="27"/>
  <c r="R68" i="27"/>
  <c r="R69" i="27"/>
  <c r="R70" i="27"/>
  <c r="R71" i="27"/>
  <c r="R72" i="27"/>
  <c r="R73" i="27"/>
  <c r="R74" i="27"/>
  <c r="R75" i="27"/>
  <c r="R76" i="27"/>
  <c r="R77" i="27"/>
  <c r="R78" i="27"/>
  <c r="R79" i="27"/>
  <c r="R80" i="27"/>
  <c r="R81" i="27"/>
  <c r="R82" i="27"/>
  <c r="R83" i="27"/>
  <c r="R84" i="27"/>
  <c r="R85" i="27"/>
  <c r="R86" i="27"/>
  <c r="R87" i="27"/>
  <c r="R88" i="27"/>
  <c r="R89" i="27"/>
  <c r="R90" i="27"/>
  <c r="R91" i="27"/>
  <c r="R92" i="27"/>
  <c r="R93" i="27"/>
  <c r="R94" i="27"/>
  <c r="R95" i="27"/>
  <c r="R96" i="27"/>
  <c r="R97" i="27"/>
  <c r="R98" i="27"/>
  <c r="R99" i="27"/>
  <c r="R100" i="27"/>
  <c r="R101" i="27"/>
  <c r="R102" i="27"/>
  <c r="R103" i="27"/>
  <c r="R104" i="27"/>
  <c r="R105" i="27"/>
  <c r="R106" i="27"/>
  <c r="R107" i="27"/>
  <c r="R108" i="27"/>
  <c r="R109" i="27"/>
  <c r="R110" i="27"/>
  <c r="R111" i="27"/>
  <c r="R112" i="27"/>
  <c r="R113" i="27"/>
  <c r="R114" i="27"/>
  <c r="R115" i="27"/>
  <c r="R116" i="27"/>
  <c r="R117" i="27"/>
  <c r="R118" i="27"/>
  <c r="R119" i="27"/>
  <c r="R120" i="27"/>
  <c r="R121" i="27"/>
  <c r="R122" i="27"/>
  <c r="R123" i="27"/>
  <c r="R124" i="27"/>
  <c r="R125" i="27"/>
  <c r="R126" i="27"/>
  <c r="R127" i="27"/>
  <c r="R128" i="27"/>
  <c r="R129" i="27"/>
  <c r="R130" i="27"/>
  <c r="R131" i="27"/>
  <c r="R132" i="27"/>
  <c r="R133" i="27"/>
  <c r="R134" i="27"/>
  <c r="R135" i="27"/>
  <c r="R136" i="27"/>
  <c r="R137" i="27"/>
  <c r="R138" i="27"/>
  <c r="R139" i="27"/>
  <c r="R140" i="27"/>
  <c r="R141" i="27"/>
  <c r="R142" i="27"/>
  <c r="R143" i="27"/>
  <c r="R144" i="27"/>
  <c r="R145" i="27"/>
  <c r="R146" i="27"/>
  <c r="R147" i="27"/>
  <c r="R148" i="27"/>
  <c r="R149" i="27"/>
  <c r="R150" i="27"/>
  <c r="R151" i="27"/>
  <c r="R152" i="27"/>
  <c r="R153" i="27"/>
  <c r="R154" i="27"/>
  <c r="R155" i="27"/>
  <c r="R156" i="27"/>
  <c r="R157" i="27"/>
  <c r="R158" i="27"/>
  <c r="R159" i="27"/>
  <c r="R160" i="27"/>
  <c r="R161" i="27"/>
  <c r="R162" i="27"/>
  <c r="R163" i="27"/>
  <c r="R164" i="27"/>
  <c r="R165" i="27"/>
  <c r="R166" i="27"/>
  <c r="R167" i="27"/>
  <c r="R168" i="27"/>
  <c r="R169" i="27"/>
  <c r="R170" i="27"/>
  <c r="R171" i="27"/>
  <c r="R172" i="27"/>
  <c r="R173" i="27"/>
  <c r="R174" i="27"/>
  <c r="R175" i="27"/>
  <c r="R176" i="27"/>
  <c r="R177" i="27"/>
  <c r="R178" i="27"/>
  <c r="R179" i="27"/>
  <c r="R180" i="27"/>
  <c r="R181" i="27"/>
  <c r="R182" i="27"/>
  <c r="R183" i="27"/>
  <c r="R184" i="27"/>
  <c r="R185" i="27"/>
  <c r="R186" i="27"/>
  <c r="R187" i="27"/>
  <c r="R188" i="27"/>
  <c r="R189" i="27"/>
  <c r="R190" i="27"/>
  <c r="R191" i="27"/>
  <c r="R192" i="27"/>
  <c r="R193" i="27"/>
  <c r="R194" i="27"/>
  <c r="R195" i="27"/>
  <c r="R196" i="27"/>
  <c r="R197" i="27"/>
  <c r="R198" i="27"/>
  <c r="R199" i="27"/>
  <c r="R200" i="27"/>
  <c r="R201" i="27"/>
  <c r="R202" i="27"/>
  <c r="R203" i="27"/>
  <c r="R204" i="27"/>
  <c r="R205" i="27"/>
  <c r="R206" i="27"/>
  <c r="R207" i="27"/>
  <c r="R208" i="27"/>
  <c r="R209" i="27"/>
  <c r="R210" i="27"/>
  <c r="R211" i="27"/>
  <c r="R212" i="27"/>
  <c r="R213" i="27"/>
  <c r="R214" i="27"/>
  <c r="R215" i="27"/>
  <c r="R216" i="27"/>
  <c r="R217" i="27"/>
  <c r="R218" i="27"/>
  <c r="R219" i="27"/>
  <c r="R220" i="27"/>
  <c r="R221" i="27"/>
  <c r="R222" i="27"/>
  <c r="R223" i="27"/>
  <c r="R224" i="27"/>
  <c r="R225" i="27"/>
  <c r="R226" i="27"/>
  <c r="R227" i="27"/>
  <c r="R228" i="27"/>
  <c r="R229" i="27"/>
  <c r="R230" i="27"/>
  <c r="R231" i="27"/>
  <c r="R232" i="27"/>
  <c r="R233" i="27"/>
  <c r="R234" i="27"/>
  <c r="R235" i="27"/>
  <c r="R236" i="27"/>
  <c r="R237" i="27"/>
  <c r="R238" i="27"/>
  <c r="R239" i="27"/>
  <c r="R240" i="27"/>
  <c r="R241" i="27"/>
  <c r="R242" i="27"/>
  <c r="R243" i="27"/>
  <c r="R244" i="27"/>
  <c r="R245" i="27"/>
  <c r="R246" i="27"/>
  <c r="R247" i="27"/>
  <c r="R248" i="27"/>
  <c r="R249" i="27"/>
  <c r="R250" i="27"/>
  <c r="R251" i="27"/>
  <c r="R252" i="27"/>
  <c r="R253" i="27"/>
  <c r="R254" i="27"/>
  <c r="R255" i="27"/>
  <c r="R256" i="27"/>
  <c r="R257" i="27"/>
  <c r="R258" i="27"/>
  <c r="R259" i="27"/>
  <c r="R260" i="27"/>
  <c r="R261" i="27"/>
  <c r="R262" i="27"/>
  <c r="R263" i="27"/>
  <c r="R264" i="27"/>
  <c r="R265" i="27"/>
  <c r="R266" i="27"/>
  <c r="R267" i="27"/>
  <c r="R268" i="27"/>
  <c r="R269" i="27"/>
  <c r="R270" i="27"/>
  <c r="R271" i="27"/>
  <c r="R272" i="27"/>
  <c r="R273" i="27"/>
  <c r="R274" i="27"/>
  <c r="R275" i="27"/>
  <c r="R276" i="27"/>
  <c r="R277" i="27"/>
  <c r="R278" i="27"/>
  <c r="R279" i="27"/>
  <c r="R280" i="27"/>
  <c r="R281" i="27"/>
  <c r="R282" i="27"/>
  <c r="R283" i="27"/>
  <c r="R284" i="27"/>
  <c r="R285" i="27"/>
  <c r="R286" i="27"/>
  <c r="R287" i="27"/>
  <c r="R288" i="27"/>
  <c r="R289" i="27"/>
  <c r="R290" i="27"/>
  <c r="R291" i="27"/>
  <c r="R292" i="27"/>
  <c r="R293" i="27"/>
  <c r="R294" i="27"/>
  <c r="R295" i="27"/>
  <c r="R296" i="27"/>
  <c r="R297" i="27"/>
  <c r="R298" i="27"/>
  <c r="R299" i="27"/>
  <c r="R300" i="27"/>
  <c r="R301" i="27"/>
  <c r="R302" i="27"/>
  <c r="R303" i="27"/>
  <c r="R304" i="27"/>
  <c r="R305" i="27"/>
  <c r="R306" i="27"/>
  <c r="R307" i="27"/>
  <c r="R308" i="27"/>
  <c r="R309" i="27"/>
  <c r="R310" i="27"/>
  <c r="R311" i="27"/>
  <c r="R312" i="27"/>
  <c r="R313" i="27"/>
  <c r="R314" i="27"/>
  <c r="R315" i="27"/>
  <c r="R316" i="27"/>
  <c r="R317" i="27"/>
  <c r="R318" i="27"/>
  <c r="R319" i="27"/>
  <c r="R320" i="27"/>
  <c r="R321" i="27"/>
  <c r="R322" i="27"/>
  <c r="R323" i="27"/>
  <c r="R324" i="27"/>
  <c r="R325" i="27"/>
  <c r="R326" i="27"/>
  <c r="R327" i="27"/>
  <c r="R328" i="27"/>
  <c r="R329" i="27"/>
  <c r="R330" i="27"/>
  <c r="R331" i="27"/>
  <c r="R332" i="27"/>
  <c r="R333" i="27"/>
  <c r="R334" i="27"/>
  <c r="R335" i="27"/>
  <c r="R336" i="27"/>
  <c r="R337" i="27"/>
  <c r="R338" i="27"/>
  <c r="R339" i="27"/>
  <c r="R340" i="27"/>
  <c r="R341" i="27"/>
  <c r="R342" i="27"/>
  <c r="R343" i="27"/>
  <c r="R344" i="27"/>
  <c r="R345" i="27"/>
  <c r="R346" i="27"/>
  <c r="R347" i="27"/>
  <c r="R348" i="27"/>
  <c r="R349" i="27"/>
  <c r="R350" i="27"/>
  <c r="R351" i="27"/>
  <c r="R352" i="27"/>
  <c r="R353" i="27"/>
  <c r="R354" i="27"/>
  <c r="R355" i="27"/>
  <c r="R356" i="27"/>
  <c r="R357" i="27"/>
  <c r="R358" i="27"/>
  <c r="R359" i="27"/>
  <c r="R360" i="27"/>
  <c r="R361" i="27"/>
  <c r="R362" i="27"/>
  <c r="R363" i="27"/>
  <c r="R364" i="27"/>
  <c r="R365" i="27"/>
  <c r="R366" i="27"/>
  <c r="R367" i="27"/>
  <c r="R368" i="27"/>
  <c r="R369" i="27"/>
  <c r="R370" i="27"/>
  <c r="R371" i="27"/>
  <c r="R372" i="27"/>
  <c r="R373" i="27"/>
  <c r="R374" i="27"/>
  <c r="R375" i="27"/>
  <c r="R376" i="27"/>
  <c r="R377" i="27"/>
  <c r="R378" i="27"/>
  <c r="R379" i="27"/>
  <c r="R380" i="27"/>
  <c r="R381" i="27"/>
  <c r="R382" i="27"/>
  <c r="R383" i="27"/>
  <c r="R384" i="27"/>
  <c r="R385" i="27"/>
  <c r="R386" i="27"/>
  <c r="R387" i="27"/>
  <c r="R388" i="27"/>
  <c r="R389" i="27"/>
  <c r="R390" i="27"/>
  <c r="R391" i="27"/>
  <c r="R392" i="27"/>
  <c r="R393" i="27"/>
  <c r="R394" i="27"/>
  <c r="R395" i="27"/>
  <c r="R396" i="27"/>
  <c r="R397" i="27"/>
  <c r="R398" i="27"/>
  <c r="R399" i="27"/>
  <c r="R400" i="27"/>
  <c r="R401" i="27"/>
  <c r="R402" i="27"/>
  <c r="R403" i="27"/>
  <c r="R404" i="27"/>
  <c r="R405" i="27"/>
  <c r="R406" i="27"/>
  <c r="R407" i="27"/>
  <c r="R408" i="27"/>
  <c r="R409" i="27"/>
  <c r="R410" i="27"/>
  <c r="R411" i="27"/>
  <c r="R412" i="27"/>
  <c r="R413" i="27"/>
  <c r="R414" i="27"/>
  <c r="R415" i="27"/>
  <c r="R416" i="27"/>
  <c r="R417" i="27"/>
  <c r="R418" i="27"/>
  <c r="R419" i="27"/>
  <c r="R420" i="27"/>
  <c r="R421" i="27"/>
  <c r="R422" i="27"/>
  <c r="R423" i="27"/>
  <c r="R424" i="27"/>
  <c r="R425" i="27"/>
  <c r="R426" i="27"/>
  <c r="R427" i="27"/>
  <c r="R428" i="27"/>
  <c r="R429" i="27"/>
  <c r="R430" i="27"/>
  <c r="R431" i="27"/>
  <c r="R432" i="27"/>
  <c r="R433" i="27"/>
  <c r="R434" i="27"/>
  <c r="R435" i="27"/>
  <c r="R436" i="27"/>
  <c r="R437" i="27"/>
  <c r="R438" i="27"/>
  <c r="R439" i="27"/>
  <c r="R440" i="27"/>
  <c r="R441" i="27"/>
  <c r="R442" i="27"/>
  <c r="R443" i="27"/>
  <c r="R444" i="27"/>
  <c r="R445" i="27"/>
  <c r="R446" i="27"/>
  <c r="R447" i="27"/>
  <c r="R448" i="27"/>
  <c r="R449" i="27"/>
  <c r="R450" i="27"/>
  <c r="R451" i="27"/>
  <c r="R452" i="27"/>
  <c r="R453" i="27"/>
  <c r="R454" i="27"/>
  <c r="R455" i="27"/>
  <c r="R456" i="27"/>
  <c r="R457" i="27"/>
  <c r="R458" i="27"/>
  <c r="R459" i="27"/>
  <c r="R460" i="27"/>
  <c r="R461" i="27"/>
  <c r="R462" i="27"/>
  <c r="R463" i="27"/>
  <c r="R464" i="27"/>
  <c r="R465" i="27"/>
  <c r="R466" i="27"/>
  <c r="R467" i="27"/>
  <c r="R468" i="27"/>
  <c r="R469" i="27"/>
  <c r="R470" i="27"/>
  <c r="R471" i="27"/>
  <c r="R472" i="27"/>
  <c r="R473" i="27"/>
  <c r="R474" i="27"/>
  <c r="R475" i="27"/>
  <c r="R476" i="27"/>
  <c r="R477" i="27"/>
  <c r="R478" i="27"/>
  <c r="R479" i="27"/>
  <c r="R480" i="27"/>
  <c r="R481" i="27"/>
  <c r="R482" i="27"/>
  <c r="R483" i="27"/>
  <c r="R484" i="27"/>
  <c r="R485" i="27"/>
  <c r="R486" i="27"/>
  <c r="R487" i="27"/>
  <c r="R488" i="27"/>
  <c r="R489" i="27"/>
  <c r="R490" i="27"/>
  <c r="R491" i="27"/>
  <c r="R492" i="27"/>
  <c r="R493" i="27"/>
  <c r="R494" i="27"/>
  <c r="R495" i="27"/>
  <c r="R496" i="27"/>
  <c r="R497" i="27"/>
  <c r="R498" i="27"/>
  <c r="R499" i="27"/>
  <c r="R500" i="27"/>
  <c r="R501" i="27"/>
  <c r="R3" i="27"/>
  <c r="R4" i="27"/>
  <c r="R5" i="27"/>
  <c r="R6" i="27"/>
  <c r="R7" i="27"/>
  <c r="R8" i="27"/>
  <c r="R9" i="27"/>
  <c r="R10" i="27"/>
  <c r="R2" i="27"/>
  <c r="M3" i="27" l="1"/>
  <c r="M4" i="27"/>
  <c r="M5" i="27"/>
  <c r="M6" i="27"/>
  <c r="M7" i="27"/>
  <c r="M8" i="27"/>
  <c r="M9" i="27"/>
  <c r="M10" i="27"/>
  <c r="M11" i="27"/>
  <c r="M12" i="27"/>
  <c r="M13" i="27"/>
  <c r="M14" i="27"/>
  <c r="M15" i="27"/>
  <c r="M16" i="27"/>
  <c r="M17" i="27"/>
  <c r="M18" i="27"/>
  <c r="M19" i="27"/>
  <c r="M20" i="27"/>
  <c r="M21" i="27"/>
  <c r="M22" i="27"/>
  <c r="M23" i="27"/>
  <c r="M24" i="27"/>
  <c r="M25" i="27"/>
  <c r="M26" i="27"/>
  <c r="M27" i="27"/>
  <c r="M28" i="27"/>
  <c r="M29" i="27"/>
  <c r="M30" i="27"/>
  <c r="M31" i="27"/>
  <c r="M32" i="27"/>
  <c r="M33" i="27"/>
  <c r="M34" i="27"/>
  <c r="M35" i="27"/>
  <c r="M36" i="27"/>
  <c r="M37" i="27"/>
  <c r="M38" i="27"/>
  <c r="M39" i="27"/>
  <c r="M40" i="27"/>
  <c r="M41" i="27"/>
  <c r="M42" i="27"/>
  <c r="M43" i="27"/>
  <c r="M44" i="27"/>
  <c r="M45" i="27"/>
  <c r="M46" i="27"/>
  <c r="M47" i="27"/>
  <c r="M48" i="27"/>
  <c r="M49" i="27"/>
  <c r="M50" i="27"/>
  <c r="M51" i="27"/>
  <c r="M52" i="27"/>
  <c r="M53" i="27"/>
  <c r="M54" i="27"/>
  <c r="M55" i="27"/>
  <c r="M56" i="27"/>
  <c r="M57" i="27"/>
  <c r="M58" i="27"/>
  <c r="M59" i="27"/>
  <c r="M60" i="27"/>
  <c r="M61" i="27"/>
  <c r="M62" i="27"/>
  <c r="M63" i="27"/>
  <c r="M64" i="27"/>
  <c r="M65" i="27"/>
  <c r="M66" i="27"/>
  <c r="M67" i="27"/>
  <c r="M68" i="27"/>
  <c r="M69" i="27"/>
  <c r="M70" i="27"/>
  <c r="M71" i="27"/>
  <c r="M72" i="27"/>
  <c r="M73" i="27"/>
  <c r="M74" i="27"/>
  <c r="M75" i="27"/>
  <c r="M76" i="27"/>
  <c r="M77" i="27"/>
  <c r="M78" i="27"/>
  <c r="M79" i="27"/>
  <c r="M80" i="27"/>
  <c r="M81" i="27"/>
  <c r="M82" i="27"/>
  <c r="M83" i="27"/>
  <c r="M84" i="27"/>
  <c r="M85" i="27"/>
  <c r="M86" i="27"/>
  <c r="M87" i="27"/>
  <c r="M88" i="27"/>
  <c r="M89" i="27"/>
  <c r="M90" i="27"/>
  <c r="M91" i="27"/>
  <c r="M92" i="27"/>
  <c r="M93" i="27"/>
  <c r="M94" i="27"/>
  <c r="M95" i="27"/>
  <c r="M96" i="27"/>
  <c r="M97" i="27"/>
  <c r="M98" i="27"/>
  <c r="M99" i="27"/>
  <c r="M100" i="27"/>
  <c r="M101" i="27"/>
  <c r="M102" i="27"/>
  <c r="M103" i="27"/>
  <c r="M104" i="27"/>
  <c r="M105" i="27"/>
  <c r="M106" i="27"/>
  <c r="M107" i="27"/>
  <c r="M108" i="27"/>
  <c r="M109" i="27"/>
  <c r="M110" i="27"/>
  <c r="M111" i="27"/>
  <c r="M112" i="27"/>
  <c r="M113" i="27"/>
  <c r="M114" i="27"/>
  <c r="M115" i="27"/>
  <c r="M116" i="27"/>
  <c r="M117" i="27"/>
  <c r="M118" i="27"/>
  <c r="M119" i="27"/>
  <c r="M120" i="27"/>
  <c r="M121" i="27"/>
  <c r="M122" i="27"/>
  <c r="M123" i="27"/>
  <c r="M124" i="27"/>
  <c r="M125" i="27"/>
  <c r="M126" i="27"/>
  <c r="M127" i="27"/>
  <c r="M128" i="27"/>
  <c r="M129" i="27"/>
  <c r="M130" i="27"/>
  <c r="M131" i="27"/>
  <c r="M132" i="27"/>
  <c r="M133" i="27"/>
  <c r="M134" i="27"/>
  <c r="M135" i="27"/>
  <c r="M136" i="27"/>
  <c r="M137" i="27"/>
  <c r="M138" i="27"/>
  <c r="M139" i="27"/>
  <c r="M140" i="27"/>
  <c r="M141" i="27"/>
  <c r="M142" i="27"/>
  <c r="M143" i="27"/>
  <c r="M144" i="27"/>
  <c r="M145" i="27"/>
  <c r="M146" i="27"/>
  <c r="M147" i="27"/>
  <c r="M148" i="27"/>
  <c r="M149" i="27"/>
  <c r="M150" i="27"/>
  <c r="M151" i="27"/>
  <c r="M152" i="27"/>
  <c r="M153" i="27"/>
  <c r="M154" i="27"/>
  <c r="M155" i="27"/>
  <c r="M156" i="27"/>
  <c r="M157" i="27"/>
  <c r="M158" i="27"/>
  <c r="M159" i="27"/>
  <c r="M160" i="27"/>
  <c r="M161" i="27"/>
  <c r="M162" i="27"/>
  <c r="M163" i="27"/>
  <c r="M164" i="27"/>
  <c r="M165" i="27"/>
  <c r="M166" i="27"/>
  <c r="M167" i="27"/>
  <c r="M168" i="27"/>
  <c r="M169" i="27"/>
  <c r="M170" i="27"/>
  <c r="M171" i="27"/>
  <c r="M172" i="27"/>
  <c r="M173" i="27"/>
  <c r="M174" i="27"/>
  <c r="M175" i="27"/>
  <c r="M176" i="27"/>
  <c r="M177" i="27"/>
  <c r="M178" i="27"/>
  <c r="M179" i="27"/>
  <c r="M180" i="27"/>
  <c r="M181" i="27"/>
  <c r="M182" i="27"/>
  <c r="M183" i="27"/>
  <c r="M184" i="27"/>
  <c r="M185" i="27"/>
  <c r="M186" i="27"/>
  <c r="M187" i="27"/>
  <c r="M188" i="27"/>
  <c r="M189" i="27"/>
  <c r="M190" i="27"/>
  <c r="M191" i="27"/>
  <c r="M192" i="27"/>
  <c r="M193" i="27"/>
  <c r="M194" i="27"/>
  <c r="M195" i="27"/>
  <c r="M196" i="27"/>
  <c r="M197" i="27"/>
  <c r="M198" i="27"/>
  <c r="M199" i="27"/>
  <c r="M200" i="27"/>
  <c r="M201" i="27"/>
  <c r="M202" i="27"/>
  <c r="M203" i="27"/>
  <c r="M204" i="27"/>
  <c r="M205" i="27"/>
  <c r="M206" i="27"/>
  <c r="M207" i="27"/>
  <c r="M208" i="27"/>
  <c r="M209" i="27"/>
  <c r="M210" i="27"/>
  <c r="M211" i="27"/>
  <c r="M212" i="27"/>
  <c r="M213" i="27"/>
  <c r="M214" i="27"/>
  <c r="M215" i="27"/>
  <c r="M216" i="27"/>
  <c r="M217" i="27"/>
  <c r="M218" i="27"/>
  <c r="M219" i="27"/>
  <c r="M220" i="27"/>
  <c r="M221" i="27"/>
  <c r="M222" i="27"/>
  <c r="M223" i="27"/>
  <c r="M224" i="27"/>
  <c r="M225" i="27"/>
  <c r="M226" i="27"/>
  <c r="M227" i="27"/>
  <c r="M228" i="27"/>
  <c r="M229" i="27"/>
  <c r="M230" i="27"/>
  <c r="M231" i="27"/>
  <c r="M232" i="27"/>
  <c r="M233" i="27"/>
  <c r="M234" i="27"/>
  <c r="M235" i="27"/>
  <c r="M236" i="27"/>
  <c r="M237" i="27"/>
  <c r="M238" i="27"/>
  <c r="M239" i="27"/>
  <c r="M240" i="27"/>
  <c r="M241" i="27"/>
  <c r="M242" i="27"/>
  <c r="M243" i="27"/>
  <c r="M244" i="27"/>
  <c r="M245" i="27"/>
  <c r="M246" i="27"/>
  <c r="M247" i="27"/>
  <c r="M248" i="27"/>
  <c r="M249" i="27"/>
  <c r="M250" i="27"/>
  <c r="M251" i="27"/>
  <c r="M252" i="27"/>
  <c r="M253" i="27"/>
  <c r="M254" i="27"/>
  <c r="M255" i="27"/>
  <c r="M256" i="27"/>
  <c r="M257" i="27"/>
  <c r="M258" i="27"/>
  <c r="M259" i="27"/>
  <c r="M260" i="27"/>
  <c r="M261" i="27"/>
  <c r="M262" i="27"/>
  <c r="M263" i="27"/>
  <c r="M264" i="27"/>
  <c r="M265" i="27"/>
  <c r="M266" i="27"/>
  <c r="M267" i="27"/>
  <c r="M268" i="27"/>
  <c r="M269" i="27"/>
  <c r="M270" i="27"/>
  <c r="M271" i="27"/>
  <c r="M272" i="27"/>
  <c r="M273" i="27"/>
  <c r="M274" i="27"/>
  <c r="M275" i="27"/>
  <c r="M276" i="27"/>
  <c r="M277" i="27"/>
  <c r="M278" i="27"/>
  <c r="M279" i="27"/>
  <c r="M280" i="27"/>
  <c r="M281" i="27"/>
  <c r="M282" i="27"/>
  <c r="M283" i="27"/>
  <c r="M284" i="27"/>
  <c r="M285" i="27"/>
  <c r="M286" i="27"/>
  <c r="M287" i="27"/>
  <c r="M288" i="27"/>
  <c r="M289" i="27"/>
  <c r="M290" i="27"/>
  <c r="M291" i="27"/>
  <c r="M292" i="27"/>
  <c r="M293" i="27"/>
  <c r="M294" i="27"/>
  <c r="M295" i="27"/>
  <c r="M296" i="27"/>
  <c r="M297" i="27"/>
  <c r="M298" i="27"/>
  <c r="M299" i="27"/>
  <c r="M300" i="27"/>
  <c r="M301" i="27"/>
  <c r="M302" i="27"/>
  <c r="M303" i="27"/>
  <c r="M304" i="27"/>
  <c r="M305" i="27"/>
  <c r="M306" i="27"/>
  <c r="M307" i="27"/>
  <c r="M308" i="27"/>
  <c r="M309" i="27"/>
  <c r="M310" i="27"/>
  <c r="M311" i="27"/>
  <c r="M312" i="27"/>
  <c r="M313" i="27"/>
  <c r="M314" i="27"/>
  <c r="M315" i="27"/>
  <c r="M316" i="27"/>
  <c r="M317" i="27"/>
  <c r="M318" i="27"/>
  <c r="M319" i="27"/>
  <c r="M320" i="27"/>
  <c r="M321" i="27"/>
  <c r="M322" i="27"/>
  <c r="M323" i="27"/>
  <c r="M324" i="27"/>
  <c r="M325" i="27"/>
  <c r="M326" i="27"/>
  <c r="M327" i="27"/>
  <c r="M328" i="27"/>
  <c r="M329" i="27"/>
  <c r="M330" i="27"/>
  <c r="M331" i="27"/>
  <c r="M332" i="27"/>
  <c r="M333" i="27"/>
  <c r="M334" i="27"/>
  <c r="M335" i="27"/>
  <c r="M336" i="27"/>
  <c r="M337" i="27"/>
  <c r="M338" i="27"/>
  <c r="M339" i="27"/>
  <c r="M340" i="27"/>
  <c r="M341" i="27"/>
  <c r="M342" i="27"/>
  <c r="M343" i="27"/>
  <c r="M344" i="27"/>
  <c r="M345" i="27"/>
  <c r="M346" i="27"/>
  <c r="M347" i="27"/>
  <c r="M348" i="27"/>
  <c r="M349" i="27"/>
  <c r="M350" i="27"/>
  <c r="M351" i="27"/>
  <c r="M352" i="27"/>
  <c r="M353" i="27"/>
  <c r="M354" i="27"/>
  <c r="M355" i="27"/>
  <c r="M356" i="27"/>
  <c r="M357" i="27"/>
  <c r="M358" i="27"/>
  <c r="M359" i="27"/>
  <c r="M360" i="27"/>
  <c r="M361" i="27"/>
  <c r="M362" i="27"/>
  <c r="M363" i="27"/>
  <c r="M364" i="27"/>
  <c r="M365" i="27"/>
  <c r="M366" i="27"/>
  <c r="M367" i="27"/>
  <c r="M368" i="27"/>
  <c r="M369" i="27"/>
  <c r="M370" i="27"/>
  <c r="M371" i="27"/>
  <c r="M372" i="27"/>
  <c r="M373" i="27"/>
  <c r="M374" i="27"/>
  <c r="M375" i="27"/>
  <c r="M376" i="27"/>
  <c r="M377" i="27"/>
  <c r="M378" i="27"/>
  <c r="M379" i="27"/>
  <c r="M380" i="27"/>
  <c r="M381" i="27"/>
  <c r="M382" i="27"/>
  <c r="M383" i="27"/>
  <c r="M384" i="27"/>
  <c r="M385" i="27"/>
  <c r="M386" i="27"/>
  <c r="M387" i="27"/>
  <c r="M388" i="27"/>
  <c r="M389" i="27"/>
  <c r="M390" i="27"/>
  <c r="M391" i="27"/>
  <c r="M392" i="27"/>
  <c r="M393" i="27"/>
  <c r="M394" i="27"/>
  <c r="M395" i="27"/>
  <c r="M396" i="27"/>
  <c r="M397" i="27"/>
  <c r="M398" i="27"/>
  <c r="M399" i="27"/>
  <c r="M400" i="27"/>
  <c r="M401" i="27"/>
  <c r="M402" i="27"/>
  <c r="M403" i="27"/>
  <c r="M404" i="27"/>
  <c r="M405" i="27"/>
  <c r="M406" i="27"/>
  <c r="M407" i="27"/>
  <c r="M408" i="27"/>
  <c r="M409" i="27"/>
  <c r="M410" i="27"/>
  <c r="M411" i="27"/>
  <c r="M412" i="27"/>
  <c r="M413" i="27"/>
  <c r="M414" i="27"/>
  <c r="M415" i="27"/>
  <c r="M416" i="27"/>
  <c r="M417" i="27"/>
  <c r="M418" i="27"/>
  <c r="M419" i="27"/>
  <c r="M420" i="27"/>
  <c r="M421" i="27"/>
  <c r="M422" i="27"/>
  <c r="M423" i="27"/>
  <c r="M424" i="27"/>
  <c r="M425" i="27"/>
  <c r="M426" i="27"/>
  <c r="M427" i="27"/>
  <c r="M428" i="27"/>
  <c r="M429" i="27"/>
  <c r="M430" i="27"/>
  <c r="M431" i="27"/>
  <c r="M432" i="27"/>
  <c r="M433" i="27"/>
  <c r="M434" i="27"/>
  <c r="M435" i="27"/>
  <c r="M436" i="27"/>
  <c r="M437" i="27"/>
  <c r="M438" i="27"/>
  <c r="M439" i="27"/>
  <c r="M440" i="27"/>
  <c r="M441" i="27"/>
  <c r="M442" i="27"/>
  <c r="M443" i="27"/>
  <c r="M444" i="27"/>
  <c r="M445" i="27"/>
  <c r="M446" i="27"/>
  <c r="M447" i="27"/>
  <c r="M448" i="27"/>
  <c r="M449" i="27"/>
  <c r="M450" i="27"/>
  <c r="M451" i="27"/>
  <c r="M452" i="27"/>
  <c r="M453" i="27"/>
  <c r="M454" i="27"/>
  <c r="M455" i="27"/>
  <c r="M456" i="27"/>
  <c r="M457" i="27"/>
  <c r="M458" i="27"/>
  <c r="M459" i="27"/>
  <c r="M460" i="27"/>
  <c r="M461" i="27"/>
  <c r="M462" i="27"/>
  <c r="M463" i="27"/>
  <c r="M464" i="27"/>
  <c r="M465" i="27"/>
  <c r="M466" i="27"/>
  <c r="M467" i="27"/>
  <c r="M468" i="27"/>
  <c r="M469" i="27"/>
  <c r="M470" i="27"/>
  <c r="M471" i="27"/>
  <c r="M472" i="27"/>
  <c r="M473" i="27"/>
  <c r="M474" i="27"/>
  <c r="M475" i="27"/>
  <c r="M476" i="27"/>
  <c r="M477" i="27"/>
  <c r="M478" i="27"/>
  <c r="M479" i="27"/>
  <c r="M480" i="27"/>
  <c r="M481" i="27"/>
  <c r="M482" i="27"/>
  <c r="M483" i="27"/>
  <c r="M484" i="27"/>
  <c r="M485" i="27"/>
  <c r="M486" i="27"/>
  <c r="M487" i="27"/>
  <c r="M488" i="27"/>
  <c r="M489" i="27"/>
  <c r="M490" i="27"/>
  <c r="M491" i="27"/>
  <c r="M492" i="27"/>
  <c r="M493" i="27"/>
  <c r="M494" i="27"/>
  <c r="M495" i="27"/>
  <c r="M496" i="27"/>
  <c r="M497" i="27"/>
  <c r="M498" i="27"/>
  <c r="M499" i="27"/>
  <c r="M500" i="27"/>
  <c r="M501" i="27"/>
  <c r="M2" i="27"/>
  <c r="L6" i="27" l="1"/>
  <c r="L7" i="27"/>
  <c r="L8" i="27"/>
  <c r="L9" i="27"/>
  <c r="L10" i="27"/>
  <c r="L11" i="27"/>
  <c r="L12" i="27"/>
  <c r="L13" i="27"/>
  <c r="L14" i="27"/>
  <c r="L15" i="27"/>
  <c r="L16" i="27"/>
  <c r="L17" i="27"/>
  <c r="L18" i="27"/>
  <c r="L19" i="27"/>
  <c r="L20" i="27"/>
  <c r="L21" i="27"/>
  <c r="L22" i="27"/>
  <c r="L23" i="27"/>
  <c r="L24" i="27"/>
  <c r="L25" i="27"/>
  <c r="L26" i="27"/>
  <c r="L27" i="27"/>
  <c r="L28" i="27"/>
  <c r="L29" i="27"/>
  <c r="L30" i="27"/>
  <c r="L31" i="27"/>
  <c r="L32" i="27"/>
  <c r="L33" i="27"/>
  <c r="L34" i="27"/>
  <c r="L35" i="27"/>
  <c r="L36" i="27"/>
  <c r="L37" i="27"/>
  <c r="L38" i="27"/>
  <c r="L39" i="27"/>
  <c r="L40" i="27"/>
  <c r="L41" i="27"/>
  <c r="L42" i="27"/>
  <c r="L43" i="27"/>
  <c r="L44" i="27"/>
  <c r="L45" i="27"/>
  <c r="L46" i="27"/>
  <c r="L47" i="27"/>
  <c r="L48" i="27"/>
  <c r="L49" i="27"/>
  <c r="L50" i="27"/>
  <c r="L51" i="27"/>
  <c r="L52" i="27"/>
  <c r="L53" i="27"/>
  <c r="L54" i="27"/>
  <c r="L55" i="27"/>
  <c r="L56" i="27"/>
  <c r="L57" i="27"/>
  <c r="L58" i="27"/>
  <c r="L59" i="27"/>
  <c r="L60" i="27"/>
  <c r="L61" i="27"/>
  <c r="L62" i="27"/>
  <c r="L63" i="27"/>
  <c r="L64" i="27"/>
  <c r="L65" i="27"/>
  <c r="L66" i="27"/>
  <c r="L67" i="27"/>
  <c r="L68" i="27"/>
  <c r="L69" i="27"/>
  <c r="L70" i="27"/>
  <c r="L71" i="27"/>
  <c r="L72" i="27"/>
  <c r="L73" i="27"/>
  <c r="L74" i="27"/>
  <c r="L75" i="27"/>
  <c r="L76" i="27"/>
  <c r="L77" i="27"/>
  <c r="L78" i="27"/>
  <c r="L79" i="27"/>
  <c r="L80" i="27"/>
  <c r="L81" i="27"/>
  <c r="L82" i="27"/>
  <c r="L83" i="27"/>
  <c r="L84" i="27"/>
  <c r="L85" i="27"/>
  <c r="L86" i="27"/>
  <c r="L87" i="27"/>
  <c r="L88" i="27"/>
  <c r="L89" i="27"/>
  <c r="L90" i="27"/>
  <c r="L91" i="27"/>
  <c r="L92" i="27"/>
  <c r="L93" i="27"/>
  <c r="L94" i="27"/>
  <c r="L95" i="27"/>
  <c r="L96" i="27"/>
  <c r="L97" i="27"/>
  <c r="L98" i="27"/>
  <c r="L99" i="27"/>
  <c r="L100" i="27"/>
  <c r="L101" i="27"/>
  <c r="L102" i="27"/>
  <c r="L103" i="27"/>
  <c r="L104" i="27"/>
  <c r="L105" i="27"/>
  <c r="L106" i="27"/>
  <c r="L107" i="27"/>
  <c r="L108" i="27"/>
  <c r="L109" i="27"/>
  <c r="L110" i="27"/>
  <c r="L111" i="27"/>
  <c r="L112" i="27"/>
  <c r="L113" i="27"/>
  <c r="L114" i="27"/>
  <c r="L115" i="27"/>
  <c r="L116" i="27"/>
  <c r="L117" i="27"/>
  <c r="L118" i="27"/>
  <c r="L119" i="27"/>
  <c r="L120" i="27"/>
  <c r="L121" i="27"/>
  <c r="L122" i="27"/>
  <c r="L123" i="27"/>
  <c r="L124" i="27"/>
  <c r="L125" i="27"/>
  <c r="L126" i="27"/>
  <c r="L127" i="27"/>
  <c r="L128" i="27"/>
  <c r="L129" i="27"/>
  <c r="L130" i="27"/>
  <c r="L131" i="27"/>
  <c r="L132" i="27"/>
  <c r="L133" i="27"/>
  <c r="L134" i="27"/>
  <c r="L135" i="27"/>
  <c r="L136" i="27"/>
  <c r="L137" i="27"/>
  <c r="L138" i="27"/>
  <c r="L139" i="27"/>
  <c r="L140" i="27"/>
  <c r="L141" i="27"/>
  <c r="L142" i="27"/>
  <c r="L143" i="27"/>
  <c r="L144" i="27"/>
  <c r="L145" i="27"/>
  <c r="L146" i="27"/>
  <c r="L147" i="27"/>
  <c r="L148" i="27"/>
  <c r="L149" i="27"/>
  <c r="L150" i="27"/>
  <c r="L151" i="27"/>
  <c r="L152" i="27"/>
  <c r="L153" i="27"/>
  <c r="L154" i="27"/>
  <c r="L155" i="27"/>
  <c r="L156" i="27"/>
  <c r="L157" i="27"/>
  <c r="L158" i="27"/>
  <c r="L159" i="27"/>
  <c r="L160" i="27"/>
  <c r="L161" i="27"/>
  <c r="L162" i="27"/>
  <c r="L163" i="27"/>
  <c r="L164" i="27"/>
  <c r="L165" i="27"/>
  <c r="L166" i="27"/>
  <c r="L167" i="27"/>
  <c r="L168" i="27"/>
  <c r="L169" i="27"/>
  <c r="L170" i="27"/>
  <c r="L171" i="27"/>
  <c r="L172" i="27"/>
  <c r="L173" i="27"/>
  <c r="L174" i="27"/>
  <c r="L175" i="27"/>
  <c r="L176" i="27"/>
  <c r="L177" i="27"/>
  <c r="L178" i="27"/>
  <c r="L179" i="27"/>
  <c r="L180" i="27"/>
  <c r="L181" i="27"/>
  <c r="L182" i="27"/>
  <c r="L183" i="27"/>
  <c r="L184" i="27"/>
  <c r="L185" i="27"/>
  <c r="L186" i="27"/>
  <c r="L187" i="27"/>
  <c r="L188" i="27"/>
  <c r="L189" i="27"/>
  <c r="L190" i="27"/>
  <c r="L191" i="27"/>
  <c r="L192" i="27"/>
  <c r="L193" i="27"/>
  <c r="L194" i="27"/>
  <c r="L195" i="27"/>
  <c r="L196" i="27"/>
  <c r="L197" i="27"/>
  <c r="L198" i="27"/>
  <c r="L199" i="27"/>
  <c r="L200" i="27"/>
  <c r="L201" i="27"/>
  <c r="L202" i="27"/>
  <c r="L203" i="27"/>
  <c r="L204" i="27"/>
  <c r="L205" i="27"/>
  <c r="L206" i="27"/>
  <c r="L207" i="27"/>
  <c r="L208" i="27"/>
  <c r="L209" i="27"/>
  <c r="L210" i="27"/>
  <c r="L211" i="27"/>
  <c r="L212" i="27"/>
  <c r="L213" i="27"/>
  <c r="L214" i="27"/>
  <c r="L215" i="27"/>
  <c r="L216" i="27"/>
  <c r="L217" i="27"/>
  <c r="L218" i="27"/>
  <c r="L219" i="27"/>
  <c r="L220" i="27"/>
  <c r="L221" i="27"/>
  <c r="L222" i="27"/>
  <c r="L223" i="27"/>
  <c r="L224" i="27"/>
  <c r="L225" i="27"/>
  <c r="L226" i="27"/>
  <c r="L227" i="27"/>
  <c r="L228" i="27"/>
  <c r="L229" i="27"/>
  <c r="L230" i="27"/>
  <c r="L231" i="27"/>
  <c r="L232" i="27"/>
  <c r="L233" i="27"/>
  <c r="L234" i="27"/>
  <c r="L235" i="27"/>
  <c r="L236" i="27"/>
  <c r="L237" i="27"/>
  <c r="L238" i="27"/>
  <c r="L239" i="27"/>
  <c r="L240" i="27"/>
  <c r="L241" i="27"/>
  <c r="L242" i="27"/>
  <c r="L243" i="27"/>
  <c r="L244" i="27"/>
  <c r="L245" i="27"/>
  <c r="L246" i="27"/>
  <c r="L247" i="27"/>
  <c r="L248" i="27"/>
  <c r="L249" i="27"/>
  <c r="L250" i="27"/>
  <c r="L251" i="27"/>
  <c r="L252" i="27"/>
  <c r="L253" i="27"/>
  <c r="L254" i="27"/>
  <c r="L255" i="27"/>
  <c r="L256" i="27"/>
  <c r="L257" i="27"/>
  <c r="L258" i="27"/>
  <c r="L259" i="27"/>
  <c r="L260" i="27"/>
  <c r="L261" i="27"/>
  <c r="L262" i="27"/>
  <c r="L263" i="27"/>
  <c r="L264" i="27"/>
  <c r="L265" i="27"/>
  <c r="L266" i="27"/>
  <c r="L267" i="27"/>
  <c r="L268" i="27"/>
  <c r="L269" i="27"/>
  <c r="L270" i="27"/>
  <c r="L271" i="27"/>
  <c r="L272" i="27"/>
  <c r="L273" i="27"/>
  <c r="L274" i="27"/>
  <c r="L275" i="27"/>
  <c r="L276" i="27"/>
  <c r="L277" i="27"/>
  <c r="L278" i="27"/>
  <c r="L279" i="27"/>
  <c r="L280" i="27"/>
  <c r="L281" i="27"/>
  <c r="L282" i="27"/>
  <c r="L283" i="27"/>
  <c r="L284" i="27"/>
  <c r="L285" i="27"/>
  <c r="L286" i="27"/>
  <c r="L287" i="27"/>
  <c r="L288" i="27"/>
  <c r="L289" i="27"/>
  <c r="L290" i="27"/>
  <c r="L291" i="27"/>
  <c r="L292" i="27"/>
  <c r="L293" i="27"/>
  <c r="L294" i="27"/>
  <c r="L295" i="27"/>
  <c r="L296" i="27"/>
  <c r="L297" i="27"/>
  <c r="L298" i="27"/>
  <c r="L299" i="27"/>
  <c r="L300" i="27"/>
  <c r="L301" i="27"/>
  <c r="L302" i="27"/>
  <c r="L303" i="27"/>
  <c r="L304" i="27"/>
  <c r="L305" i="27"/>
  <c r="L306" i="27"/>
  <c r="L307" i="27"/>
  <c r="L308" i="27"/>
  <c r="L309" i="27"/>
  <c r="L310" i="27"/>
  <c r="L311" i="27"/>
  <c r="L312" i="27"/>
  <c r="L313" i="27"/>
  <c r="L314" i="27"/>
  <c r="L315" i="27"/>
  <c r="L316" i="27"/>
  <c r="L317" i="27"/>
  <c r="L318" i="27"/>
  <c r="L319" i="27"/>
  <c r="L320" i="27"/>
  <c r="L321" i="27"/>
  <c r="L322" i="27"/>
  <c r="L323" i="27"/>
  <c r="L324" i="27"/>
  <c r="L325" i="27"/>
  <c r="L326" i="27"/>
  <c r="L327" i="27"/>
  <c r="L328" i="27"/>
  <c r="L329" i="27"/>
  <c r="L330" i="27"/>
  <c r="L331" i="27"/>
  <c r="L332" i="27"/>
  <c r="L333" i="27"/>
  <c r="L334" i="27"/>
  <c r="L335" i="27"/>
  <c r="L336" i="27"/>
  <c r="L337" i="27"/>
  <c r="L338" i="27"/>
  <c r="L339" i="27"/>
  <c r="L340" i="27"/>
  <c r="L341" i="27"/>
  <c r="L342" i="27"/>
  <c r="L343" i="27"/>
  <c r="L344" i="27"/>
  <c r="L345" i="27"/>
  <c r="L346" i="27"/>
  <c r="L347" i="27"/>
  <c r="L348" i="27"/>
  <c r="L349" i="27"/>
  <c r="L350" i="27"/>
  <c r="L351" i="27"/>
  <c r="L352" i="27"/>
  <c r="L353" i="27"/>
  <c r="L354" i="27"/>
  <c r="L355" i="27"/>
  <c r="L356" i="27"/>
  <c r="L357" i="27"/>
  <c r="L358" i="27"/>
  <c r="L359" i="27"/>
  <c r="L360" i="27"/>
  <c r="L361" i="27"/>
  <c r="L362" i="27"/>
  <c r="L363" i="27"/>
  <c r="L364" i="27"/>
  <c r="L365" i="27"/>
  <c r="L366" i="27"/>
  <c r="L367" i="27"/>
  <c r="L368" i="27"/>
  <c r="L369" i="27"/>
  <c r="L370" i="27"/>
  <c r="L371" i="27"/>
  <c r="L372" i="27"/>
  <c r="L373" i="27"/>
  <c r="L374" i="27"/>
  <c r="L375" i="27"/>
  <c r="L376" i="27"/>
  <c r="L377" i="27"/>
  <c r="L378" i="27"/>
  <c r="L379" i="27"/>
  <c r="L380" i="27"/>
  <c r="L381" i="27"/>
  <c r="L382" i="27"/>
  <c r="L383" i="27"/>
  <c r="L384" i="27"/>
  <c r="L385" i="27"/>
  <c r="L386" i="27"/>
  <c r="L387" i="27"/>
  <c r="L388" i="27"/>
  <c r="L389" i="27"/>
  <c r="L390" i="27"/>
  <c r="L391" i="27"/>
  <c r="L392" i="27"/>
  <c r="L393" i="27"/>
  <c r="L394" i="27"/>
  <c r="L395" i="27"/>
  <c r="L396" i="27"/>
  <c r="L397" i="27"/>
  <c r="L398" i="27"/>
  <c r="L399" i="27"/>
  <c r="L400" i="27"/>
  <c r="L401" i="27"/>
  <c r="L402" i="27"/>
  <c r="L403" i="27"/>
  <c r="L404" i="27"/>
  <c r="L405" i="27"/>
  <c r="L406" i="27"/>
  <c r="L407" i="27"/>
  <c r="L408" i="27"/>
  <c r="L409" i="27"/>
  <c r="L410" i="27"/>
  <c r="L411" i="27"/>
  <c r="L412" i="27"/>
  <c r="L413" i="27"/>
  <c r="L414" i="27"/>
  <c r="L415" i="27"/>
  <c r="L416" i="27"/>
  <c r="L417" i="27"/>
  <c r="L418" i="27"/>
  <c r="L419" i="27"/>
  <c r="L420" i="27"/>
  <c r="L421" i="27"/>
  <c r="L422" i="27"/>
  <c r="L423" i="27"/>
  <c r="L424" i="27"/>
  <c r="L425" i="27"/>
  <c r="L426" i="27"/>
  <c r="L427" i="27"/>
  <c r="L428" i="27"/>
  <c r="L429" i="27"/>
  <c r="L430" i="27"/>
  <c r="L431" i="27"/>
  <c r="L432" i="27"/>
  <c r="L433" i="27"/>
  <c r="L434" i="27"/>
  <c r="L435" i="27"/>
  <c r="L436" i="27"/>
  <c r="L437" i="27"/>
  <c r="L438" i="27"/>
  <c r="L439" i="27"/>
  <c r="L440" i="27"/>
  <c r="L441" i="27"/>
  <c r="L442" i="27"/>
  <c r="L443" i="27"/>
  <c r="L444" i="27"/>
  <c r="L445" i="27"/>
  <c r="L446" i="27"/>
  <c r="L447" i="27"/>
  <c r="L448" i="27"/>
  <c r="L449" i="27"/>
  <c r="L450" i="27"/>
  <c r="L451" i="27"/>
  <c r="L452" i="27"/>
  <c r="L453" i="27"/>
  <c r="L454" i="27"/>
  <c r="L455" i="27"/>
  <c r="L456" i="27"/>
  <c r="L457" i="27"/>
  <c r="L458" i="27"/>
  <c r="L459" i="27"/>
  <c r="L460" i="27"/>
  <c r="L461" i="27"/>
  <c r="L462" i="27"/>
  <c r="L463" i="27"/>
  <c r="L464" i="27"/>
  <c r="L465" i="27"/>
  <c r="L466" i="27"/>
  <c r="L467" i="27"/>
  <c r="L468" i="27"/>
  <c r="L469" i="27"/>
  <c r="L470" i="27"/>
  <c r="L471" i="27"/>
  <c r="L472" i="27"/>
  <c r="L473" i="27"/>
  <c r="L474" i="27"/>
  <c r="L475" i="27"/>
  <c r="L476" i="27"/>
  <c r="L477" i="27"/>
  <c r="L478" i="27"/>
  <c r="L479" i="27"/>
  <c r="L480" i="27"/>
  <c r="L481" i="27"/>
  <c r="L482" i="27"/>
  <c r="L483" i="27"/>
  <c r="L484" i="27"/>
  <c r="L485" i="27"/>
  <c r="L486" i="27"/>
  <c r="L487" i="27"/>
  <c r="L488" i="27"/>
  <c r="L489" i="27"/>
  <c r="L490" i="27"/>
  <c r="L491" i="27"/>
  <c r="L492" i="27"/>
  <c r="L493" i="27"/>
  <c r="L494" i="27"/>
  <c r="L495" i="27"/>
  <c r="L496" i="27"/>
  <c r="L497" i="27"/>
  <c r="L498" i="27"/>
  <c r="L499" i="27"/>
  <c r="L500" i="27"/>
  <c r="L501" i="27"/>
  <c r="L3" i="27"/>
  <c r="L4" i="27"/>
  <c r="L5" i="27"/>
  <c r="L2" i="27"/>
  <c r="M503" i="27"/>
  <c r="K3" i="27"/>
  <c r="K4" i="27"/>
  <c r="K5" i="27"/>
  <c r="K6" i="27"/>
  <c r="K7" i="27"/>
  <c r="K8" i="27"/>
  <c r="K9" i="27"/>
  <c r="K10" i="27"/>
  <c r="K11" i="27"/>
  <c r="K12" i="27"/>
  <c r="K13" i="27"/>
  <c r="K14" i="27"/>
  <c r="K15" i="27"/>
  <c r="K16" i="27"/>
  <c r="K17" i="27"/>
  <c r="K18" i="27"/>
  <c r="K19" i="27"/>
  <c r="K20" i="27"/>
  <c r="K21" i="27"/>
  <c r="K22" i="27"/>
  <c r="K23" i="27"/>
  <c r="K24" i="27"/>
  <c r="K25" i="27"/>
  <c r="K26" i="27"/>
  <c r="K27" i="27"/>
  <c r="K28" i="27"/>
  <c r="K29" i="27"/>
  <c r="K30" i="27"/>
  <c r="K31" i="27"/>
  <c r="K32" i="27"/>
  <c r="K33" i="27"/>
  <c r="K34" i="27"/>
  <c r="K35" i="27"/>
  <c r="K36" i="27"/>
  <c r="K37" i="27"/>
  <c r="K38" i="27"/>
  <c r="K39" i="27"/>
  <c r="K40" i="27"/>
  <c r="K41" i="27"/>
  <c r="K42" i="27"/>
  <c r="K43" i="27"/>
  <c r="K44" i="27"/>
  <c r="K45" i="27"/>
  <c r="K46" i="27"/>
  <c r="K47" i="27"/>
  <c r="K48" i="27"/>
  <c r="K49" i="27"/>
  <c r="K50" i="27"/>
  <c r="K51" i="27"/>
  <c r="K52" i="27"/>
  <c r="K53" i="27"/>
  <c r="K54" i="27"/>
  <c r="K55" i="27"/>
  <c r="K56" i="27"/>
  <c r="K57" i="27"/>
  <c r="K58" i="27"/>
  <c r="K59" i="27"/>
  <c r="K60" i="27"/>
  <c r="K61" i="27"/>
  <c r="K62" i="27"/>
  <c r="K63" i="27"/>
  <c r="K64" i="27"/>
  <c r="K65" i="27"/>
  <c r="K66" i="27"/>
  <c r="K67" i="27"/>
  <c r="K68" i="27"/>
  <c r="K69" i="27"/>
  <c r="K70" i="27"/>
  <c r="K71" i="27"/>
  <c r="K72" i="27"/>
  <c r="K73" i="27"/>
  <c r="K74" i="27"/>
  <c r="K75" i="27"/>
  <c r="K76" i="27"/>
  <c r="K77" i="27"/>
  <c r="K78" i="27"/>
  <c r="K79" i="27"/>
  <c r="K80" i="27"/>
  <c r="K81" i="27"/>
  <c r="K82" i="27"/>
  <c r="K83" i="27"/>
  <c r="K84" i="27"/>
  <c r="K85" i="27"/>
  <c r="K86" i="27"/>
  <c r="K87" i="27"/>
  <c r="K88" i="27"/>
  <c r="K89" i="27"/>
  <c r="K90" i="27"/>
  <c r="K91" i="27"/>
  <c r="K92" i="27"/>
  <c r="K93" i="27"/>
  <c r="K94" i="27"/>
  <c r="K95" i="27"/>
  <c r="K96" i="27"/>
  <c r="K97" i="27"/>
  <c r="K98" i="27"/>
  <c r="K99" i="27"/>
  <c r="K100" i="27"/>
  <c r="K101" i="27"/>
  <c r="K102" i="27"/>
  <c r="K103" i="27"/>
  <c r="K104" i="27"/>
  <c r="K105" i="27"/>
  <c r="K106" i="27"/>
  <c r="K107" i="27"/>
  <c r="K108" i="27"/>
  <c r="K109" i="27"/>
  <c r="K110" i="27"/>
  <c r="K111" i="27"/>
  <c r="K112" i="27"/>
  <c r="K113" i="27"/>
  <c r="K114" i="27"/>
  <c r="K115" i="27"/>
  <c r="K116" i="27"/>
  <c r="K117" i="27"/>
  <c r="K118" i="27"/>
  <c r="K119" i="27"/>
  <c r="K120" i="27"/>
  <c r="K121" i="27"/>
  <c r="K122" i="27"/>
  <c r="K123" i="27"/>
  <c r="K124" i="27"/>
  <c r="K125" i="27"/>
  <c r="K126" i="27"/>
  <c r="K127" i="27"/>
  <c r="K128" i="27"/>
  <c r="K129" i="27"/>
  <c r="K130" i="27"/>
  <c r="K131" i="27"/>
  <c r="K132" i="27"/>
  <c r="K133" i="27"/>
  <c r="K134" i="27"/>
  <c r="K135" i="27"/>
  <c r="K136" i="27"/>
  <c r="K137" i="27"/>
  <c r="K138" i="27"/>
  <c r="K139" i="27"/>
  <c r="K140" i="27"/>
  <c r="K141" i="27"/>
  <c r="K142" i="27"/>
  <c r="K143" i="27"/>
  <c r="K144" i="27"/>
  <c r="K145" i="27"/>
  <c r="K146" i="27"/>
  <c r="K147" i="27"/>
  <c r="K148" i="27"/>
  <c r="K149" i="27"/>
  <c r="K150" i="27"/>
  <c r="K151" i="27"/>
  <c r="K152" i="27"/>
  <c r="K153" i="27"/>
  <c r="K154" i="27"/>
  <c r="K155" i="27"/>
  <c r="K156" i="27"/>
  <c r="K157" i="27"/>
  <c r="K158" i="27"/>
  <c r="K159" i="27"/>
  <c r="K160" i="27"/>
  <c r="K161" i="27"/>
  <c r="K162" i="27"/>
  <c r="K163" i="27"/>
  <c r="K164" i="27"/>
  <c r="K165" i="27"/>
  <c r="K166" i="27"/>
  <c r="K167" i="27"/>
  <c r="K168" i="27"/>
  <c r="K169" i="27"/>
  <c r="K170" i="27"/>
  <c r="K171" i="27"/>
  <c r="K172" i="27"/>
  <c r="K173" i="27"/>
  <c r="K174" i="27"/>
  <c r="K175" i="27"/>
  <c r="K176" i="27"/>
  <c r="K177" i="27"/>
  <c r="K178" i="27"/>
  <c r="K179" i="27"/>
  <c r="K180" i="27"/>
  <c r="K181" i="27"/>
  <c r="K182" i="27"/>
  <c r="K183" i="27"/>
  <c r="K184" i="27"/>
  <c r="K185" i="27"/>
  <c r="K186" i="27"/>
  <c r="K187" i="27"/>
  <c r="K188" i="27"/>
  <c r="K189" i="27"/>
  <c r="K190" i="27"/>
  <c r="K191" i="27"/>
  <c r="K192" i="27"/>
  <c r="K193" i="27"/>
  <c r="K194" i="27"/>
  <c r="K195" i="27"/>
  <c r="K196" i="27"/>
  <c r="K197" i="27"/>
  <c r="K198" i="27"/>
  <c r="K199" i="27"/>
  <c r="K200" i="27"/>
  <c r="K201" i="27"/>
  <c r="K202" i="27"/>
  <c r="K203" i="27"/>
  <c r="K204" i="27"/>
  <c r="K205" i="27"/>
  <c r="K206" i="27"/>
  <c r="K207" i="27"/>
  <c r="K208" i="27"/>
  <c r="K209" i="27"/>
  <c r="K210" i="27"/>
  <c r="K211" i="27"/>
  <c r="K212" i="27"/>
  <c r="K213" i="27"/>
  <c r="K214" i="27"/>
  <c r="K215" i="27"/>
  <c r="K216" i="27"/>
  <c r="K217" i="27"/>
  <c r="K218" i="27"/>
  <c r="K219" i="27"/>
  <c r="K220" i="27"/>
  <c r="K221" i="27"/>
  <c r="K222" i="27"/>
  <c r="K223" i="27"/>
  <c r="K224" i="27"/>
  <c r="K225" i="27"/>
  <c r="K226" i="27"/>
  <c r="K227" i="27"/>
  <c r="K228" i="27"/>
  <c r="K229" i="27"/>
  <c r="K230" i="27"/>
  <c r="K231" i="27"/>
  <c r="K232" i="27"/>
  <c r="K233" i="27"/>
  <c r="K234" i="27"/>
  <c r="K235" i="27"/>
  <c r="K236" i="27"/>
  <c r="K237" i="27"/>
  <c r="K238" i="27"/>
  <c r="K239" i="27"/>
  <c r="K240" i="27"/>
  <c r="K241" i="27"/>
  <c r="K242" i="27"/>
  <c r="K243" i="27"/>
  <c r="K244" i="27"/>
  <c r="K245" i="27"/>
  <c r="K246" i="27"/>
  <c r="K247" i="27"/>
  <c r="K248" i="27"/>
  <c r="K249" i="27"/>
  <c r="K250" i="27"/>
  <c r="K251" i="27"/>
  <c r="K252" i="27"/>
  <c r="K253" i="27"/>
  <c r="K254" i="27"/>
  <c r="K255" i="27"/>
  <c r="K256" i="27"/>
  <c r="K257" i="27"/>
  <c r="K258" i="27"/>
  <c r="K259" i="27"/>
  <c r="K260" i="27"/>
  <c r="K261" i="27"/>
  <c r="K262" i="27"/>
  <c r="K263" i="27"/>
  <c r="K264" i="27"/>
  <c r="K265" i="27"/>
  <c r="K266" i="27"/>
  <c r="K267" i="27"/>
  <c r="K268" i="27"/>
  <c r="K269" i="27"/>
  <c r="K270" i="27"/>
  <c r="K271" i="27"/>
  <c r="K272" i="27"/>
  <c r="K273" i="27"/>
  <c r="K274" i="27"/>
  <c r="K275" i="27"/>
  <c r="K276" i="27"/>
  <c r="K277" i="27"/>
  <c r="K278" i="27"/>
  <c r="K279" i="27"/>
  <c r="K280" i="27"/>
  <c r="K281" i="27"/>
  <c r="K282" i="27"/>
  <c r="K283" i="27"/>
  <c r="K284" i="27"/>
  <c r="K285" i="27"/>
  <c r="K286" i="27"/>
  <c r="K287" i="27"/>
  <c r="K288" i="27"/>
  <c r="K289" i="27"/>
  <c r="K290" i="27"/>
  <c r="K291" i="27"/>
  <c r="K292" i="27"/>
  <c r="K293" i="27"/>
  <c r="K294" i="27"/>
  <c r="K295" i="27"/>
  <c r="K296" i="27"/>
  <c r="K297" i="27"/>
  <c r="K298" i="27"/>
  <c r="K299" i="27"/>
  <c r="K300" i="27"/>
  <c r="K301" i="27"/>
  <c r="K302" i="27"/>
  <c r="K303" i="27"/>
  <c r="K304" i="27"/>
  <c r="K305" i="27"/>
  <c r="K306" i="27"/>
  <c r="K307" i="27"/>
  <c r="K308" i="27"/>
  <c r="K309" i="27"/>
  <c r="K310" i="27"/>
  <c r="K311" i="27"/>
  <c r="K312" i="27"/>
  <c r="K313" i="27"/>
  <c r="K314" i="27"/>
  <c r="K315" i="27"/>
  <c r="K316" i="27"/>
  <c r="K317" i="27"/>
  <c r="K318" i="27"/>
  <c r="K319" i="27"/>
  <c r="K320" i="27"/>
  <c r="K321" i="27"/>
  <c r="K322" i="27"/>
  <c r="K323" i="27"/>
  <c r="K324" i="27"/>
  <c r="K325" i="27"/>
  <c r="K326" i="27"/>
  <c r="K327" i="27"/>
  <c r="K328" i="27"/>
  <c r="K329" i="27"/>
  <c r="K330" i="27"/>
  <c r="K331" i="27"/>
  <c r="K332" i="27"/>
  <c r="K333" i="27"/>
  <c r="K334" i="27"/>
  <c r="K335" i="27"/>
  <c r="K336" i="27"/>
  <c r="K337" i="27"/>
  <c r="K338" i="27"/>
  <c r="K339" i="27"/>
  <c r="K340" i="27"/>
  <c r="K341" i="27"/>
  <c r="K342" i="27"/>
  <c r="K343" i="27"/>
  <c r="K344" i="27"/>
  <c r="K345" i="27"/>
  <c r="K346" i="27"/>
  <c r="K347" i="27"/>
  <c r="K348" i="27"/>
  <c r="K349" i="27"/>
  <c r="K350" i="27"/>
  <c r="K351" i="27"/>
  <c r="K352" i="27"/>
  <c r="K353" i="27"/>
  <c r="K354" i="27"/>
  <c r="K355" i="27"/>
  <c r="K356" i="27"/>
  <c r="K357" i="27"/>
  <c r="K358" i="27"/>
  <c r="K359" i="27"/>
  <c r="K360" i="27"/>
  <c r="K361" i="27"/>
  <c r="K362" i="27"/>
  <c r="K363" i="27"/>
  <c r="K364" i="27"/>
  <c r="K365" i="27"/>
  <c r="K366" i="27"/>
  <c r="K367" i="27"/>
  <c r="K368" i="27"/>
  <c r="K369" i="27"/>
  <c r="K370" i="27"/>
  <c r="K371" i="27"/>
  <c r="K372" i="27"/>
  <c r="K373" i="27"/>
  <c r="K374" i="27"/>
  <c r="K375" i="27"/>
  <c r="K376" i="27"/>
  <c r="K377" i="27"/>
  <c r="K378" i="27"/>
  <c r="K379" i="27"/>
  <c r="K380" i="27"/>
  <c r="K381" i="27"/>
  <c r="K382" i="27"/>
  <c r="K383" i="27"/>
  <c r="K384" i="27"/>
  <c r="K385" i="27"/>
  <c r="K386" i="27"/>
  <c r="K387" i="27"/>
  <c r="K388" i="27"/>
  <c r="K389" i="27"/>
  <c r="K390" i="27"/>
  <c r="K391" i="27"/>
  <c r="K392" i="27"/>
  <c r="K393" i="27"/>
  <c r="K394" i="27"/>
  <c r="K395" i="27"/>
  <c r="K396" i="27"/>
  <c r="K397" i="27"/>
  <c r="K398" i="27"/>
  <c r="K399" i="27"/>
  <c r="K400" i="27"/>
  <c r="K401" i="27"/>
  <c r="K402" i="27"/>
  <c r="K403" i="27"/>
  <c r="K404" i="27"/>
  <c r="K405" i="27"/>
  <c r="K406" i="27"/>
  <c r="K407" i="27"/>
  <c r="K408" i="27"/>
  <c r="K409" i="27"/>
  <c r="K410" i="27"/>
  <c r="K411" i="27"/>
  <c r="K412" i="27"/>
  <c r="K413" i="27"/>
  <c r="K414" i="27"/>
  <c r="K415" i="27"/>
  <c r="K416" i="27"/>
  <c r="K417" i="27"/>
  <c r="K418" i="27"/>
  <c r="K419" i="27"/>
  <c r="K420" i="27"/>
  <c r="K421" i="27"/>
  <c r="K422" i="27"/>
  <c r="K423" i="27"/>
  <c r="K424" i="27"/>
  <c r="K425" i="27"/>
  <c r="K426" i="27"/>
  <c r="K427" i="27"/>
  <c r="K428" i="27"/>
  <c r="K429" i="27"/>
  <c r="K430" i="27"/>
  <c r="K431" i="27"/>
  <c r="K432" i="27"/>
  <c r="K433" i="27"/>
  <c r="K434" i="27"/>
  <c r="K435" i="27"/>
  <c r="K436" i="27"/>
  <c r="K437" i="27"/>
  <c r="K438" i="27"/>
  <c r="K439" i="27"/>
  <c r="K440" i="27"/>
  <c r="K441" i="27"/>
  <c r="K442" i="27"/>
  <c r="K443" i="27"/>
  <c r="K444" i="27"/>
  <c r="K445" i="27"/>
  <c r="K446" i="27"/>
  <c r="K447" i="27"/>
  <c r="K448" i="27"/>
  <c r="K449" i="27"/>
  <c r="K450" i="27"/>
  <c r="K451" i="27"/>
  <c r="K452" i="27"/>
  <c r="K453" i="27"/>
  <c r="K454" i="27"/>
  <c r="K455" i="27"/>
  <c r="K456" i="27"/>
  <c r="K457" i="27"/>
  <c r="K458" i="27"/>
  <c r="K459" i="27"/>
  <c r="K460" i="27"/>
  <c r="K461" i="27"/>
  <c r="K462" i="27"/>
  <c r="K463" i="27"/>
  <c r="K464" i="27"/>
  <c r="K465" i="27"/>
  <c r="K466" i="27"/>
  <c r="K467" i="27"/>
  <c r="K468" i="27"/>
  <c r="K469" i="27"/>
  <c r="K470" i="27"/>
  <c r="K471" i="27"/>
  <c r="K472" i="27"/>
  <c r="K473" i="27"/>
  <c r="K474" i="27"/>
  <c r="K475" i="27"/>
  <c r="K476" i="27"/>
  <c r="K477" i="27"/>
  <c r="K478" i="27"/>
  <c r="K479" i="27"/>
  <c r="K480" i="27"/>
  <c r="K481" i="27"/>
  <c r="K482" i="27"/>
  <c r="K483" i="27"/>
  <c r="K484" i="27"/>
  <c r="K485" i="27"/>
  <c r="K486" i="27"/>
  <c r="K487" i="27"/>
  <c r="K488" i="27"/>
  <c r="K489" i="27"/>
  <c r="K490" i="27"/>
  <c r="K491" i="27"/>
  <c r="K492" i="27"/>
  <c r="K493" i="27"/>
  <c r="K494" i="27"/>
  <c r="K495" i="27"/>
  <c r="K496" i="27"/>
  <c r="K497" i="27"/>
  <c r="K498" i="27"/>
  <c r="K499" i="27"/>
  <c r="K500" i="27"/>
  <c r="K501" i="27"/>
  <c r="K2" i="27"/>
  <c r="D3" i="27"/>
  <c r="D4" i="27"/>
  <c r="D5" i="27"/>
  <c r="D6" i="27"/>
  <c r="D7" i="27"/>
  <c r="D8" i="27"/>
  <c r="D9" i="27"/>
  <c r="D10" i="27"/>
  <c r="D11" i="27"/>
  <c r="D12" i="27"/>
  <c r="D13" i="27"/>
  <c r="D14" i="27"/>
  <c r="D15" i="27"/>
  <c r="D16" i="27"/>
  <c r="D17" i="27"/>
  <c r="D18" i="27"/>
  <c r="D19" i="27"/>
  <c r="D20" i="27"/>
  <c r="D21" i="27"/>
  <c r="D22" i="27"/>
  <c r="D23" i="27"/>
  <c r="D24" i="27"/>
  <c r="D25" i="27"/>
  <c r="D26" i="27"/>
  <c r="D27" i="27"/>
  <c r="D28" i="27"/>
  <c r="D29" i="27"/>
  <c r="D30" i="27"/>
  <c r="D31" i="27"/>
  <c r="D32" i="27"/>
  <c r="D33" i="27"/>
  <c r="D34" i="27"/>
  <c r="D35" i="27"/>
  <c r="D36" i="27"/>
  <c r="D37" i="27"/>
  <c r="D38" i="27"/>
  <c r="D39" i="27"/>
  <c r="D40" i="27"/>
  <c r="D41" i="27"/>
  <c r="D42" i="27"/>
  <c r="D43" i="27"/>
  <c r="D44" i="27"/>
  <c r="D45" i="27"/>
  <c r="D46" i="27"/>
  <c r="D47" i="27"/>
  <c r="D48" i="27"/>
  <c r="D49" i="27"/>
  <c r="D50" i="27"/>
  <c r="D51" i="27"/>
  <c r="D52" i="27"/>
  <c r="D53" i="27"/>
  <c r="D54" i="27"/>
  <c r="D55" i="27"/>
  <c r="D56" i="27"/>
  <c r="D57" i="27"/>
  <c r="D58" i="27"/>
  <c r="D59" i="27"/>
  <c r="D60" i="27"/>
  <c r="D61" i="27"/>
  <c r="D62" i="27"/>
  <c r="D63" i="27"/>
  <c r="D64" i="27"/>
  <c r="D65" i="27"/>
  <c r="D66" i="27"/>
  <c r="D67" i="27"/>
  <c r="D68" i="27"/>
  <c r="D69" i="27"/>
  <c r="D70" i="27"/>
  <c r="D71" i="27"/>
  <c r="D72" i="27"/>
  <c r="D73" i="27"/>
  <c r="D74" i="27"/>
  <c r="D75" i="27"/>
  <c r="D76" i="27"/>
  <c r="D77" i="27"/>
  <c r="D78" i="27"/>
  <c r="D79" i="27"/>
  <c r="D80" i="27"/>
  <c r="D81" i="27"/>
  <c r="D82" i="27"/>
  <c r="D83" i="27"/>
  <c r="D84" i="27"/>
  <c r="D85" i="27"/>
  <c r="D86" i="27"/>
  <c r="D87" i="27"/>
  <c r="D88" i="27"/>
  <c r="D89" i="27"/>
  <c r="D90" i="27"/>
  <c r="D91" i="27"/>
  <c r="D92" i="27"/>
  <c r="D93" i="27"/>
  <c r="D94" i="27"/>
  <c r="D95" i="27"/>
  <c r="D96" i="27"/>
  <c r="D97" i="27"/>
  <c r="D98" i="27"/>
  <c r="D99" i="27"/>
  <c r="D100" i="27"/>
  <c r="D101" i="27"/>
  <c r="D102" i="27"/>
  <c r="D103" i="27"/>
  <c r="D104" i="27"/>
  <c r="D105" i="27"/>
  <c r="D106" i="27"/>
  <c r="D107" i="27"/>
  <c r="D108" i="27"/>
  <c r="D109" i="27"/>
  <c r="D110" i="27"/>
  <c r="D111" i="27"/>
  <c r="D112" i="27"/>
  <c r="D113" i="27"/>
  <c r="D114" i="27"/>
  <c r="D115" i="27"/>
  <c r="D116" i="27"/>
  <c r="D117" i="27"/>
  <c r="D118" i="27"/>
  <c r="D119" i="27"/>
  <c r="D120" i="27"/>
  <c r="D121" i="27"/>
  <c r="D122" i="27"/>
  <c r="D123" i="27"/>
  <c r="D124" i="27"/>
  <c r="D125" i="27"/>
  <c r="D126" i="27"/>
  <c r="D127" i="27"/>
  <c r="D128" i="27"/>
  <c r="D129" i="27"/>
  <c r="D130" i="27"/>
  <c r="D131" i="27"/>
  <c r="D132" i="27"/>
  <c r="D133" i="27"/>
  <c r="D134" i="27"/>
  <c r="D135" i="27"/>
  <c r="D136" i="27"/>
  <c r="D137" i="27"/>
  <c r="D138" i="27"/>
  <c r="D139" i="27"/>
  <c r="D140" i="27"/>
  <c r="D141" i="27"/>
  <c r="D142" i="27"/>
  <c r="D143" i="27"/>
  <c r="D144" i="27"/>
  <c r="D145" i="27"/>
  <c r="D146" i="27"/>
  <c r="D147" i="27"/>
  <c r="D148" i="27"/>
  <c r="D149" i="27"/>
  <c r="D150" i="27"/>
  <c r="D151" i="27"/>
  <c r="D152" i="27"/>
  <c r="D153" i="27"/>
  <c r="D154" i="27"/>
  <c r="D155" i="27"/>
  <c r="D156" i="27"/>
  <c r="D157" i="27"/>
  <c r="D158" i="27"/>
  <c r="D159" i="27"/>
  <c r="D160" i="27"/>
  <c r="D161" i="27"/>
  <c r="D162" i="27"/>
  <c r="D163" i="27"/>
  <c r="D164" i="27"/>
  <c r="D165" i="27"/>
  <c r="D166" i="27"/>
  <c r="D167" i="27"/>
  <c r="D168" i="27"/>
  <c r="D169" i="27"/>
  <c r="D170" i="27"/>
  <c r="D171" i="27"/>
  <c r="D172" i="27"/>
  <c r="D173" i="27"/>
  <c r="D174" i="27"/>
  <c r="D175" i="27"/>
  <c r="D176" i="27"/>
  <c r="D177" i="27"/>
  <c r="D178" i="27"/>
  <c r="D179" i="27"/>
  <c r="D180" i="27"/>
  <c r="D181" i="27"/>
  <c r="D182" i="27"/>
  <c r="D183" i="27"/>
  <c r="D184" i="27"/>
  <c r="D185" i="27"/>
  <c r="D186" i="27"/>
  <c r="D187" i="27"/>
  <c r="D188" i="27"/>
  <c r="D189" i="27"/>
  <c r="D190" i="27"/>
  <c r="D191" i="27"/>
  <c r="D192" i="27"/>
  <c r="D193" i="27"/>
  <c r="D194" i="27"/>
  <c r="D195" i="27"/>
  <c r="D196" i="27"/>
  <c r="D197" i="27"/>
  <c r="D198" i="27"/>
  <c r="D199" i="27"/>
  <c r="D200" i="27"/>
  <c r="D201" i="27"/>
  <c r="D202" i="27"/>
  <c r="D203" i="27"/>
  <c r="D204" i="27"/>
  <c r="D205" i="27"/>
  <c r="D206" i="27"/>
  <c r="D207" i="27"/>
  <c r="D208" i="27"/>
  <c r="D209" i="27"/>
  <c r="D210" i="27"/>
  <c r="D211" i="27"/>
  <c r="D212" i="27"/>
  <c r="D213" i="27"/>
  <c r="D214" i="27"/>
  <c r="D215" i="27"/>
  <c r="D216" i="27"/>
  <c r="D217" i="27"/>
  <c r="D218" i="27"/>
  <c r="D219" i="27"/>
  <c r="D220" i="27"/>
  <c r="D221" i="27"/>
  <c r="D222" i="27"/>
  <c r="D223" i="27"/>
  <c r="D224" i="27"/>
  <c r="D225" i="27"/>
  <c r="D226" i="27"/>
  <c r="D227" i="27"/>
  <c r="D228" i="27"/>
  <c r="D229" i="27"/>
  <c r="D230" i="27"/>
  <c r="D231" i="27"/>
  <c r="D232" i="27"/>
  <c r="D233" i="27"/>
  <c r="D234" i="27"/>
  <c r="D235" i="27"/>
  <c r="D236" i="27"/>
  <c r="D237" i="27"/>
  <c r="D238" i="27"/>
  <c r="D239" i="27"/>
  <c r="D240" i="27"/>
  <c r="D241" i="27"/>
  <c r="D242" i="27"/>
  <c r="D243" i="27"/>
  <c r="D244" i="27"/>
  <c r="D245" i="27"/>
  <c r="D246" i="27"/>
  <c r="D247" i="27"/>
  <c r="D248" i="27"/>
  <c r="D249" i="27"/>
  <c r="D250" i="27"/>
  <c r="D251" i="27"/>
  <c r="D252" i="27"/>
  <c r="D253" i="27"/>
  <c r="D254" i="27"/>
  <c r="D255" i="27"/>
  <c r="D256" i="27"/>
  <c r="D257" i="27"/>
  <c r="D258" i="27"/>
  <c r="D259" i="27"/>
  <c r="D260" i="27"/>
  <c r="D261" i="27"/>
  <c r="D262" i="27"/>
  <c r="D263" i="27"/>
  <c r="D264" i="27"/>
  <c r="D265" i="27"/>
  <c r="D266" i="27"/>
  <c r="D267" i="27"/>
  <c r="D268" i="27"/>
  <c r="D269" i="27"/>
  <c r="D270" i="27"/>
  <c r="D271" i="27"/>
  <c r="D272" i="27"/>
  <c r="D273" i="27"/>
  <c r="D274" i="27"/>
  <c r="D275" i="27"/>
  <c r="D276" i="27"/>
  <c r="D277" i="27"/>
  <c r="D278" i="27"/>
  <c r="D279" i="27"/>
  <c r="D280" i="27"/>
  <c r="D281" i="27"/>
  <c r="D282" i="27"/>
  <c r="D283" i="27"/>
  <c r="D284" i="27"/>
  <c r="D285" i="27"/>
  <c r="D286" i="27"/>
  <c r="D287" i="27"/>
  <c r="D288" i="27"/>
  <c r="D289" i="27"/>
  <c r="D290" i="27"/>
  <c r="D291" i="27"/>
  <c r="D292" i="27"/>
  <c r="D293" i="27"/>
  <c r="D294" i="27"/>
  <c r="D295" i="27"/>
  <c r="D296" i="27"/>
  <c r="D297" i="27"/>
  <c r="D298" i="27"/>
  <c r="D299" i="27"/>
  <c r="D300" i="27"/>
  <c r="D301" i="27"/>
  <c r="D302" i="27"/>
  <c r="D303" i="27"/>
  <c r="D304" i="27"/>
  <c r="D305" i="27"/>
  <c r="D306" i="27"/>
  <c r="D307" i="27"/>
  <c r="D308" i="27"/>
  <c r="D309" i="27"/>
  <c r="D310" i="27"/>
  <c r="D311" i="27"/>
  <c r="D312" i="27"/>
  <c r="D313" i="27"/>
  <c r="D314" i="27"/>
  <c r="D315" i="27"/>
  <c r="D316" i="27"/>
  <c r="D317" i="27"/>
  <c r="D318" i="27"/>
  <c r="D319" i="27"/>
  <c r="D320" i="27"/>
  <c r="D321" i="27"/>
  <c r="D322" i="27"/>
  <c r="D323" i="27"/>
  <c r="D324" i="27"/>
  <c r="D325" i="27"/>
  <c r="D326" i="27"/>
  <c r="D327" i="27"/>
  <c r="D328" i="27"/>
  <c r="D329" i="27"/>
  <c r="D330" i="27"/>
  <c r="D331" i="27"/>
  <c r="D332" i="27"/>
  <c r="D333" i="27"/>
  <c r="D334" i="27"/>
  <c r="D335" i="27"/>
  <c r="D336" i="27"/>
  <c r="D337" i="27"/>
  <c r="D338" i="27"/>
  <c r="D339" i="27"/>
  <c r="D340" i="27"/>
  <c r="D341" i="27"/>
  <c r="D342" i="27"/>
  <c r="D343" i="27"/>
  <c r="D344" i="27"/>
  <c r="D345" i="27"/>
  <c r="D346" i="27"/>
  <c r="D347" i="27"/>
  <c r="D348" i="27"/>
  <c r="D349" i="27"/>
  <c r="D350" i="27"/>
  <c r="D351" i="27"/>
  <c r="D352" i="27"/>
  <c r="D353" i="27"/>
  <c r="D354" i="27"/>
  <c r="D355" i="27"/>
  <c r="D356" i="27"/>
  <c r="D357" i="27"/>
  <c r="D358" i="27"/>
  <c r="D359" i="27"/>
  <c r="D360" i="27"/>
  <c r="D361" i="27"/>
  <c r="D362" i="27"/>
  <c r="D363" i="27"/>
  <c r="D364" i="27"/>
  <c r="D365" i="27"/>
  <c r="D366" i="27"/>
  <c r="D367" i="27"/>
  <c r="D368" i="27"/>
  <c r="D369" i="27"/>
  <c r="D370" i="27"/>
  <c r="D371" i="27"/>
  <c r="D372" i="27"/>
  <c r="D373" i="27"/>
  <c r="D374" i="27"/>
  <c r="D375" i="27"/>
  <c r="D376" i="27"/>
  <c r="D377" i="27"/>
  <c r="D378" i="27"/>
  <c r="D379" i="27"/>
  <c r="D380" i="27"/>
  <c r="D381" i="27"/>
  <c r="D382" i="27"/>
  <c r="D383" i="27"/>
  <c r="D384" i="27"/>
  <c r="D385" i="27"/>
  <c r="D386" i="27"/>
  <c r="D387" i="27"/>
  <c r="D388" i="27"/>
  <c r="D389" i="27"/>
  <c r="D390" i="27"/>
  <c r="D391" i="27"/>
  <c r="D392" i="27"/>
  <c r="D393" i="27"/>
  <c r="D394" i="27"/>
  <c r="D395" i="27"/>
  <c r="D396" i="27"/>
  <c r="D397" i="27"/>
  <c r="D398" i="27"/>
  <c r="D399" i="27"/>
  <c r="D400" i="27"/>
  <c r="D401" i="27"/>
  <c r="D402" i="27"/>
  <c r="D403" i="27"/>
  <c r="D404" i="27"/>
  <c r="D405" i="27"/>
  <c r="D406" i="27"/>
  <c r="D407" i="27"/>
  <c r="D408" i="27"/>
  <c r="D409" i="27"/>
  <c r="D410" i="27"/>
  <c r="D411" i="27"/>
  <c r="D412" i="27"/>
  <c r="D413" i="27"/>
  <c r="D414" i="27"/>
  <c r="D415" i="27"/>
  <c r="D416" i="27"/>
  <c r="D417" i="27"/>
  <c r="D418" i="27"/>
  <c r="D419" i="27"/>
  <c r="D420" i="27"/>
  <c r="D421" i="27"/>
  <c r="D422" i="27"/>
  <c r="D423" i="27"/>
  <c r="D424" i="27"/>
  <c r="D425" i="27"/>
  <c r="D426" i="27"/>
  <c r="D427" i="27"/>
  <c r="D428" i="27"/>
  <c r="D429" i="27"/>
  <c r="D430" i="27"/>
  <c r="D431" i="27"/>
  <c r="D432" i="27"/>
  <c r="D433" i="27"/>
  <c r="D434" i="27"/>
  <c r="D435" i="27"/>
  <c r="D436" i="27"/>
  <c r="D437" i="27"/>
  <c r="D438" i="27"/>
  <c r="D439" i="27"/>
  <c r="D440" i="27"/>
  <c r="D441" i="27"/>
  <c r="D442" i="27"/>
  <c r="D443" i="27"/>
  <c r="D444" i="27"/>
  <c r="D445" i="27"/>
  <c r="D446" i="27"/>
  <c r="D447" i="27"/>
  <c r="D448" i="27"/>
  <c r="D449" i="27"/>
  <c r="D450" i="27"/>
  <c r="D451" i="27"/>
  <c r="D452" i="27"/>
  <c r="D453" i="27"/>
  <c r="D454" i="27"/>
  <c r="D455" i="27"/>
  <c r="D456" i="27"/>
  <c r="D457" i="27"/>
  <c r="D458" i="27"/>
  <c r="D459" i="27"/>
  <c r="D460" i="27"/>
  <c r="D461" i="27"/>
  <c r="D462" i="27"/>
  <c r="D463" i="27"/>
  <c r="D464" i="27"/>
  <c r="D465" i="27"/>
  <c r="D466" i="27"/>
  <c r="D467" i="27"/>
  <c r="D468" i="27"/>
  <c r="D469" i="27"/>
  <c r="D470" i="27"/>
  <c r="D471" i="27"/>
  <c r="D472" i="27"/>
  <c r="D473" i="27"/>
  <c r="D474" i="27"/>
  <c r="D475" i="27"/>
  <c r="D476" i="27"/>
  <c r="D477" i="27"/>
  <c r="D478" i="27"/>
  <c r="D479" i="27"/>
  <c r="D480" i="27"/>
  <c r="D481" i="27"/>
  <c r="D482" i="27"/>
  <c r="D483" i="27"/>
  <c r="D484" i="27"/>
  <c r="D485" i="27"/>
  <c r="D486" i="27"/>
  <c r="D487" i="27"/>
  <c r="D488" i="27"/>
  <c r="D489" i="27"/>
  <c r="D490" i="27"/>
  <c r="D491" i="27"/>
  <c r="D492" i="27"/>
  <c r="D493" i="27"/>
  <c r="D494" i="27"/>
  <c r="D495" i="27"/>
  <c r="D496" i="27"/>
  <c r="D497" i="27"/>
  <c r="D498" i="27"/>
  <c r="D499" i="27"/>
  <c r="D500" i="27"/>
  <c r="D501" i="27"/>
  <c r="D2" i="27"/>
  <c r="D3" i="28"/>
  <c r="D4" i="28"/>
  <c r="D5" i="28"/>
  <c r="D6" i="28"/>
  <c r="D7" i="28"/>
  <c r="D8" i="28"/>
  <c r="D9" i="28"/>
  <c r="D10" i="28"/>
  <c r="D11" i="28"/>
  <c r="D12" i="28"/>
  <c r="D13" i="28"/>
  <c r="D14" i="28"/>
  <c r="D15" i="28"/>
  <c r="D16" i="28"/>
  <c r="D17" i="28"/>
  <c r="D18" i="28"/>
  <c r="D19" i="28"/>
  <c r="D20" i="28"/>
  <c r="D21" i="28"/>
  <c r="D22" i="28"/>
  <c r="D23" i="28"/>
  <c r="D24" i="28"/>
  <c r="D25" i="28"/>
  <c r="D26" i="28"/>
  <c r="D27" i="28"/>
  <c r="D28" i="28"/>
  <c r="D29" i="28"/>
  <c r="D30" i="28"/>
  <c r="D31" i="28"/>
  <c r="D32" i="28"/>
  <c r="D33" i="28"/>
  <c r="D34" i="28"/>
  <c r="D35" i="28"/>
  <c r="D36" i="28"/>
  <c r="D37" i="28"/>
  <c r="D38" i="28"/>
  <c r="D39" i="28"/>
  <c r="D40" i="28"/>
  <c r="D41" i="28"/>
  <c r="D42" i="28"/>
  <c r="D43" i="28"/>
  <c r="D44" i="28"/>
  <c r="D45" i="28"/>
  <c r="D46" i="28"/>
  <c r="D47" i="28"/>
  <c r="D48" i="28"/>
  <c r="D49" i="28"/>
  <c r="D50" i="28"/>
  <c r="D51" i="28"/>
  <c r="D52" i="28"/>
  <c r="D53" i="28"/>
  <c r="D54" i="28"/>
  <c r="D55" i="28"/>
  <c r="D56" i="28"/>
  <c r="D57" i="28"/>
  <c r="D58" i="28"/>
  <c r="D59" i="28"/>
  <c r="D60" i="28"/>
  <c r="D61" i="28"/>
  <c r="D62" i="28"/>
  <c r="D63" i="28"/>
  <c r="D64" i="28"/>
  <c r="D65" i="28"/>
  <c r="D66" i="28"/>
  <c r="D67" i="28"/>
  <c r="D68" i="28"/>
  <c r="D69" i="28"/>
  <c r="D70" i="28"/>
  <c r="D71" i="28"/>
  <c r="D72" i="28"/>
  <c r="D73" i="28"/>
  <c r="D74" i="28"/>
  <c r="D75" i="28"/>
  <c r="D76" i="28"/>
  <c r="D77" i="28"/>
  <c r="D78" i="28"/>
  <c r="D79" i="28"/>
  <c r="D80" i="28"/>
  <c r="D81" i="28"/>
  <c r="D82" i="28"/>
  <c r="D83" i="28"/>
  <c r="D84" i="28"/>
  <c r="D85" i="28"/>
  <c r="D86" i="28"/>
  <c r="D87" i="28"/>
  <c r="D88" i="28"/>
  <c r="D89" i="28"/>
  <c r="D90" i="28"/>
  <c r="D91" i="28"/>
  <c r="D92" i="28"/>
  <c r="D93" i="28"/>
  <c r="D94" i="28"/>
  <c r="D95" i="28"/>
  <c r="D96" i="28"/>
  <c r="D97" i="28"/>
  <c r="D98" i="28"/>
  <c r="D99" i="28"/>
  <c r="D100" i="28"/>
  <c r="D101" i="28"/>
  <c r="D102" i="28"/>
  <c r="D103" i="28"/>
  <c r="D104" i="28"/>
  <c r="D105" i="28"/>
  <c r="D106" i="28"/>
  <c r="D107" i="28"/>
  <c r="D108" i="28"/>
  <c r="D109" i="28"/>
  <c r="D110" i="28"/>
  <c r="D111" i="28"/>
  <c r="D112" i="28"/>
  <c r="D113" i="28"/>
  <c r="D114" i="28"/>
  <c r="D115" i="28"/>
  <c r="D116" i="28"/>
  <c r="D117" i="28"/>
  <c r="D118" i="28"/>
  <c r="D119" i="28"/>
  <c r="D120" i="28"/>
  <c r="D121" i="28"/>
  <c r="D122" i="28"/>
  <c r="D123" i="28"/>
  <c r="D124" i="28"/>
  <c r="D125" i="28"/>
  <c r="D126" i="28"/>
  <c r="D127" i="28"/>
  <c r="D128" i="28"/>
  <c r="D129" i="28"/>
  <c r="D130" i="28"/>
  <c r="D131" i="28"/>
  <c r="D132" i="28"/>
  <c r="D133" i="28"/>
  <c r="D134" i="28"/>
  <c r="D135" i="28"/>
  <c r="D136" i="28"/>
  <c r="D137" i="28"/>
  <c r="D138" i="28"/>
  <c r="D139" i="28"/>
  <c r="D140" i="28"/>
  <c r="D141" i="28"/>
  <c r="D142" i="28"/>
  <c r="D143" i="28"/>
  <c r="D144" i="28"/>
  <c r="D145" i="28"/>
  <c r="D146" i="28"/>
  <c r="D147" i="28"/>
  <c r="D148" i="28"/>
  <c r="D149" i="28"/>
  <c r="D150" i="28"/>
  <c r="D151" i="28"/>
  <c r="D152" i="28"/>
  <c r="D153" i="28"/>
  <c r="D154" i="28"/>
  <c r="D155" i="28"/>
  <c r="D156" i="28"/>
  <c r="D157" i="28"/>
  <c r="D158" i="28"/>
  <c r="D159" i="28"/>
  <c r="D160" i="28"/>
  <c r="D161" i="28"/>
  <c r="D162" i="28"/>
  <c r="D163" i="28"/>
  <c r="D164" i="28"/>
  <c r="D165" i="28"/>
  <c r="D166" i="28"/>
  <c r="D167" i="28"/>
  <c r="D168" i="28"/>
  <c r="D169" i="28"/>
  <c r="D170" i="28"/>
  <c r="D171" i="28"/>
  <c r="D172" i="28"/>
  <c r="D173" i="28"/>
  <c r="D174" i="28"/>
  <c r="D175" i="28"/>
  <c r="D176" i="28"/>
  <c r="D177" i="28"/>
  <c r="D178" i="28"/>
  <c r="D179" i="28"/>
  <c r="D180" i="28"/>
  <c r="D181" i="28"/>
  <c r="D182" i="28"/>
  <c r="D183" i="28"/>
  <c r="D184" i="28"/>
  <c r="D185" i="28"/>
  <c r="D186" i="28"/>
  <c r="D187" i="28"/>
  <c r="D188" i="28"/>
  <c r="D189" i="28"/>
  <c r="D190" i="28"/>
  <c r="D191" i="28"/>
  <c r="D192" i="28"/>
  <c r="D193" i="28"/>
  <c r="D194" i="28"/>
  <c r="D195" i="28"/>
  <c r="D196" i="28"/>
  <c r="D197" i="28"/>
  <c r="D198" i="28"/>
  <c r="D199" i="28"/>
  <c r="D200" i="28"/>
  <c r="D201" i="28"/>
  <c r="D202" i="28"/>
  <c r="D203" i="28"/>
  <c r="D204" i="28"/>
  <c r="D205" i="28"/>
  <c r="D206" i="28"/>
  <c r="D207" i="28"/>
  <c r="D208" i="28"/>
  <c r="D209" i="28"/>
  <c r="D210" i="28"/>
  <c r="D211" i="28"/>
  <c r="D212" i="28"/>
  <c r="D213" i="28"/>
  <c r="D214" i="28"/>
  <c r="D215" i="28"/>
  <c r="D216" i="28"/>
  <c r="D217" i="28"/>
  <c r="D218" i="28"/>
  <c r="D219" i="28"/>
  <c r="D220" i="28"/>
  <c r="D221" i="28"/>
  <c r="D222" i="28"/>
  <c r="D223" i="28"/>
  <c r="D224" i="28"/>
  <c r="D225" i="28"/>
  <c r="D226" i="28"/>
  <c r="D227" i="28"/>
  <c r="D228" i="28"/>
  <c r="D229" i="28"/>
  <c r="D230" i="28"/>
  <c r="D231" i="28"/>
  <c r="D232" i="28"/>
  <c r="D233" i="28"/>
  <c r="D234" i="28"/>
  <c r="D235" i="28"/>
  <c r="D236" i="28"/>
  <c r="D237" i="28"/>
  <c r="D238" i="28"/>
  <c r="D239" i="28"/>
  <c r="D240" i="28"/>
  <c r="D241" i="28"/>
  <c r="D242" i="28"/>
  <c r="D243" i="28"/>
  <c r="D244" i="28"/>
  <c r="D245" i="28"/>
  <c r="D246" i="28"/>
  <c r="D247" i="28"/>
  <c r="D248" i="28"/>
  <c r="D249" i="28"/>
  <c r="D250" i="28"/>
  <c r="D251" i="28"/>
  <c r="D252" i="28"/>
  <c r="D253" i="28"/>
  <c r="D254" i="28"/>
  <c r="D255" i="28"/>
  <c r="D256" i="28"/>
  <c r="D257" i="28"/>
  <c r="D258" i="28"/>
  <c r="D259" i="28"/>
  <c r="D260" i="28"/>
  <c r="D261" i="28"/>
  <c r="D262" i="28"/>
  <c r="D263" i="28"/>
  <c r="D264" i="28"/>
  <c r="D265" i="28"/>
  <c r="D266" i="28"/>
  <c r="D267" i="28"/>
  <c r="D268" i="28"/>
  <c r="D269" i="28"/>
  <c r="D270" i="28"/>
  <c r="D271" i="28"/>
  <c r="D272" i="28"/>
  <c r="D273" i="28"/>
  <c r="D274" i="28"/>
  <c r="D275" i="28"/>
  <c r="D276" i="28"/>
  <c r="D277" i="28"/>
  <c r="D278" i="28"/>
  <c r="D279" i="28"/>
  <c r="D280" i="28"/>
  <c r="D281" i="28"/>
  <c r="D282" i="28"/>
  <c r="D283" i="28"/>
  <c r="D284" i="28"/>
  <c r="D285" i="28"/>
  <c r="D286" i="28"/>
  <c r="D287" i="28"/>
  <c r="D288" i="28"/>
  <c r="D289" i="28"/>
  <c r="D290" i="28"/>
  <c r="D291" i="28"/>
  <c r="D292" i="28"/>
  <c r="D293" i="28"/>
  <c r="D294" i="28"/>
  <c r="D295" i="28"/>
  <c r="D296" i="28"/>
  <c r="D297" i="28"/>
  <c r="D298" i="28"/>
  <c r="D299" i="28"/>
  <c r="D300" i="28"/>
  <c r="D301" i="28"/>
  <c r="D302" i="28"/>
  <c r="D303" i="28"/>
  <c r="D304" i="28"/>
  <c r="D305" i="28"/>
  <c r="D306" i="28"/>
  <c r="D307" i="28"/>
  <c r="D308" i="28"/>
  <c r="D309" i="28"/>
  <c r="D310" i="28"/>
  <c r="D311" i="28"/>
  <c r="D312" i="28"/>
  <c r="D313" i="28"/>
  <c r="D314" i="28"/>
  <c r="D315" i="28"/>
  <c r="D316" i="28"/>
  <c r="D317" i="28"/>
  <c r="D318" i="28"/>
  <c r="D319" i="28"/>
  <c r="D320" i="28"/>
  <c r="D321" i="28"/>
  <c r="D322" i="28"/>
  <c r="D323" i="28"/>
  <c r="D324" i="28"/>
  <c r="D325" i="28"/>
  <c r="D326" i="28"/>
  <c r="D327" i="28"/>
  <c r="D328" i="28"/>
  <c r="D329" i="28"/>
  <c r="D330" i="28"/>
  <c r="D331" i="28"/>
  <c r="D332" i="28"/>
  <c r="D333" i="28"/>
  <c r="D334" i="28"/>
  <c r="D335" i="28"/>
  <c r="D336" i="28"/>
  <c r="D337" i="28"/>
  <c r="D338" i="28"/>
  <c r="D339" i="28"/>
  <c r="D340" i="28"/>
  <c r="D341" i="28"/>
  <c r="D342" i="28"/>
  <c r="D343" i="28"/>
  <c r="D344" i="28"/>
  <c r="D345" i="28"/>
  <c r="D346" i="28"/>
  <c r="D347" i="28"/>
  <c r="D348" i="28"/>
  <c r="D349" i="28"/>
  <c r="D350" i="28"/>
  <c r="D351" i="28"/>
  <c r="D352" i="28"/>
  <c r="D353" i="28"/>
  <c r="D354" i="28"/>
  <c r="D355" i="28"/>
  <c r="D356" i="28"/>
  <c r="D357" i="28"/>
  <c r="D358" i="28"/>
  <c r="D359" i="28"/>
  <c r="D360" i="28"/>
  <c r="D361" i="28"/>
  <c r="D362" i="28"/>
  <c r="D363" i="28"/>
  <c r="D364" i="28"/>
  <c r="D365" i="28"/>
  <c r="D366" i="28"/>
  <c r="D367" i="28"/>
  <c r="D368" i="28"/>
  <c r="D369" i="28"/>
  <c r="D370" i="28"/>
  <c r="D371" i="28"/>
  <c r="D372" i="28"/>
  <c r="D373" i="28"/>
  <c r="D374" i="28"/>
  <c r="D375" i="28"/>
  <c r="D376" i="28"/>
  <c r="D377" i="28"/>
  <c r="D378" i="28"/>
  <c r="D379" i="28"/>
  <c r="D380" i="28"/>
  <c r="D381" i="28"/>
  <c r="D382" i="28"/>
  <c r="D383" i="28"/>
  <c r="D384" i="28"/>
  <c r="D385" i="28"/>
  <c r="D386" i="28"/>
  <c r="D387" i="28"/>
  <c r="D388" i="28"/>
  <c r="D389" i="28"/>
  <c r="D390" i="28"/>
  <c r="D391" i="28"/>
  <c r="D392" i="28"/>
  <c r="D393" i="28"/>
  <c r="D394" i="28"/>
  <c r="D395" i="28"/>
  <c r="D396" i="28"/>
  <c r="D397" i="28"/>
  <c r="D398" i="28"/>
  <c r="D399" i="28"/>
  <c r="D400" i="28"/>
  <c r="D401" i="28"/>
  <c r="D402" i="28"/>
  <c r="D403" i="28"/>
  <c r="D404" i="28"/>
  <c r="D405" i="28"/>
  <c r="D406" i="28"/>
  <c r="D407" i="28"/>
  <c r="D408" i="28"/>
  <c r="D409" i="28"/>
  <c r="D410" i="28"/>
  <c r="D411" i="28"/>
  <c r="D412" i="28"/>
  <c r="D413" i="28"/>
  <c r="D414" i="28"/>
  <c r="D415" i="28"/>
  <c r="D416" i="28"/>
  <c r="D417" i="28"/>
  <c r="D418" i="28"/>
  <c r="D419" i="28"/>
  <c r="D420" i="28"/>
  <c r="D421" i="28"/>
  <c r="D422" i="28"/>
  <c r="D423" i="28"/>
  <c r="D424" i="28"/>
  <c r="D425" i="28"/>
  <c r="D426" i="28"/>
  <c r="D427" i="28"/>
  <c r="D428" i="28"/>
  <c r="D429" i="28"/>
  <c r="D430" i="28"/>
  <c r="D431" i="28"/>
  <c r="D432" i="28"/>
  <c r="D433" i="28"/>
  <c r="D434" i="28"/>
  <c r="D435" i="28"/>
  <c r="D436" i="28"/>
  <c r="D437" i="28"/>
  <c r="D438" i="28"/>
  <c r="D439" i="28"/>
  <c r="D440" i="28"/>
  <c r="D441" i="28"/>
  <c r="D442" i="28"/>
  <c r="D443" i="28"/>
  <c r="D444" i="28"/>
  <c r="D445" i="28"/>
  <c r="D446" i="28"/>
  <c r="D447" i="28"/>
  <c r="D448" i="28"/>
  <c r="D449" i="28"/>
  <c r="D450" i="28"/>
  <c r="D451" i="28"/>
  <c r="D452" i="28"/>
  <c r="D453" i="28"/>
  <c r="D454" i="28"/>
  <c r="D455" i="28"/>
  <c r="D456" i="28"/>
  <c r="D457" i="28"/>
  <c r="D458" i="28"/>
  <c r="D459" i="28"/>
  <c r="D460" i="28"/>
  <c r="D461" i="28"/>
  <c r="D462" i="28"/>
  <c r="D463" i="28"/>
  <c r="D464" i="28"/>
  <c r="D465" i="28"/>
  <c r="D466" i="28"/>
  <c r="D467" i="28"/>
  <c r="D468" i="28"/>
  <c r="D469" i="28"/>
  <c r="D470" i="28"/>
  <c r="D471" i="28"/>
  <c r="D472" i="28"/>
  <c r="D473" i="28"/>
  <c r="D474" i="28"/>
  <c r="D475" i="28"/>
  <c r="D476" i="28"/>
  <c r="D477" i="28"/>
  <c r="D478" i="28"/>
  <c r="D479" i="28"/>
  <c r="D480" i="28"/>
  <c r="D481" i="28"/>
  <c r="D482" i="28"/>
  <c r="D483" i="28"/>
  <c r="D484" i="28"/>
  <c r="D485" i="28"/>
  <c r="D486" i="28"/>
  <c r="D487" i="28"/>
  <c r="D488" i="28"/>
  <c r="D489" i="28"/>
  <c r="D490" i="28"/>
  <c r="D491" i="28"/>
  <c r="D492" i="28"/>
  <c r="D493" i="28"/>
  <c r="D494" i="28"/>
  <c r="D495" i="28"/>
  <c r="D496" i="28"/>
  <c r="D497" i="28"/>
  <c r="D498" i="28"/>
  <c r="D499" i="28"/>
  <c r="D500" i="28"/>
  <c r="D501" i="28"/>
  <c r="D2" i="28"/>
  <c r="M7" i="28"/>
  <c r="M8" i="28"/>
  <c r="M9" i="28"/>
  <c r="M10" i="28"/>
  <c r="M11" i="28"/>
  <c r="M12" i="28"/>
  <c r="M13" i="28"/>
  <c r="M14" i="28"/>
  <c r="M15" i="28"/>
  <c r="M16" i="28"/>
  <c r="M17" i="28"/>
  <c r="M18" i="28"/>
  <c r="M19" i="28"/>
  <c r="M20" i="28"/>
  <c r="M21" i="28"/>
  <c r="M22" i="28"/>
  <c r="M23" i="28"/>
  <c r="M24" i="28"/>
  <c r="M25" i="28"/>
  <c r="M26" i="28"/>
  <c r="M27" i="28"/>
  <c r="M28" i="28"/>
  <c r="M29" i="28"/>
  <c r="M30" i="28"/>
  <c r="M31" i="28"/>
  <c r="M32" i="28"/>
  <c r="M33" i="28"/>
  <c r="M34" i="28"/>
  <c r="M35" i="28"/>
  <c r="M36" i="28"/>
  <c r="M37" i="28"/>
  <c r="M38" i="28"/>
  <c r="M39" i="28"/>
  <c r="M40" i="28"/>
  <c r="M41" i="28"/>
  <c r="M42" i="28"/>
  <c r="M43" i="28"/>
  <c r="M44" i="28"/>
  <c r="M45" i="28"/>
  <c r="M46" i="28"/>
  <c r="M47" i="28"/>
  <c r="M48" i="28"/>
  <c r="M49" i="28"/>
  <c r="M50" i="28"/>
  <c r="M51" i="28"/>
  <c r="M52" i="28"/>
  <c r="M53" i="28"/>
  <c r="M54" i="28"/>
  <c r="M55" i="28"/>
  <c r="M56" i="28"/>
  <c r="M57" i="28"/>
  <c r="M58" i="28"/>
  <c r="M59" i="28"/>
  <c r="M60" i="28"/>
  <c r="M61" i="28"/>
  <c r="M62" i="28"/>
  <c r="M63" i="28"/>
  <c r="M64" i="28"/>
  <c r="M65" i="28"/>
  <c r="M66" i="28"/>
  <c r="M67" i="28"/>
  <c r="M68" i="28"/>
  <c r="M69" i="28"/>
  <c r="M70" i="28"/>
  <c r="M71" i="28"/>
  <c r="M72" i="28"/>
  <c r="M73" i="28"/>
  <c r="M74" i="28"/>
  <c r="M75" i="28"/>
  <c r="M76" i="28"/>
  <c r="M77" i="28"/>
  <c r="M78" i="28"/>
  <c r="M79" i="28"/>
  <c r="M80" i="28"/>
  <c r="M81" i="28"/>
  <c r="M82" i="28"/>
  <c r="M83" i="28"/>
  <c r="M84" i="28"/>
  <c r="M85" i="28"/>
  <c r="M86" i="28"/>
  <c r="M87" i="28"/>
  <c r="M88" i="28"/>
  <c r="M89" i="28"/>
  <c r="M90" i="28"/>
  <c r="M91" i="28"/>
  <c r="M92" i="28"/>
  <c r="M93" i="28"/>
  <c r="M94" i="28"/>
  <c r="M95" i="28"/>
  <c r="M96" i="28"/>
  <c r="M97" i="28"/>
  <c r="M98" i="28"/>
  <c r="M99" i="28"/>
  <c r="M100" i="28"/>
  <c r="M101" i="28"/>
  <c r="M102" i="28"/>
  <c r="M103" i="28"/>
  <c r="M104" i="28"/>
  <c r="M105" i="28"/>
  <c r="M106" i="28"/>
  <c r="M107" i="28"/>
  <c r="M108" i="28"/>
  <c r="M109" i="28"/>
  <c r="M110" i="28"/>
  <c r="M111" i="28"/>
  <c r="M112" i="28"/>
  <c r="M113" i="28"/>
  <c r="M114" i="28"/>
  <c r="M115" i="28"/>
  <c r="M116" i="28"/>
  <c r="M117" i="28"/>
  <c r="M118" i="28"/>
  <c r="M119" i="28"/>
  <c r="M120" i="28"/>
  <c r="M121" i="28"/>
  <c r="M122" i="28"/>
  <c r="M123" i="28"/>
  <c r="M124" i="28"/>
  <c r="M125" i="28"/>
  <c r="M126" i="28"/>
  <c r="M127" i="28"/>
  <c r="M128" i="28"/>
  <c r="M129" i="28"/>
  <c r="M130" i="28"/>
  <c r="M131" i="28"/>
  <c r="M132" i="28"/>
  <c r="M133" i="28"/>
  <c r="M134" i="28"/>
  <c r="M135" i="28"/>
  <c r="M136" i="28"/>
  <c r="M137" i="28"/>
  <c r="M138" i="28"/>
  <c r="M139" i="28"/>
  <c r="M140" i="28"/>
  <c r="M141" i="28"/>
  <c r="M142" i="28"/>
  <c r="M143" i="28"/>
  <c r="M144" i="28"/>
  <c r="M145" i="28"/>
  <c r="M146" i="28"/>
  <c r="M147" i="28"/>
  <c r="M148" i="28"/>
  <c r="M149" i="28"/>
  <c r="M150" i="28"/>
  <c r="M151" i="28"/>
  <c r="M152" i="28"/>
  <c r="M153" i="28"/>
  <c r="M154" i="28"/>
  <c r="M155" i="28"/>
  <c r="M156" i="28"/>
  <c r="M157" i="28"/>
  <c r="M158" i="28"/>
  <c r="M159" i="28"/>
  <c r="M160" i="28"/>
  <c r="M161" i="28"/>
  <c r="M162" i="28"/>
  <c r="M163" i="28"/>
  <c r="M164" i="28"/>
  <c r="M165" i="28"/>
  <c r="M166" i="28"/>
  <c r="M167" i="28"/>
  <c r="M168" i="28"/>
  <c r="M169" i="28"/>
  <c r="M170" i="28"/>
  <c r="M171" i="28"/>
  <c r="M172" i="28"/>
  <c r="M173" i="28"/>
  <c r="M174" i="28"/>
  <c r="M175" i="28"/>
  <c r="M176" i="28"/>
  <c r="M177" i="28"/>
  <c r="M178" i="28"/>
  <c r="M179" i="28"/>
  <c r="M180" i="28"/>
  <c r="M181" i="28"/>
  <c r="M182" i="28"/>
  <c r="M183" i="28"/>
  <c r="M184" i="28"/>
  <c r="M185" i="28"/>
  <c r="M186" i="28"/>
  <c r="M187" i="28"/>
  <c r="M188" i="28"/>
  <c r="M189" i="28"/>
  <c r="M190" i="28"/>
  <c r="M191" i="28"/>
  <c r="M192" i="28"/>
  <c r="M193" i="28"/>
  <c r="M194" i="28"/>
  <c r="M195" i="28"/>
  <c r="M196" i="28"/>
  <c r="M197" i="28"/>
  <c r="M198" i="28"/>
  <c r="M199" i="28"/>
  <c r="M200" i="28"/>
  <c r="M201" i="28"/>
  <c r="M202" i="28"/>
  <c r="M203" i="28"/>
  <c r="M204" i="28"/>
  <c r="M205" i="28"/>
  <c r="M206" i="28"/>
  <c r="M207" i="28"/>
  <c r="M208" i="28"/>
  <c r="M209" i="28"/>
  <c r="M210" i="28"/>
  <c r="M211" i="28"/>
  <c r="M212" i="28"/>
  <c r="M213" i="28"/>
  <c r="M214" i="28"/>
  <c r="M215" i="28"/>
  <c r="M216" i="28"/>
  <c r="M217" i="28"/>
  <c r="M218" i="28"/>
  <c r="M219" i="28"/>
  <c r="M220" i="28"/>
  <c r="M221" i="28"/>
  <c r="M222" i="28"/>
  <c r="M223" i="28"/>
  <c r="M224" i="28"/>
  <c r="M225" i="28"/>
  <c r="M226" i="28"/>
  <c r="M227" i="28"/>
  <c r="M228" i="28"/>
  <c r="M229" i="28"/>
  <c r="M230" i="28"/>
  <c r="M231" i="28"/>
  <c r="M232" i="28"/>
  <c r="M233" i="28"/>
  <c r="M234" i="28"/>
  <c r="M235" i="28"/>
  <c r="M236" i="28"/>
  <c r="M237" i="28"/>
  <c r="M238" i="28"/>
  <c r="M239" i="28"/>
  <c r="M240" i="28"/>
  <c r="M241" i="28"/>
  <c r="M242" i="28"/>
  <c r="M243" i="28"/>
  <c r="M244" i="28"/>
  <c r="M245" i="28"/>
  <c r="M246" i="28"/>
  <c r="M247" i="28"/>
  <c r="M248" i="28"/>
  <c r="M249" i="28"/>
  <c r="M250" i="28"/>
  <c r="M251" i="28"/>
  <c r="M252" i="28"/>
  <c r="M253" i="28"/>
  <c r="M254" i="28"/>
  <c r="M255" i="28"/>
  <c r="M256" i="28"/>
  <c r="M257" i="28"/>
  <c r="M258" i="28"/>
  <c r="M259" i="28"/>
  <c r="M260" i="28"/>
  <c r="M261" i="28"/>
  <c r="M262" i="28"/>
  <c r="M263" i="28"/>
  <c r="M264" i="28"/>
  <c r="M265" i="28"/>
  <c r="M266" i="28"/>
  <c r="M267" i="28"/>
  <c r="M268" i="28"/>
  <c r="M269" i="28"/>
  <c r="M270" i="28"/>
  <c r="M271" i="28"/>
  <c r="M272" i="28"/>
  <c r="M273" i="28"/>
  <c r="M274" i="28"/>
  <c r="M275" i="28"/>
  <c r="M276" i="28"/>
  <c r="M277" i="28"/>
  <c r="M278" i="28"/>
  <c r="M279" i="28"/>
  <c r="M280" i="28"/>
  <c r="M281" i="28"/>
  <c r="M282" i="28"/>
  <c r="M283" i="28"/>
  <c r="M284" i="28"/>
  <c r="M285" i="28"/>
  <c r="M286" i="28"/>
  <c r="M287" i="28"/>
  <c r="M288" i="28"/>
  <c r="M289" i="28"/>
  <c r="M290" i="28"/>
  <c r="M291" i="28"/>
  <c r="M292" i="28"/>
  <c r="M293" i="28"/>
  <c r="M294" i="28"/>
  <c r="M295" i="28"/>
  <c r="M296" i="28"/>
  <c r="M297" i="28"/>
  <c r="M298" i="28"/>
  <c r="M299" i="28"/>
  <c r="M300" i="28"/>
  <c r="M301" i="28"/>
  <c r="M302" i="28"/>
  <c r="M303" i="28"/>
  <c r="M304" i="28"/>
  <c r="M305" i="28"/>
  <c r="M306" i="28"/>
  <c r="M307" i="28"/>
  <c r="M308" i="28"/>
  <c r="M309" i="28"/>
  <c r="M310" i="28"/>
  <c r="M311" i="28"/>
  <c r="M312" i="28"/>
  <c r="M313" i="28"/>
  <c r="M314" i="28"/>
  <c r="M315" i="28"/>
  <c r="M316" i="28"/>
  <c r="M317" i="28"/>
  <c r="M318" i="28"/>
  <c r="M319" i="28"/>
  <c r="M320" i="28"/>
  <c r="M321" i="28"/>
  <c r="M322" i="28"/>
  <c r="M323" i="28"/>
  <c r="M324" i="28"/>
  <c r="M325" i="28"/>
  <c r="M326" i="28"/>
  <c r="M327" i="28"/>
  <c r="M328" i="28"/>
  <c r="M329" i="28"/>
  <c r="M330" i="28"/>
  <c r="M331" i="28"/>
  <c r="M332" i="28"/>
  <c r="M333" i="28"/>
  <c r="M334" i="28"/>
  <c r="M335" i="28"/>
  <c r="M336" i="28"/>
  <c r="M337" i="28"/>
  <c r="M338" i="28"/>
  <c r="M339" i="28"/>
  <c r="M340" i="28"/>
  <c r="M341" i="28"/>
  <c r="M342" i="28"/>
  <c r="M343" i="28"/>
  <c r="M344" i="28"/>
  <c r="M345" i="28"/>
  <c r="M346" i="28"/>
  <c r="M347" i="28"/>
  <c r="M348" i="28"/>
  <c r="M349" i="28"/>
  <c r="M350" i="28"/>
  <c r="M351" i="28"/>
  <c r="M352" i="28"/>
  <c r="M353" i="28"/>
  <c r="M354" i="28"/>
  <c r="M355" i="28"/>
  <c r="M356" i="28"/>
  <c r="M357" i="28"/>
  <c r="M358" i="28"/>
  <c r="M359" i="28"/>
  <c r="M360" i="28"/>
  <c r="M361" i="28"/>
  <c r="M362" i="28"/>
  <c r="M363" i="28"/>
  <c r="M364" i="28"/>
  <c r="M365" i="28"/>
  <c r="M366" i="28"/>
  <c r="M367" i="28"/>
  <c r="M368" i="28"/>
  <c r="M369" i="28"/>
  <c r="M370" i="28"/>
  <c r="M371" i="28"/>
  <c r="M372" i="28"/>
  <c r="M373" i="28"/>
  <c r="M374" i="28"/>
  <c r="M375" i="28"/>
  <c r="M376" i="28"/>
  <c r="M377" i="28"/>
  <c r="M378" i="28"/>
  <c r="M379" i="28"/>
  <c r="M380" i="28"/>
  <c r="M381" i="28"/>
  <c r="M382" i="28"/>
  <c r="M383" i="28"/>
  <c r="M384" i="28"/>
  <c r="M385" i="28"/>
  <c r="M386" i="28"/>
  <c r="M387" i="28"/>
  <c r="M388" i="28"/>
  <c r="M389" i="28"/>
  <c r="M390" i="28"/>
  <c r="M391" i="28"/>
  <c r="M392" i="28"/>
  <c r="M393" i="28"/>
  <c r="M394" i="28"/>
  <c r="M395" i="28"/>
  <c r="M396" i="28"/>
  <c r="M397" i="28"/>
  <c r="M398" i="28"/>
  <c r="M399" i="28"/>
  <c r="M400" i="28"/>
  <c r="M401" i="28"/>
  <c r="M402" i="28"/>
  <c r="M403" i="28"/>
  <c r="M404" i="28"/>
  <c r="M405" i="28"/>
  <c r="M406" i="28"/>
  <c r="M407" i="28"/>
  <c r="M408" i="28"/>
  <c r="M409" i="28"/>
  <c r="M410" i="28"/>
  <c r="M411" i="28"/>
  <c r="M412" i="28"/>
  <c r="M413" i="28"/>
  <c r="M414" i="28"/>
  <c r="M415" i="28"/>
  <c r="M416" i="28"/>
  <c r="M417" i="28"/>
  <c r="M418" i="28"/>
  <c r="M419" i="28"/>
  <c r="M420" i="28"/>
  <c r="M421" i="28"/>
  <c r="M422" i="28"/>
  <c r="M423" i="28"/>
  <c r="M424" i="28"/>
  <c r="M425" i="28"/>
  <c r="M426" i="28"/>
  <c r="M427" i="28"/>
  <c r="M428" i="28"/>
  <c r="M429" i="28"/>
  <c r="M430" i="28"/>
  <c r="M431" i="28"/>
  <c r="M432" i="28"/>
  <c r="M433" i="28"/>
  <c r="M434" i="28"/>
  <c r="M435" i="28"/>
  <c r="M436" i="28"/>
  <c r="M437" i="28"/>
  <c r="M438" i="28"/>
  <c r="M439" i="28"/>
  <c r="M440" i="28"/>
  <c r="M441" i="28"/>
  <c r="M442" i="28"/>
  <c r="M443" i="28"/>
  <c r="M444" i="28"/>
  <c r="M445" i="28"/>
  <c r="M446" i="28"/>
  <c r="M447" i="28"/>
  <c r="M448" i="28"/>
  <c r="M449" i="28"/>
  <c r="M450" i="28"/>
  <c r="M451" i="28"/>
  <c r="M452" i="28"/>
  <c r="M453" i="28"/>
  <c r="M454" i="28"/>
  <c r="M455" i="28"/>
  <c r="M456" i="28"/>
  <c r="M457" i="28"/>
  <c r="M458" i="28"/>
  <c r="M459" i="28"/>
  <c r="M460" i="28"/>
  <c r="M461" i="28"/>
  <c r="M462" i="28"/>
  <c r="M463" i="28"/>
  <c r="M464" i="28"/>
  <c r="M465" i="28"/>
  <c r="M466" i="28"/>
  <c r="M467" i="28"/>
  <c r="M468" i="28"/>
  <c r="M469" i="28"/>
  <c r="M470" i="28"/>
  <c r="M471" i="28"/>
  <c r="M472" i="28"/>
  <c r="M473" i="28"/>
  <c r="M474" i="28"/>
  <c r="M475" i="28"/>
  <c r="M476" i="28"/>
  <c r="M477" i="28"/>
  <c r="M478" i="28"/>
  <c r="M479" i="28"/>
  <c r="M480" i="28"/>
  <c r="M481" i="28"/>
  <c r="M482" i="28"/>
  <c r="M483" i="28"/>
  <c r="M484" i="28"/>
  <c r="M485" i="28"/>
  <c r="M486" i="28"/>
  <c r="M487" i="28"/>
  <c r="M488" i="28"/>
  <c r="M489" i="28"/>
  <c r="M490" i="28"/>
  <c r="M491" i="28"/>
  <c r="M492" i="28"/>
  <c r="M493" i="28"/>
  <c r="M494" i="28"/>
  <c r="M495" i="28"/>
  <c r="M496" i="28"/>
  <c r="M497" i="28"/>
  <c r="M498" i="28"/>
  <c r="M499" i="28"/>
  <c r="M500" i="28"/>
  <c r="M501" i="28"/>
  <c r="M3" i="28"/>
  <c r="M4" i="28"/>
  <c r="M5" i="28"/>
  <c r="M6" i="28"/>
  <c r="M2" i="28"/>
  <c r="L7" i="28"/>
  <c r="L8" i="28"/>
  <c r="L9" i="28"/>
  <c r="L10" i="28"/>
  <c r="L11" i="28"/>
  <c r="L12" i="28"/>
  <c r="L13" i="28"/>
  <c r="L14" i="28"/>
  <c r="L15" i="28"/>
  <c r="L16" i="28"/>
  <c r="L17" i="28"/>
  <c r="L18" i="28"/>
  <c r="L19" i="28"/>
  <c r="L20" i="28"/>
  <c r="L21" i="28"/>
  <c r="L22" i="28"/>
  <c r="L23" i="28"/>
  <c r="L24" i="28"/>
  <c r="L25" i="28"/>
  <c r="L26" i="28"/>
  <c r="L27" i="28"/>
  <c r="L28" i="28"/>
  <c r="L29" i="28"/>
  <c r="L30" i="28"/>
  <c r="L31" i="28"/>
  <c r="L32" i="28"/>
  <c r="L33" i="28"/>
  <c r="L34" i="28"/>
  <c r="L35" i="28"/>
  <c r="L36" i="28"/>
  <c r="L37" i="28"/>
  <c r="L38" i="28"/>
  <c r="L39" i="28"/>
  <c r="L40" i="28"/>
  <c r="L41" i="28"/>
  <c r="L42" i="28"/>
  <c r="L43" i="28"/>
  <c r="L44" i="28"/>
  <c r="L45" i="28"/>
  <c r="L46" i="28"/>
  <c r="L47" i="28"/>
  <c r="L48" i="28"/>
  <c r="L49" i="28"/>
  <c r="L50" i="28"/>
  <c r="L51" i="28"/>
  <c r="L52" i="28"/>
  <c r="L53" i="28"/>
  <c r="L54" i="28"/>
  <c r="L55" i="28"/>
  <c r="L56" i="28"/>
  <c r="L57" i="28"/>
  <c r="L58" i="28"/>
  <c r="L59" i="28"/>
  <c r="L60" i="28"/>
  <c r="L61" i="28"/>
  <c r="L62" i="28"/>
  <c r="L63" i="28"/>
  <c r="L64" i="28"/>
  <c r="L65" i="28"/>
  <c r="L66" i="28"/>
  <c r="L67" i="28"/>
  <c r="L68" i="28"/>
  <c r="L69" i="28"/>
  <c r="L70" i="28"/>
  <c r="L71" i="28"/>
  <c r="L72" i="28"/>
  <c r="L73" i="28"/>
  <c r="L74" i="28"/>
  <c r="L75" i="28"/>
  <c r="L76" i="28"/>
  <c r="L77" i="28"/>
  <c r="L78" i="28"/>
  <c r="L79" i="28"/>
  <c r="L80" i="28"/>
  <c r="L81" i="28"/>
  <c r="L82" i="28"/>
  <c r="L83" i="28"/>
  <c r="L84" i="28"/>
  <c r="L85" i="28"/>
  <c r="L86" i="28"/>
  <c r="L87" i="28"/>
  <c r="L88" i="28"/>
  <c r="L89" i="28"/>
  <c r="L90" i="28"/>
  <c r="L91" i="28"/>
  <c r="L92" i="28"/>
  <c r="L93" i="28"/>
  <c r="L94" i="28"/>
  <c r="L95" i="28"/>
  <c r="L96" i="28"/>
  <c r="L97" i="28"/>
  <c r="L98" i="28"/>
  <c r="L99" i="28"/>
  <c r="L100" i="28"/>
  <c r="L101" i="28"/>
  <c r="L102" i="28"/>
  <c r="L103" i="28"/>
  <c r="L104" i="28"/>
  <c r="L105" i="28"/>
  <c r="L106" i="28"/>
  <c r="L107" i="28"/>
  <c r="L108" i="28"/>
  <c r="L109" i="28"/>
  <c r="L110" i="28"/>
  <c r="L111" i="28"/>
  <c r="L112" i="28"/>
  <c r="L113" i="28"/>
  <c r="L114" i="28"/>
  <c r="L115" i="28"/>
  <c r="L116" i="28"/>
  <c r="L117" i="28"/>
  <c r="L118" i="28"/>
  <c r="L119" i="28"/>
  <c r="L120" i="28"/>
  <c r="L121" i="28"/>
  <c r="L122" i="28"/>
  <c r="L123" i="28"/>
  <c r="L124" i="28"/>
  <c r="L125" i="28"/>
  <c r="L126" i="28"/>
  <c r="L127" i="28"/>
  <c r="L128" i="28"/>
  <c r="L129" i="28"/>
  <c r="L130" i="28"/>
  <c r="L131" i="28"/>
  <c r="L132" i="28"/>
  <c r="L133" i="28"/>
  <c r="L134" i="28"/>
  <c r="L135" i="28"/>
  <c r="L136" i="28"/>
  <c r="L137" i="28"/>
  <c r="L138" i="28"/>
  <c r="L139" i="28"/>
  <c r="L140" i="28"/>
  <c r="L141" i="28"/>
  <c r="L142" i="28"/>
  <c r="L143" i="28"/>
  <c r="L144" i="28"/>
  <c r="L145" i="28"/>
  <c r="L146" i="28"/>
  <c r="L147" i="28"/>
  <c r="L148" i="28"/>
  <c r="L149" i="28"/>
  <c r="L150" i="28"/>
  <c r="L151" i="28"/>
  <c r="L152" i="28"/>
  <c r="L153" i="28"/>
  <c r="L154" i="28"/>
  <c r="L155" i="28"/>
  <c r="L156" i="28"/>
  <c r="L157" i="28"/>
  <c r="L158" i="28"/>
  <c r="L159" i="28"/>
  <c r="L160" i="28"/>
  <c r="L161" i="28"/>
  <c r="L162" i="28"/>
  <c r="L163" i="28"/>
  <c r="L164" i="28"/>
  <c r="L165" i="28"/>
  <c r="L166" i="28"/>
  <c r="L167" i="28"/>
  <c r="L168" i="28"/>
  <c r="L169" i="28"/>
  <c r="L170" i="28"/>
  <c r="L171" i="28"/>
  <c r="L172" i="28"/>
  <c r="L173" i="28"/>
  <c r="L174" i="28"/>
  <c r="L175" i="28"/>
  <c r="L176" i="28"/>
  <c r="L177" i="28"/>
  <c r="L178" i="28"/>
  <c r="L179" i="28"/>
  <c r="L180" i="28"/>
  <c r="L181" i="28"/>
  <c r="L182" i="28"/>
  <c r="L183" i="28"/>
  <c r="L184" i="28"/>
  <c r="L185" i="28"/>
  <c r="L186" i="28"/>
  <c r="L187" i="28"/>
  <c r="L188" i="28"/>
  <c r="L189" i="28"/>
  <c r="L190" i="28"/>
  <c r="L191" i="28"/>
  <c r="L192" i="28"/>
  <c r="L193" i="28"/>
  <c r="L194" i="28"/>
  <c r="L195" i="28"/>
  <c r="L196" i="28"/>
  <c r="L197" i="28"/>
  <c r="L198" i="28"/>
  <c r="L199" i="28"/>
  <c r="L200" i="28"/>
  <c r="L201" i="28"/>
  <c r="L202" i="28"/>
  <c r="L203" i="28"/>
  <c r="L204" i="28"/>
  <c r="L205" i="28"/>
  <c r="L206" i="28"/>
  <c r="L207" i="28"/>
  <c r="L208" i="28"/>
  <c r="L209" i="28"/>
  <c r="L210" i="28"/>
  <c r="L211" i="28"/>
  <c r="L212" i="28"/>
  <c r="L213" i="28"/>
  <c r="L214" i="28"/>
  <c r="L215" i="28"/>
  <c r="L216" i="28"/>
  <c r="L217" i="28"/>
  <c r="L218" i="28"/>
  <c r="L219" i="28"/>
  <c r="L220" i="28"/>
  <c r="L221" i="28"/>
  <c r="L222" i="28"/>
  <c r="L223" i="28"/>
  <c r="L224" i="28"/>
  <c r="L225" i="28"/>
  <c r="L226" i="28"/>
  <c r="L227" i="28"/>
  <c r="L228" i="28"/>
  <c r="L229" i="28"/>
  <c r="L230" i="28"/>
  <c r="L231" i="28"/>
  <c r="L232" i="28"/>
  <c r="L233" i="28"/>
  <c r="L234" i="28"/>
  <c r="L235" i="28"/>
  <c r="L236" i="28"/>
  <c r="L237" i="28"/>
  <c r="L238" i="28"/>
  <c r="L239" i="28"/>
  <c r="L240" i="28"/>
  <c r="L241" i="28"/>
  <c r="L242" i="28"/>
  <c r="L243" i="28"/>
  <c r="L244" i="28"/>
  <c r="L245" i="28"/>
  <c r="L246" i="28"/>
  <c r="L247" i="28"/>
  <c r="L248" i="28"/>
  <c r="L249" i="28"/>
  <c r="L250" i="28"/>
  <c r="L251" i="28"/>
  <c r="L252" i="28"/>
  <c r="L253" i="28"/>
  <c r="L254" i="28"/>
  <c r="L255" i="28"/>
  <c r="L256" i="28"/>
  <c r="L257" i="28"/>
  <c r="L258" i="28"/>
  <c r="L259" i="28"/>
  <c r="L260" i="28"/>
  <c r="L261" i="28"/>
  <c r="L262" i="28"/>
  <c r="L263" i="28"/>
  <c r="L264" i="28"/>
  <c r="L265" i="28"/>
  <c r="L266" i="28"/>
  <c r="L267" i="28"/>
  <c r="L268" i="28"/>
  <c r="L269" i="28"/>
  <c r="L270" i="28"/>
  <c r="L271" i="28"/>
  <c r="L272" i="28"/>
  <c r="L273" i="28"/>
  <c r="L274" i="28"/>
  <c r="L275" i="28"/>
  <c r="L276" i="28"/>
  <c r="L277" i="28"/>
  <c r="L278" i="28"/>
  <c r="L279" i="28"/>
  <c r="L280" i="28"/>
  <c r="L281" i="28"/>
  <c r="L282" i="28"/>
  <c r="L283" i="28"/>
  <c r="L284" i="28"/>
  <c r="L285" i="28"/>
  <c r="L286" i="28"/>
  <c r="L287" i="28"/>
  <c r="L288" i="28"/>
  <c r="L289" i="28"/>
  <c r="L290" i="28"/>
  <c r="L291" i="28"/>
  <c r="L292" i="28"/>
  <c r="L293" i="28"/>
  <c r="L294" i="28"/>
  <c r="L295" i="28"/>
  <c r="L296" i="28"/>
  <c r="L297" i="28"/>
  <c r="L298" i="28"/>
  <c r="L299" i="28"/>
  <c r="L300" i="28"/>
  <c r="L301" i="28"/>
  <c r="L302" i="28"/>
  <c r="L303" i="28"/>
  <c r="L304" i="28"/>
  <c r="L305" i="28"/>
  <c r="L306" i="28"/>
  <c r="L307" i="28"/>
  <c r="L308" i="28"/>
  <c r="L309" i="28"/>
  <c r="L310" i="28"/>
  <c r="L311" i="28"/>
  <c r="L312" i="28"/>
  <c r="L313" i="28"/>
  <c r="L314" i="28"/>
  <c r="L315" i="28"/>
  <c r="L316" i="28"/>
  <c r="L317" i="28"/>
  <c r="L318" i="28"/>
  <c r="L319" i="28"/>
  <c r="L320" i="28"/>
  <c r="L321" i="28"/>
  <c r="L322" i="28"/>
  <c r="L323" i="28"/>
  <c r="L324" i="28"/>
  <c r="L325" i="28"/>
  <c r="L326" i="28"/>
  <c r="L327" i="28"/>
  <c r="L328" i="28"/>
  <c r="L329" i="28"/>
  <c r="L330" i="28"/>
  <c r="L331" i="28"/>
  <c r="L332" i="28"/>
  <c r="L333" i="28"/>
  <c r="L334" i="28"/>
  <c r="L335" i="28"/>
  <c r="L336" i="28"/>
  <c r="L337" i="28"/>
  <c r="L338" i="28"/>
  <c r="L339" i="28"/>
  <c r="L340" i="28"/>
  <c r="L341" i="28"/>
  <c r="L342" i="28"/>
  <c r="L343" i="28"/>
  <c r="L344" i="28"/>
  <c r="L345" i="28"/>
  <c r="L346" i="28"/>
  <c r="L347" i="28"/>
  <c r="L348" i="28"/>
  <c r="L349" i="28"/>
  <c r="L350" i="28"/>
  <c r="L351" i="28"/>
  <c r="L352" i="28"/>
  <c r="L353" i="28"/>
  <c r="L354" i="28"/>
  <c r="L355" i="28"/>
  <c r="L356" i="28"/>
  <c r="L357" i="28"/>
  <c r="L358" i="28"/>
  <c r="L359" i="28"/>
  <c r="L360" i="28"/>
  <c r="L361" i="28"/>
  <c r="L362" i="28"/>
  <c r="L363" i="28"/>
  <c r="L364" i="28"/>
  <c r="L365" i="28"/>
  <c r="L366" i="28"/>
  <c r="L367" i="28"/>
  <c r="L368" i="28"/>
  <c r="L369" i="28"/>
  <c r="L370" i="28"/>
  <c r="L371" i="28"/>
  <c r="L372" i="28"/>
  <c r="L373" i="28"/>
  <c r="L374" i="28"/>
  <c r="L375" i="28"/>
  <c r="L376" i="28"/>
  <c r="L377" i="28"/>
  <c r="L378" i="28"/>
  <c r="L379" i="28"/>
  <c r="L380" i="28"/>
  <c r="L381" i="28"/>
  <c r="L382" i="28"/>
  <c r="L383" i="28"/>
  <c r="L384" i="28"/>
  <c r="L385" i="28"/>
  <c r="L386" i="28"/>
  <c r="L387" i="28"/>
  <c r="L388" i="28"/>
  <c r="L389" i="28"/>
  <c r="L390" i="28"/>
  <c r="L391" i="28"/>
  <c r="L392" i="28"/>
  <c r="L393" i="28"/>
  <c r="L394" i="28"/>
  <c r="L395" i="28"/>
  <c r="L396" i="28"/>
  <c r="L397" i="28"/>
  <c r="L398" i="28"/>
  <c r="L399" i="28"/>
  <c r="L400" i="28"/>
  <c r="L401" i="28"/>
  <c r="L402" i="28"/>
  <c r="L403" i="28"/>
  <c r="L404" i="28"/>
  <c r="L405" i="28"/>
  <c r="L406" i="28"/>
  <c r="L407" i="28"/>
  <c r="L408" i="28"/>
  <c r="L409" i="28"/>
  <c r="L410" i="28"/>
  <c r="L411" i="28"/>
  <c r="L412" i="28"/>
  <c r="L413" i="28"/>
  <c r="L414" i="28"/>
  <c r="L415" i="28"/>
  <c r="L416" i="28"/>
  <c r="L417" i="28"/>
  <c r="L418" i="28"/>
  <c r="L419" i="28"/>
  <c r="L420" i="28"/>
  <c r="L421" i="28"/>
  <c r="L422" i="28"/>
  <c r="L423" i="28"/>
  <c r="L424" i="28"/>
  <c r="L425" i="28"/>
  <c r="L426" i="28"/>
  <c r="L427" i="28"/>
  <c r="L428" i="28"/>
  <c r="L429" i="28"/>
  <c r="L430" i="28"/>
  <c r="L431" i="28"/>
  <c r="L432" i="28"/>
  <c r="L433" i="28"/>
  <c r="L434" i="28"/>
  <c r="L435" i="28"/>
  <c r="L436" i="28"/>
  <c r="L437" i="28"/>
  <c r="L438" i="28"/>
  <c r="L439" i="28"/>
  <c r="L440" i="28"/>
  <c r="L441" i="28"/>
  <c r="L442" i="28"/>
  <c r="L443" i="28"/>
  <c r="L444" i="28"/>
  <c r="L445" i="28"/>
  <c r="L446" i="28"/>
  <c r="L447" i="28"/>
  <c r="L448" i="28"/>
  <c r="L449" i="28"/>
  <c r="L450" i="28"/>
  <c r="L451" i="28"/>
  <c r="L452" i="28"/>
  <c r="L453" i="28"/>
  <c r="L454" i="28"/>
  <c r="L455" i="28"/>
  <c r="L456" i="28"/>
  <c r="L457" i="28"/>
  <c r="L458" i="28"/>
  <c r="L459" i="28"/>
  <c r="L460" i="28"/>
  <c r="L461" i="28"/>
  <c r="L462" i="28"/>
  <c r="L463" i="28"/>
  <c r="L464" i="28"/>
  <c r="L465" i="28"/>
  <c r="L466" i="28"/>
  <c r="L467" i="28"/>
  <c r="L468" i="28"/>
  <c r="L469" i="28"/>
  <c r="L470" i="28"/>
  <c r="L471" i="28"/>
  <c r="L472" i="28"/>
  <c r="L473" i="28"/>
  <c r="L474" i="28"/>
  <c r="L475" i="28"/>
  <c r="L476" i="28"/>
  <c r="L477" i="28"/>
  <c r="L478" i="28"/>
  <c r="L479" i="28"/>
  <c r="L480" i="28"/>
  <c r="L481" i="28"/>
  <c r="L482" i="28"/>
  <c r="L483" i="28"/>
  <c r="L484" i="28"/>
  <c r="L485" i="28"/>
  <c r="L486" i="28"/>
  <c r="L487" i="28"/>
  <c r="L488" i="28"/>
  <c r="L489" i="28"/>
  <c r="L490" i="28"/>
  <c r="L491" i="28"/>
  <c r="L492" i="28"/>
  <c r="L493" i="28"/>
  <c r="L494" i="28"/>
  <c r="L495" i="28"/>
  <c r="L496" i="28"/>
  <c r="L497" i="28"/>
  <c r="L498" i="28"/>
  <c r="L499" i="28"/>
  <c r="L500" i="28"/>
  <c r="L501" i="28"/>
  <c r="L3" i="28"/>
  <c r="L4" i="28"/>
  <c r="L5" i="28"/>
  <c r="L6" i="28"/>
  <c r="L2" i="28"/>
  <c r="O5" i="28"/>
  <c r="O6" i="28"/>
  <c r="O7" i="28"/>
  <c r="O8" i="28"/>
  <c r="O9" i="28"/>
  <c r="O10" i="28"/>
  <c r="O11" i="28"/>
  <c r="O12" i="28"/>
  <c r="O13" i="28"/>
  <c r="O14" i="28"/>
  <c r="O15" i="28"/>
  <c r="O16" i="28"/>
  <c r="O17" i="28"/>
  <c r="O18" i="28"/>
  <c r="O19" i="28"/>
  <c r="O20" i="28"/>
  <c r="O21" i="28"/>
  <c r="O22" i="28"/>
  <c r="O23" i="28"/>
  <c r="O24" i="28"/>
  <c r="O25" i="28"/>
  <c r="O26" i="28"/>
  <c r="O27" i="28"/>
  <c r="O28" i="28"/>
  <c r="O29" i="28"/>
  <c r="O30" i="28"/>
  <c r="O31" i="28"/>
  <c r="O32" i="28"/>
  <c r="O33" i="28"/>
  <c r="O34" i="28"/>
  <c r="O35" i="28"/>
  <c r="O36" i="28"/>
  <c r="O37" i="28"/>
  <c r="O38" i="28"/>
  <c r="O39" i="28"/>
  <c r="O40" i="28"/>
  <c r="O41" i="28"/>
  <c r="O42" i="28"/>
  <c r="O43" i="28"/>
  <c r="O44" i="28"/>
  <c r="O45" i="28"/>
  <c r="O46" i="28"/>
  <c r="O47" i="28"/>
  <c r="O48" i="28"/>
  <c r="O49" i="28"/>
  <c r="O50" i="28"/>
  <c r="O51" i="28"/>
  <c r="O52" i="28"/>
  <c r="O53" i="28"/>
  <c r="O54" i="28"/>
  <c r="O55" i="28"/>
  <c r="O56" i="28"/>
  <c r="O57" i="28"/>
  <c r="O58" i="28"/>
  <c r="O59" i="28"/>
  <c r="O60" i="28"/>
  <c r="O61" i="28"/>
  <c r="O62" i="28"/>
  <c r="O63" i="28"/>
  <c r="O64" i="28"/>
  <c r="O65" i="28"/>
  <c r="O66" i="28"/>
  <c r="O67" i="28"/>
  <c r="O68" i="28"/>
  <c r="O69" i="28"/>
  <c r="O70" i="28"/>
  <c r="O71" i="28"/>
  <c r="O72" i="28"/>
  <c r="O73" i="28"/>
  <c r="O74" i="28"/>
  <c r="O75" i="28"/>
  <c r="O76" i="28"/>
  <c r="O77" i="28"/>
  <c r="O78" i="28"/>
  <c r="O79" i="28"/>
  <c r="O80" i="28"/>
  <c r="O81" i="28"/>
  <c r="O82" i="28"/>
  <c r="O83" i="28"/>
  <c r="O84" i="28"/>
  <c r="O85" i="28"/>
  <c r="O86" i="28"/>
  <c r="O87" i="28"/>
  <c r="O88" i="28"/>
  <c r="O89" i="28"/>
  <c r="O90" i="28"/>
  <c r="O91" i="28"/>
  <c r="O92" i="28"/>
  <c r="O93" i="28"/>
  <c r="O94" i="28"/>
  <c r="O95" i="28"/>
  <c r="O96" i="28"/>
  <c r="O97" i="28"/>
  <c r="O98" i="28"/>
  <c r="O99" i="28"/>
  <c r="O100" i="28"/>
  <c r="O101" i="28"/>
  <c r="O102" i="28"/>
  <c r="O103" i="28"/>
  <c r="O104" i="28"/>
  <c r="O105" i="28"/>
  <c r="O106" i="28"/>
  <c r="O107" i="28"/>
  <c r="O108" i="28"/>
  <c r="O109" i="28"/>
  <c r="O110" i="28"/>
  <c r="O111" i="28"/>
  <c r="O112" i="28"/>
  <c r="O113" i="28"/>
  <c r="O114" i="28"/>
  <c r="O115" i="28"/>
  <c r="O116" i="28"/>
  <c r="O117" i="28"/>
  <c r="O118" i="28"/>
  <c r="O119" i="28"/>
  <c r="O120" i="28"/>
  <c r="O121" i="28"/>
  <c r="O122" i="28"/>
  <c r="O123" i="28"/>
  <c r="O124" i="28"/>
  <c r="O125" i="28"/>
  <c r="O126" i="28"/>
  <c r="O127" i="28"/>
  <c r="O128" i="28"/>
  <c r="O129" i="28"/>
  <c r="O130" i="28"/>
  <c r="O131" i="28"/>
  <c r="O132" i="28"/>
  <c r="O133" i="28"/>
  <c r="O134" i="28"/>
  <c r="O135" i="28"/>
  <c r="O136" i="28"/>
  <c r="O137" i="28"/>
  <c r="O138" i="28"/>
  <c r="O139" i="28"/>
  <c r="O140" i="28"/>
  <c r="O141" i="28"/>
  <c r="O142" i="28"/>
  <c r="O143" i="28"/>
  <c r="O144" i="28"/>
  <c r="O145" i="28"/>
  <c r="O146" i="28"/>
  <c r="O147" i="28"/>
  <c r="O148" i="28"/>
  <c r="O149" i="28"/>
  <c r="O150" i="28"/>
  <c r="O151" i="28"/>
  <c r="O152" i="28"/>
  <c r="O153" i="28"/>
  <c r="O154" i="28"/>
  <c r="O155" i="28"/>
  <c r="O156" i="28"/>
  <c r="O157" i="28"/>
  <c r="O158" i="28"/>
  <c r="O159" i="28"/>
  <c r="O160" i="28"/>
  <c r="O161" i="28"/>
  <c r="O162" i="28"/>
  <c r="O163" i="28"/>
  <c r="O164" i="28"/>
  <c r="O165" i="28"/>
  <c r="O166" i="28"/>
  <c r="O167" i="28"/>
  <c r="O168" i="28"/>
  <c r="O169" i="28"/>
  <c r="O170" i="28"/>
  <c r="O171" i="28"/>
  <c r="O172" i="28"/>
  <c r="O173" i="28"/>
  <c r="O174" i="28"/>
  <c r="O175" i="28"/>
  <c r="O176" i="28"/>
  <c r="O177" i="28"/>
  <c r="O178" i="28"/>
  <c r="O179" i="28"/>
  <c r="O180" i="28"/>
  <c r="O181" i="28"/>
  <c r="O182" i="28"/>
  <c r="O183" i="28"/>
  <c r="O184" i="28"/>
  <c r="O185" i="28"/>
  <c r="O186" i="28"/>
  <c r="O187" i="28"/>
  <c r="O188" i="28"/>
  <c r="O189" i="28"/>
  <c r="O190" i="28"/>
  <c r="O191" i="28"/>
  <c r="O192" i="28"/>
  <c r="O193" i="28"/>
  <c r="O194" i="28"/>
  <c r="O195" i="28"/>
  <c r="O196" i="28"/>
  <c r="O197" i="28"/>
  <c r="O198" i="28"/>
  <c r="O199" i="28"/>
  <c r="O200" i="28"/>
  <c r="O201" i="28"/>
  <c r="O202" i="28"/>
  <c r="O203" i="28"/>
  <c r="O204" i="28"/>
  <c r="O205" i="28"/>
  <c r="O206" i="28"/>
  <c r="O207" i="28"/>
  <c r="O208" i="28"/>
  <c r="O209" i="28"/>
  <c r="O210" i="28"/>
  <c r="O211" i="28"/>
  <c r="O212" i="28"/>
  <c r="O213" i="28"/>
  <c r="O214" i="28"/>
  <c r="O215" i="28"/>
  <c r="O216" i="28"/>
  <c r="O217" i="28"/>
  <c r="O218" i="28"/>
  <c r="O219" i="28"/>
  <c r="O220" i="28"/>
  <c r="O221" i="28"/>
  <c r="O222" i="28"/>
  <c r="O223" i="28"/>
  <c r="O224" i="28"/>
  <c r="O225" i="28"/>
  <c r="O226" i="28"/>
  <c r="O227" i="28"/>
  <c r="O228" i="28"/>
  <c r="O229" i="28"/>
  <c r="O230" i="28"/>
  <c r="O231" i="28"/>
  <c r="O232" i="28"/>
  <c r="O233" i="28"/>
  <c r="O234" i="28"/>
  <c r="O235" i="28"/>
  <c r="O236" i="28"/>
  <c r="O237" i="28"/>
  <c r="O238" i="28"/>
  <c r="O239" i="28"/>
  <c r="O240" i="28"/>
  <c r="O241" i="28"/>
  <c r="O242" i="28"/>
  <c r="O243" i="28"/>
  <c r="O244" i="28"/>
  <c r="O245" i="28"/>
  <c r="O246" i="28"/>
  <c r="O247" i="28"/>
  <c r="O248" i="28"/>
  <c r="O249" i="28"/>
  <c r="O250" i="28"/>
  <c r="O251" i="28"/>
  <c r="O252" i="28"/>
  <c r="O253" i="28"/>
  <c r="O254" i="28"/>
  <c r="O255" i="28"/>
  <c r="O256" i="28"/>
  <c r="O257" i="28"/>
  <c r="O258" i="28"/>
  <c r="O259" i="28"/>
  <c r="O260" i="28"/>
  <c r="O261" i="28"/>
  <c r="O262" i="28"/>
  <c r="O263" i="28"/>
  <c r="O264" i="28"/>
  <c r="O265" i="28"/>
  <c r="O266" i="28"/>
  <c r="O267" i="28"/>
  <c r="O268" i="28"/>
  <c r="O269" i="28"/>
  <c r="O270" i="28"/>
  <c r="O271" i="28"/>
  <c r="O272" i="28"/>
  <c r="O273" i="28"/>
  <c r="O274" i="28"/>
  <c r="O275" i="28"/>
  <c r="O276" i="28"/>
  <c r="O277" i="28"/>
  <c r="O278" i="28"/>
  <c r="O279" i="28"/>
  <c r="O280" i="28"/>
  <c r="O281" i="28"/>
  <c r="O282" i="28"/>
  <c r="O283" i="28"/>
  <c r="O284" i="28"/>
  <c r="O285" i="28"/>
  <c r="O286" i="28"/>
  <c r="O287" i="28"/>
  <c r="O288" i="28"/>
  <c r="O289" i="28"/>
  <c r="O290" i="28"/>
  <c r="O291" i="28"/>
  <c r="O292" i="28"/>
  <c r="O293" i="28"/>
  <c r="O294" i="28"/>
  <c r="O295" i="28"/>
  <c r="O296" i="28"/>
  <c r="O297" i="28"/>
  <c r="O298" i="28"/>
  <c r="O299" i="28"/>
  <c r="O300" i="28"/>
  <c r="O301" i="28"/>
  <c r="O302" i="28"/>
  <c r="O303" i="28"/>
  <c r="O304" i="28"/>
  <c r="O305" i="28"/>
  <c r="O306" i="28"/>
  <c r="O307" i="28"/>
  <c r="O308" i="28"/>
  <c r="O309" i="28"/>
  <c r="O310" i="28"/>
  <c r="O311" i="28"/>
  <c r="O312" i="28"/>
  <c r="O313" i="28"/>
  <c r="O314" i="28"/>
  <c r="O315" i="28"/>
  <c r="O316" i="28"/>
  <c r="O317" i="28"/>
  <c r="O318" i="28"/>
  <c r="O319" i="28"/>
  <c r="O320" i="28"/>
  <c r="O321" i="28"/>
  <c r="O322" i="28"/>
  <c r="O323" i="28"/>
  <c r="O324" i="28"/>
  <c r="O325" i="28"/>
  <c r="O326" i="28"/>
  <c r="O327" i="28"/>
  <c r="O328" i="28"/>
  <c r="O329" i="28"/>
  <c r="O330" i="28"/>
  <c r="O331" i="28"/>
  <c r="O332" i="28"/>
  <c r="O333" i="28"/>
  <c r="O334" i="28"/>
  <c r="O335" i="28"/>
  <c r="O336" i="28"/>
  <c r="O337" i="28"/>
  <c r="O338" i="28"/>
  <c r="O339" i="28"/>
  <c r="O340" i="28"/>
  <c r="O341" i="28"/>
  <c r="O342" i="28"/>
  <c r="O343" i="28"/>
  <c r="O344" i="28"/>
  <c r="O345" i="28"/>
  <c r="O346" i="28"/>
  <c r="O347" i="28"/>
  <c r="O348" i="28"/>
  <c r="O349" i="28"/>
  <c r="O350" i="28"/>
  <c r="O351" i="28"/>
  <c r="O352" i="28"/>
  <c r="O353" i="28"/>
  <c r="O354" i="28"/>
  <c r="O355" i="28"/>
  <c r="O356" i="28"/>
  <c r="O357" i="28"/>
  <c r="O358" i="28"/>
  <c r="O359" i="28"/>
  <c r="O360" i="28"/>
  <c r="O361" i="28"/>
  <c r="O362" i="28"/>
  <c r="O363" i="28"/>
  <c r="O364" i="28"/>
  <c r="O365" i="28"/>
  <c r="O366" i="28"/>
  <c r="O367" i="28"/>
  <c r="O368" i="28"/>
  <c r="O369" i="28"/>
  <c r="O370" i="28"/>
  <c r="O371" i="28"/>
  <c r="O372" i="28"/>
  <c r="O373" i="28"/>
  <c r="O374" i="28"/>
  <c r="O375" i="28"/>
  <c r="O376" i="28"/>
  <c r="O377" i="28"/>
  <c r="O378" i="28"/>
  <c r="O379" i="28"/>
  <c r="O380" i="28"/>
  <c r="O381" i="28"/>
  <c r="O382" i="28"/>
  <c r="O383" i="28"/>
  <c r="O384" i="28"/>
  <c r="O385" i="28"/>
  <c r="O386" i="28"/>
  <c r="O387" i="28"/>
  <c r="O388" i="28"/>
  <c r="O389" i="28"/>
  <c r="O390" i="28"/>
  <c r="O391" i="28"/>
  <c r="O392" i="28"/>
  <c r="O393" i="28"/>
  <c r="O394" i="28"/>
  <c r="O395" i="28"/>
  <c r="O396" i="28"/>
  <c r="O397" i="28"/>
  <c r="O398" i="28"/>
  <c r="O399" i="28"/>
  <c r="O400" i="28"/>
  <c r="O401" i="28"/>
  <c r="O402" i="28"/>
  <c r="O403" i="28"/>
  <c r="O404" i="28"/>
  <c r="O405" i="28"/>
  <c r="O406" i="28"/>
  <c r="O407" i="28"/>
  <c r="O408" i="28"/>
  <c r="O409" i="28"/>
  <c r="O410" i="28"/>
  <c r="O411" i="28"/>
  <c r="O412" i="28"/>
  <c r="O413" i="28"/>
  <c r="O414" i="28"/>
  <c r="O415" i="28"/>
  <c r="O416" i="28"/>
  <c r="O417" i="28"/>
  <c r="O418" i="28"/>
  <c r="O419" i="28"/>
  <c r="O420" i="28"/>
  <c r="O421" i="28"/>
  <c r="O422" i="28"/>
  <c r="O423" i="28"/>
  <c r="O424" i="28"/>
  <c r="O425" i="28"/>
  <c r="O426" i="28"/>
  <c r="O427" i="28"/>
  <c r="O428" i="28"/>
  <c r="O429" i="28"/>
  <c r="O430" i="28"/>
  <c r="O431" i="28"/>
  <c r="O432" i="28"/>
  <c r="O433" i="28"/>
  <c r="O434" i="28"/>
  <c r="O435" i="28"/>
  <c r="O436" i="28"/>
  <c r="O437" i="28"/>
  <c r="O438" i="28"/>
  <c r="O439" i="28"/>
  <c r="O440" i="28"/>
  <c r="O441" i="28"/>
  <c r="O442" i="28"/>
  <c r="O443" i="28"/>
  <c r="O444" i="28"/>
  <c r="O445" i="28"/>
  <c r="O446" i="28"/>
  <c r="O447" i="28"/>
  <c r="O448" i="28"/>
  <c r="O449" i="28"/>
  <c r="O450" i="28"/>
  <c r="O451" i="28"/>
  <c r="O452" i="28"/>
  <c r="O453" i="28"/>
  <c r="O454" i="28"/>
  <c r="O455" i="28"/>
  <c r="O456" i="28"/>
  <c r="O457" i="28"/>
  <c r="O458" i="28"/>
  <c r="O459" i="28"/>
  <c r="O460" i="28"/>
  <c r="O461" i="28"/>
  <c r="O462" i="28"/>
  <c r="O463" i="28"/>
  <c r="O464" i="28"/>
  <c r="O465" i="28"/>
  <c r="O466" i="28"/>
  <c r="O467" i="28"/>
  <c r="O468" i="28"/>
  <c r="O469" i="28"/>
  <c r="O470" i="28"/>
  <c r="O471" i="28"/>
  <c r="O472" i="28"/>
  <c r="O473" i="28"/>
  <c r="O474" i="28"/>
  <c r="O475" i="28"/>
  <c r="O476" i="28"/>
  <c r="O477" i="28"/>
  <c r="O478" i="28"/>
  <c r="O479" i="28"/>
  <c r="O480" i="28"/>
  <c r="O481" i="28"/>
  <c r="O482" i="28"/>
  <c r="O483" i="28"/>
  <c r="O484" i="28"/>
  <c r="O485" i="28"/>
  <c r="O486" i="28"/>
  <c r="O487" i="28"/>
  <c r="O488" i="28"/>
  <c r="O489" i="28"/>
  <c r="O490" i="28"/>
  <c r="O491" i="28"/>
  <c r="O492" i="28"/>
  <c r="O493" i="28"/>
  <c r="O494" i="28"/>
  <c r="O495" i="28"/>
  <c r="O496" i="28"/>
  <c r="O497" i="28"/>
  <c r="O498" i="28"/>
  <c r="O499" i="28"/>
  <c r="O500" i="28"/>
  <c r="O501" i="28"/>
  <c r="O3" i="28"/>
  <c r="O4" i="28"/>
  <c r="O2" i="28"/>
  <c r="K3" i="28"/>
  <c r="K4" i="28"/>
  <c r="K5" i="28"/>
  <c r="K6" i="28"/>
  <c r="K7" i="28"/>
  <c r="K8" i="28"/>
  <c r="K9" i="28"/>
  <c r="K10" i="28"/>
  <c r="K11" i="28"/>
  <c r="K12" i="28"/>
  <c r="K13" i="28"/>
  <c r="K14" i="28"/>
  <c r="K15" i="28"/>
  <c r="K16" i="28"/>
  <c r="K17" i="28"/>
  <c r="K18" i="28"/>
  <c r="K19" i="28"/>
  <c r="K20" i="28"/>
  <c r="K21" i="28"/>
  <c r="K22" i="28"/>
  <c r="K23" i="28"/>
  <c r="K24" i="28"/>
  <c r="K25" i="28"/>
  <c r="K26" i="28"/>
  <c r="K27" i="28"/>
  <c r="K28" i="28"/>
  <c r="K29" i="28"/>
  <c r="K30" i="28"/>
  <c r="K31" i="28"/>
  <c r="K32" i="28"/>
  <c r="K33" i="28"/>
  <c r="K34" i="28"/>
  <c r="K35" i="28"/>
  <c r="K36" i="28"/>
  <c r="K37" i="28"/>
  <c r="K38" i="28"/>
  <c r="K39" i="28"/>
  <c r="K40" i="28"/>
  <c r="K41" i="28"/>
  <c r="K42" i="28"/>
  <c r="K43" i="28"/>
  <c r="K44" i="28"/>
  <c r="K45" i="28"/>
  <c r="K46" i="28"/>
  <c r="K47" i="28"/>
  <c r="K48" i="28"/>
  <c r="K49" i="28"/>
  <c r="K50" i="28"/>
  <c r="K51" i="28"/>
  <c r="K52" i="28"/>
  <c r="K53" i="28"/>
  <c r="K54" i="28"/>
  <c r="K55" i="28"/>
  <c r="K56" i="28"/>
  <c r="K57" i="28"/>
  <c r="K58" i="28"/>
  <c r="K59" i="28"/>
  <c r="K60" i="28"/>
  <c r="K61" i="28"/>
  <c r="K62" i="28"/>
  <c r="K63" i="28"/>
  <c r="K64" i="28"/>
  <c r="K65" i="28"/>
  <c r="K66" i="28"/>
  <c r="K67" i="28"/>
  <c r="K68" i="28"/>
  <c r="K69" i="28"/>
  <c r="K70" i="28"/>
  <c r="K71" i="28"/>
  <c r="K72" i="28"/>
  <c r="K73" i="28"/>
  <c r="K74" i="28"/>
  <c r="K75" i="28"/>
  <c r="K76" i="28"/>
  <c r="K77" i="28"/>
  <c r="K78" i="28"/>
  <c r="K79" i="28"/>
  <c r="K80" i="28"/>
  <c r="K81" i="28"/>
  <c r="K82" i="28"/>
  <c r="K83" i="28"/>
  <c r="K84" i="28"/>
  <c r="K85" i="28"/>
  <c r="K86" i="28"/>
  <c r="K87" i="28"/>
  <c r="K88" i="28"/>
  <c r="K89" i="28"/>
  <c r="K90" i="28"/>
  <c r="K91" i="28"/>
  <c r="K92" i="28"/>
  <c r="K93" i="28"/>
  <c r="K94" i="28"/>
  <c r="K95" i="28"/>
  <c r="K96" i="28"/>
  <c r="K97" i="28"/>
  <c r="K98" i="28"/>
  <c r="K99" i="28"/>
  <c r="K100" i="28"/>
  <c r="K101" i="28"/>
  <c r="K102" i="28"/>
  <c r="K103" i="28"/>
  <c r="K104" i="28"/>
  <c r="K105" i="28"/>
  <c r="K106" i="28"/>
  <c r="K107" i="28"/>
  <c r="K108" i="28"/>
  <c r="K109" i="28"/>
  <c r="K110" i="28"/>
  <c r="K111" i="28"/>
  <c r="K112" i="28"/>
  <c r="K113" i="28"/>
  <c r="K114" i="28"/>
  <c r="K115" i="28"/>
  <c r="K116" i="28"/>
  <c r="K117" i="28"/>
  <c r="K118" i="28"/>
  <c r="K119" i="28"/>
  <c r="K120" i="28"/>
  <c r="K121" i="28"/>
  <c r="K122" i="28"/>
  <c r="K123" i="28"/>
  <c r="K124" i="28"/>
  <c r="K125" i="28"/>
  <c r="K126" i="28"/>
  <c r="K127" i="28"/>
  <c r="K128" i="28"/>
  <c r="K129" i="28"/>
  <c r="K130" i="28"/>
  <c r="K131" i="28"/>
  <c r="K132" i="28"/>
  <c r="K133" i="28"/>
  <c r="K134" i="28"/>
  <c r="K135" i="28"/>
  <c r="K136" i="28"/>
  <c r="K137" i="28"/>
  <c r="K138" i="28"/>
  <c r="K139" i="28"/>
  <c r="K140" i="28"/>
  <c r="K141" i="28"/>
  <c r="K142" i="28"/>
  <c r="K143" i="28"/>
  <c r="K144" i="28"/>
  <c r="K145" i="28"/>
  <c r="K146" i="28"/>
  <c r="K147" i="28"/>
  <c r="K148" i="28"/>
  <c r="K149" i="28"/>
  <c r="K150" i="28"/>
  <c r="K151" i="28"/>
  <c r="K152" i="28"/>
  <c r="K153" i="28"/>
  <c r="K154" i="28"/>
  <c r="K155" i="28"/>
  <c r="K156" i="28"/>
  <c r="K157" i="28"/>
  <c r="K158" i="28"/>
  <c r="K159" i="28"/>
  <c r="K160" i="28"/>
  <c r="K161" i="28"/>
  <c r="K162" i="28"/>
  <c r="K163" i="28"/>
  <c r="K164" i="28"/>
  <c r="K165" i="28"/>
  <c r="K166" i="28"/>
  <c r="K167" i="28"/>
  <c r="K168" i="28"/>
  <c r="K169" i="28"/>
  <c r="K170" i="28"/>
  <c r="K171" i="28"/>
  <c r="K172" i="28"/>
  <c r="K173" i="28"/>
  <c r="K174" i="28"/>
  <c r="K175" i="28"/>
  <c r="K176" i="28"/>
  <c r="K177" i="28"/>
  <c r="K178" i="28"/>
  <c r="K179" i="28"/>
  <c r="K180" i="28"/>
  <c r="K181" i="28"/>
  <c r="K182" i="28"/>
  <c r="K183" i="28"/>
  <c r="K184" i="28"/>
  <c r="K185" i="28"/>
  <c r="K186" i="28"/>
  <c r="K187" i="28"/>
  <c r="K188" i="28"/>
  <c r="K189" i="28"/>
  <c r="K190" i="28"/>
  <c r="K191" i="28"/>
  <c r="K192" i="28"/>
  <c r="K193" i="28"/>
  <c r="K194" i="28"/>
  <c r="K195" i="28"/>
  <c r="K196" i="28"/>
  <c r="K197" i="28"/>
  <c r="K198" i="28"/>
  <c r="K199" i="28"/>
  <c r="K200" i="28"/>
  <c r="K201" i="28"/>
  <c r="K202" i="28"/>
  <c r="K203" i="28"/>
  <c r="K204" i="28"/>
  <c r="K205" i="28"/>
  <c r="K206" i="28"/>
  <c r="K207" i="28"/>
  <c r="K208" i="28"/>
  <c r="K209" i="28"/>
  <c r="K210" i="28"/>
  <c r="K211" i="28"/>
  <c r="K212" i="28"/>
  <c r="K213" i="28"/>
  <c r="K214" i="28"/>
  <c r="K215" i="28"/>
  <c r="K216" i="28"/>
  <c r="K217" i="28"/>
  <c r="K218" i="28"/>
  <c r="K219" i="28"/>
  <c r="K220" i="28"/>
  <c r="K221" i="28"/>
  <c r="K222" i="28"/>
  <c r="K223" i="28"/>
  <c r="K224" i="28"/>
  <c r="K225" i="28"/>
  <c r="K226" i="28"/>
  <c r="K227" i="28"/>
  <c r="K228" i="28"/>
  <c r="K229" i="28"/>
  <c r="K230" i="28"/>
  <c r="K231" i="28"/>
  <c r="K232" i="28"/>
  <c r="K233" i="28"/>
  <c r="K234" i="28"/>
  <c r="K235" i="28"/>
  <c r="K236" i="28"/>
  <c r="K237" i="28"/>
  <c r="K238" i="28"/>
  <c r="K239" i="28"/>
  <c r="K240" i="28"/>
  <c r="K241" i="28"/>
  <c r="K242" i="28"/>
  <c r="K243" i="28"/>
  <c r="K244" i="28"/>
  <c r="K245" i="28"/>
  <c r="K246" i="28"/>
  <c r="K247" i="28"/>
  <c r="K248" i="28"/>
  <c r="K249" i="28"/>
  <c r="K250" i="28"/>
  <c r="K251" i="28"/>
  <c r="K252" i="28"/>
  <c r="K253" i="28"/>
  <c r="K254" i="28"/>
  <c r="K255" i="28"/>
  <c r="K256" i="28"/>
  <c r="K257" i="28"/>
  <c r="K258" i="28"/>
  <c r="K259" i="28"/>
  <c r="K260" i="28"/>
  <c r="K261" i="28"/>
  <c r="K262" i="28"/>
  <c r="K263" i="28"/>
  <c r="K264" i="28"/>
  <c r="K265" i="28"/>
  <c r="K266" i="28"/>
  <c r="K267" i="28"/>
  <c r="K268" i="28"/>
  <c r="K269" i="28"/>
  <c r="K270" i="28"/>
  <c r="K271" i="28"/>
  <c r="K272" i="28"/>
  <c r="K273" i="28"/>
  <c r="K274" i="28"/>
  <c r="K275" i="28"/>
  <c r="K276" i="28"/>
  <c r="K277" i="28"/>
  <c r="K278" i="28"/>
  <c r="K279" i="28"/>
  <c r="K280" i="28"/>
  <c r="K281" i="28"/>
  <c r="K282" i="28"/>
  <c r="K283" i="28"/>
  <c r="K284" i="28"/>
  <c r="K285" i="28"/>
  <c r="K286" i="28"/>
  <c r="K287" i="28"/>
  <c r="K288" i="28"/>
  <c r="K289" i="28"/>
  <c r="K290" i="28"/>
  <c r="K291" i="28"/>
  <c r="K292" i="28"/>
  <c r="K293" i="28"/>
  <c r="K294" i="28"/>
  <c r="K295" i="28"/>
  <c r="K296" i="28"/>
  <c r="K297" i="28"/>
  <c r="K298" i="28"/>
  <c r="K299" i="28"/>
  <c r="K300" i="28"/>
  <c r="K301" i="28"/>
  <c r="K302" i="28"/>
  <c r="K303" i="28"/>
  <c r="K304" i="28"/>
  <c r="K305" i="28"/>
  <c r="K306" i="28"/>
  <c r="K307" i="28"/>
  <c r="K308" i="28"/>
  <c r="K309" i="28"/>
  <c r="K310" i="28"/>
  <c r="K311" i="28"/>
  <c r="K312" i="28"/>
  <c r="K313" i="28"/>
  <c r="K314" i="28"/>
  <c r="K315" i="28"/>
  <c r="K316" i="28"/>
  <c r="K317" i="28"/>
  <c r="K318" i="28"/>
  <c r="K319" i="28"/>
  <c r="K320" i="28"/>
  <c r="K321" i="28"/>
  <c r="K322" i="28"/>
  <c r="K323" i="28"/>
  <c r="K324" i="28"/>
  <c r="K325" i="28"/>
  <c r="K326" i="28"/>
  <c r="K327" i="28"/>
  <c r="K328" i="28"/>
  <c r="K329" i="28"/>
  <c r="K330" i="28"/>
  <c r="K331" i="28"/>
  <c r="K332" i="28"/>
  <c r="K333" i="28"/>
  <c r="K334" i="28"/>
  <c r="K335" i="28"/>
  <c r="K336" i="28"/>
  <c r="K337" i="28"/>
  <c r="K338" i="28"/>
  <c r="K339" i="28"/>
  <c r="K340" i="28"/>
  <c r="K341" i="28"/>
  <c r="K342" i="28"/>
  <c r="K343" i="28"/>
  <c r="K344" i="28"/>
  <c r="K345" i="28"/>
  <c r="K346" i="28"/>
  <c r="K347" i="28"/>
  <c r="K348" i="28"/>
  <c r="K349" i="28"/>
  <c r="K350" i="28"/>
  <c r="K351" i="28"/>
  <c r="K352" i="28"/>
  <c r="K353" i="28"/>
  <c r="K354" i="28"/>
  <c r="K355" i="28"/>
  <c r="K356" i="28"/>
  <c r="K357" i="28"/>
  <c r="K358" i="28"/>
  <c r="K359" i="28"/>
  <c r="K360" i="28"/>
  <c r="K361" i="28"/>
  <c r="K362" i="28"/>
  <c r="K363" i="28"/>
  <c r="K364" i="28"/>
  <c r="K365" i="28"/>
  <c r="K366" i="28"/>
  <c r="K367" i="28"/>
  <c r="K368" i="28"/>
  <c r="K369" i="28"/>
  <c r="K370" i="28"/>
  <c r="K371" i="28"/>
  <c r="K372" i="28"/>
  <c r="K373" i="28"/>
  <c r="K374" i="28"/>
  <c r="K375" i="28"/>
  <c r="K376" i="28"/>
  <c r="K377" i="28"/>
  <c r="K378" i="28"/>
  <c r="K379" i="28"/>
  <c r="K380" i="28"/>
  <c r="K381" i="28"/>
  <c r="K382" i="28"/>
  <c r="K383" i="28"/>
  <c r="K384" i="28"/>
  <c r="K385" i="28"/>
  <c r="K386" i="28"/>
  <c r="K387" i="28"/>
  <c r="K388" i="28"/>
  <c r="K389" i="28"/>
  <c r="K390" i="28"/>
  <c r="K391" i="28"/>
  <c r="K392" i="28"/>
  <c r="K393" i="28"/>
  <c r="K394" i="28"/>
  <c r="K395" i="28"/>
  <c r="K396" i="28"/>
  <c r="K397" i="28"/>
  <c r="K398" i="28"/>
  <c r="K399" i="28"/>
  <c r="K400" i="28"/>
  <c r="K401" i="28"/>
  <c r="K402" i="28"/>
  <c r="K403" i="28"/>
  <c r="K404" i="28"/>
  <c r="K405" i="28"/>
  <c r="K406" i="28"/>
  <c r="K407" i="28"/>
  <c r="K408" i="28"/>
  <c r="K409" i="28"/>
  <c r="K410" i="28"/>
  <c r="K411" i="28"/>
  <c r="K412" i="28"/>
  <c r="K413" i="28"/>
  <c r="K414" i="28"/>
  <c r="K415" i="28"/>
  <c r="K416" i="28"/>
  <c r="K417" i="28"/>
  <c r="K418" i="28"/>
  <c r="K419" i="28"/>
  <c r="K420" i="28"/>
  <c r="K421" i="28"/>
  <c r="K422" i="28"/>
  <c r="K423" i="28"/>
  <c r="K424" i="28"/>
  <c r="K425" i="28"/>
  <c r="K426" i="28"/>
  <c r="K427" i="28"/>
  <c r="K428" i="28"/>
  <c r="K429" i="28"/>
  <c r="K430" i="28"/>
  <c r="K431" i="28"/>
  <c r="K432" i="28"/>
  <c r="K433" i="28"/>
  <c r="K434" i="28"/>
  <c r="K435" i="28"/>
  <c r="K436" i="28"/>
  <c r="K437" i="28"/>
  <c r="K438" i="28"/>
  <c r="K439" i="28"/>
  <c r="K440" i="28"/>
  <c r="K441" i="28"/>
  <c r="K442" i="28"/>
  <c r="K443" i="28"/>
  <c r="K444" i="28"/>
  <c r="K445" i="28"/>
  <c r="K446" i="28"/>
  <c r="K447" i="28"/>
  <c r="K448" i="28"/>
  <c r="K449" i="28"/>
  <c r="K450" i="28"/>
  <c r="K451" i="28"/>
  <c r="K452" i="28"/>
  <c r="K453" i="28"/>
  <c r="K454" i="28"/>
  <c r="K455" i="28"/>
  <c r="K456" i="28"/>
  <c r="K457" i="28"/>
  <c r="K458" i="28"/>
  <c r="K459" i="28"/>
  <c r="K460" i="28"/>
  <c r="K461" i="28"/>
  <c r="K462" i="28"/>
  <c r="K463" i="28"/>
  <c r="K464" i="28"/>
  <c r="K465" i="28"/>
  <c r="K466" i="28"/>
  <c r="K467" i="28"/>
  <c r="K468" i="28"/>
  <c r="K469" i="28"/>
  <c r="K470" i="28"/>
  <c r="K471" i="28"/>
  <c r="K472" i="28"/>
  <c r="K473" i="28"/>
  <c r="K474" i="28"/>
  <c r="K475" i="28"/>
  <c r="K476" i="28"/>
  <c r="K477" i="28"/>
  <c r="K478" i="28"/>
  <c r="K479" i="28"/>
  <c r="K480" i="28"/>
  <c r="K481" i="28"/>
  <c r="K482" i="28"/>
  <c r="K483" i="28"/>
  <c r="K484" i="28"/>
  <c r="K485" i="28"/>
  <c r="K486" i="28"/>
  <c r="K487" i="28"/>
  <c r="K488" i="28"/>
  <c r="K489" i="28"/>
  <c r="K490" i="28"/>
  <c r="K491" i="28"/>
  <c r="K492" i="28"/>
  <c r="K493" i="28"/>
  <c r="K494" i="28"/>
  <c r="K495" i="28"/>
  <c r="K496" i="28"/>
  <c r="K497" i="28"/>
  <c r="K498" i="28"/>
  <c r="K499" i="28"/>
  <c r="K500" i="28"/>
  <c r="K501" i="28"/>
  <c r="K2" i="28"/>
  <c r="O503" i="28" l="1"/>
  <c r="L503" i="28"/>
  <c r="M503" i="28"/>
  <c r="K503" i="28"/>
  <c r="K503" i="27"/>
  <c r="L503" i="27"/>
  <c r="AF504" i="21"/>
  <c r="AF507" i="21" s="1"/>
  <c r="H3" i="21" l="1"/>
  <c r="H4" i="21"/>
  <c r="H5" i="21"/>
  <c r="H6" i="21"/>
  <c r="H7" i="21"/>
  <c r="H8" i="21"/>
  <c r="H9" i="21"/>
  <c r="H10" i="21"/>
  <c r="H11" i="21"/>
  <c r="H12" i="21"/>
  <c r="H13" i="21"/>
  <c r="H14" i="21"/>
  <c r="H15" i="21"/>
  <c r="H16" i="21"/>
  <c r="H17" i="21"/>
  <c r="H18" i="21"/>
  <c r="H19" i="21"/>
  <c r="H20" i="21"/>
  <c r="H21" i="21"/>
  <c r="H22" i="21"/>
  <c r="H23" i="21"/>
  <c r="H24" i="21"/>
  <c r="H25" i="21"/>
  <c r="H26" i="21"/>
  <c r="H27" i="21"/>
  <c r="H28" i="21"/>
  <c r="H29" i="21"/>
  <c r="H30" i="21"/>
  <c r="H31" i="21"/>
  <c r="H32" i="21"/>
  <c r="H33" i="21"/>
  <c r="H34" i="21"/>
  <c r="H35" i="21"/>
  <c r="H36" i="21"/>
  <c r="H37" i="21"/>
  <c r="H38" i="21"/>
  <c r="H39" i="21"/>
  <c r="H40" i="21"/>
  <c r="H41" i="21"/>
  <c r="H42" i="21"/>
  <c r="H43" i="21"/>
  <c r="H44" i="21"/>
  <c r="H45" i="21"/>
  <c r="H46" i="21"/>
  <c r="H47" i="21"/>
  <c r="H48" i="21"/>
  <c r="H49" i="21"/>
  <c r="H50" i="21"/>
  <c r="H51" i="21"/>
  <c r="H52" i="21"/>
  <c r="H53" i="21"/>
  <c r="H54" i="21"/>
  <c r="H55" i="21"/>
  <c r="H56" i="21"/>
  <c r="H57" i="21"/>
  <c r="H58" i="21"/>
  <c r="H59" i="21"/>
  <c r="H60" i="21"/>
  <c r="H61" i="21"/>
  <c r="H62" i="21"/>
  <c r="H63" i="21"/>
  <c r="H64" i="21"/>
  <c r="H65" i="21"/>
  <c r="H66" i="21"/>
  <c r="H67" i="21"/>
  <c r="H68" i="21"/>
  <c r="H69" i="21"/>
  <c r="H70" i="21"/>
  <c r="H71" i="21"/>
  <c r="H72" i="21"/>
  <c r="H73" i="21"/>
  <c r="H74" i="21"/>
  <c r="H75" i="21"/>
  <c r="H76" i="21"/>
  <c r="H77" i="21"/>
  <c r="H78" i="21"/>
  <c r="H79" i="21"/>
  <c r="H80" i="21"/>
  <c r="H81" i="21"/>
  <c r="H82" i="21"/>
  <c r="H83" i="21"/>
  <c r="H84" i="21"/>
  <c r="H85" i="21"/>
  <c r="H86" i="21"/>
  <c r="H87" i="21"/>
  <c r="H88" i="21"/>
  <c r="H89" i="21"/>
  <c r="H90" i="21"/>
  <c r="H91" i="21"/>
  <c r="H92" i="21"/>
  <c r="H93" i="21"/>
  <c r="H94" i="21"/>
  <c r="H95" i="21"/>
  <c r="H96" i="21"/>
  <c r="H97" i="21"/>
  <c r="H98" i="21"/>
  <c r="H99" i="21"/>
  <c r="H100" i="21"/>
  <c r="H101" i="21"/>
  <c r="H102" i="21"/>
  <c r="H103" i="21"/>
  <c r="H104" i="21"/>
  <c r="H105" i="21"/>
  <c r="H106" i="21"/>
  <c r="H107" i="21"/>
  <c r="H108" i="21"/>
  <c r="H109" i="21"/>
  <c r="H110" i="21"/>
  <c r="H111" i="21"/>
  <c r="H112" i="21"/>
  <c r="H113" i="21"/>
  <c r="H114" i="21"/>
  <c r="H115" i="21"/>
  <c r="H116" i="21"/>
  <c r="H117" i="21"/>
  <c r="H118" i="21"/>
  <c r="H119" i="21"/>
  <c r="H120" i="21"/>
  <c r="H121" i="21"/>
  <c r="H122" i="21"/>
  <c r="H123" i="21"/>
  <c r="H124" i="21"/>
  <c r="H125" i="21"/>
  <c r="H126" i="21"/>
  <c r="H127" i="21"/>
  <c r="H128" i="21"/>
  <c r="H129" i="21"/>
  <c r="H130" i="21"/>
  <c r="H131" i="21"/>
  <c r="H132" i="21"/>
  <c r="H133" i="21"/>
  <c r="H134" i="21"/>
  <c r="H135" i="21"/>
  <c r="H136" i="21"/>
  <c r="H137" i="21"/>
  <c r="H138" i="21"/>
  <c r="H139" i="21"/>
  <c r="H140" i="21"/>
  <c r="H141" i="21"/>
  <c r="H142" i="21"/>
  <c r="H143" i="21"/>
  <c r="H144" i="21"/>
  <c r="H145" i="21"/>
  <c r="H146" i="21"/>
  <c r="H147" i="21"/>
  <c r="H148" i="21"/>
  <c r="H149" i="21"/>
  <c r="H150" i="21"/>
  <c r="H151" i="21"/>
  <c r="H152" i="21"/>
  <c r="H153" i="21"/>
  <c r="H154" i="21"/>
  <c r="H155" i="21"/>
  <c r="H156" i="21"/>
  <c r="H157" i="21"/>
  <c r="H158" i="21"/>
  <c r="H159" i="21"/>
  <c r="H160" i="21"/>
  <c r="H161" i="21"/>
  <c r="H162" i="21"/>
  <c r="H163" i="21"/>
  <c r="H164" i="21"/>
  <c r="H165" i="21"/>
  <c r="H166" i="21"/>
  <c r="H167" i="21"/>
  <c r="H168" i="21"/>
  <c r="H169" i="21"/>
  <c r="H170" i="21"/>
  <c r="H171" i="21"/>
  <c r="H172" i="21"/>
  <c r="H173" i="21"/>
  <c r="H174" i="21"/>
  <c r="H175" i="21"/>
  <c r="H176" i="21"/>
  <c r="H177" i="21"/>
  <c r="H178" i="21"/>
  <c r="H179" i="21"/>
  <c r="H180" i="21"/>
  <c r="H181" i="21"/>
  <c r="H182" i="21"/>
  <c r="H183" i="21"/>
  <c r="H184" i="21"/>
  <c r="H185" i="21"/>
  <c r="H186" i="21"/>
  <c r="H187" i="21"/>
  <c r="H188" i="21"/>
  <c r="H189" i="21"/>
  <c r="H190" i="21"/>
  <c r="H191" i="21"/>
  <c r="H192" i="21"/>
  <c r="H193" i="21"/>
  <c r="H194" i="21"/>
  <c r="H195" i="21"/>
  <c r="H196" i="21"/>
  <c r="H197" i="21"/>
  <c r="H198" i="21"/>
  <c r="H199" i="21"/>
  <c r="H200" i="21"/>
  <c r="H201" i="21"/>
  <c r="H202" i="21"/>
  <c r="H203" i="21"/>
  <c r="H204" i="21"/>
  <c r="H205" i="21"/>
  <c r="H206" i="21"/>
  <c r="H207" i="21"/>
  <c r="H208" i="21"/>
  <c r="H209" i="21"/>
  <c r="H210" i="21"/>
  <c r="H211" i="21"/>
  <c r="H212" i="21"/>
  <c r="H213" i="21"/>
  <c r="H214" i="21"/>
  <c r="H215" i="21"/>
  <c r="H216" i="21"/>
  <c r="H217" i="21"/>
  <c r="H218" i="21"/>
  <c r="H219" i="21"/>
  <c r="H220" i="21"/>
  <c r="H221" i="21"/>
  <c r="H222" i="21"/>
  <c r="H223" i="21"/>
  <c r="H224" i="21"/>
  <c r="H225" i="21"/>
  <c r="H226" i="21"/>
  <c r="H227" i="21"/>
  <c r="H228" i="21"/>
  <c r="H229" i="21"/>
  <c r="H230" i="21"/>
  <c r="H231" i="21"/>
  <c r="H232" i="21"/>
  <c r="H233" i="21"/>
  <c r="H234" i="21"/>
  <c r="H235" i="21"/>
  <c r="H236" i="21"/>
  <c r="H237" i="21"/>
  <c r="H238" i="21"/>
  <c r="H239" i="21"/>
  <c r="H240" i="21"/>
  <c r="H241" i="21"/>
  <c r="H242" i="21"/>
  <c r="H243" i="21"/>
  <c r="H244" i="21"/>
  <c r="H245" i="21"/>
  <c r="H246" i="21"/>
  <c r="H247" i="21"/>
  <c r="H248" i="21"/>
  <c r="H249" i="21"/>
  <c r="H250" i="21"/>
  <c r="H251" i="21"/>
  <c r="H252" i="21"/>
  <c r="H253" i="21"/>
  <c r="H254" i="21"/>
  <c r="H255" i="21"/>
  <c r="H256" i="21"/>
  <c r="H257" i="21"/>
  <c r="H258" i="21"/>
  <c r="H259" i="21"/>
  <c r="H260" i="21"/>
  <c r="H261" i="21"/>
  <c r="H262" i="21"/>
  <c r="H263" i="21"/>
  <c r="H264" i="21"/>
  <c r="H265" i="21"/>
  <c r="H266" i="21"/>
  <c r="H267" i="21"/>
  <c r="H268" i="21"/>
  <c r="H269" i="21"/>
  <c r="H270" i="21"/>
  <c r="H271" i="21"/>
  <c r="H272" i="21"/>
  <c r="H273" i="21"/>
  <c r="H274" i="21"/>
  <c r="H275" i="21"/>
  <c r="H276" i="21"/>
  <c r="H277" i="21"/>
  <c r="H278" i="21"/>
  <c r="H279" i="21"/>
  <c r="H280" i="21"/>
  <c r="H281" i="21"/>
  <c r="H282" i="21"/>
  <c r="H283" i="21"/>
  <c r="H284" i="21"/>
  <c r="H285" i="21"/>
  <c r="H286" i="21"/>
  <c r="H287" i="21"/>
  <c r="H288" i="21"/>
  <c r="H289" i="21"/>
  <c r="H290" i="21"/>
  <c r="H291" i="21"/>
  <c r="H292" i="21"/>
  <c r="H293" i="21"/>
  <c r="H294" i="21"/>
  <c r="H295" i="21"/>
  <c r="H296" i="21"/>
  <c r="H297" i="21"/>
  <c r="H298" i="21"/>
  <c r="H299" i="21"/>
  <c r="H300" i="21"/>
  <c r="H301" i="21"/>
  <c r="H302" i="21"/>
  <c r="H303" i="21"/>
  <c r="H304" i="21"/>
  <c r="H305" i="21"/>
  <c r="H306" i="21"/>
  <c r="H307" i="21"/>
  <c r="H308" i="21"/>
  <c r="H309" i="21"/>
  <c r="H310" i="21"/>
  <c r="H311" i="21"/>
  <c r="H312" i="21"/>
  <c r="H313" i="21"/>
  <c r="H314" i="21"/>
  <c r="H315" i="21"/>
  <c r="H316" i="21"/>
  <c r="H317" i="21"/>
  <c r="H318" i="21"/>
  <c r="H319" i="21"/>
  <c r="H320" i="21"/>
  <c r="H321" i="21"/>
  <c r="H322" i="21"/>
  <c r="H323" i="21"/>
  <c r="H324" i="21"/>
  <c r="H325" i="21"/>
  <c r="H326" i="21"/>
  <c r="H327" i="21"/>
  <c r="H328" i="21"/>
  <c r="H329" i="21"/>
  <c r="H330" i="21"/>
  <c r="H331" i="21"/>
  <c r="H332" i="21"/>
  <c r="H333" i="21"/>
  <c r="H334" i="21"/>
  <c r="H335" i="21"/>
  <c r="H336" i="21"/>
  <c r="H337" i="21"/>
  <c r="H338" i="21"/>
  <c r="H339" i="21"/>
  <c r="H340" i="21"/>
  <c r="H341" i="21"/>
  <c r="H342" i="21"/>
  <c r="H343" i="21"/>
  <c r="H344" i="21"/>
  <c r="H345" i="21"/>
  <c r="H346" i="21"/>
  <c r="H347" i="21"/>
  <c r="H348" i="21"/>
  <c r="H349" i="21"/>
  <c r="H350" i="21"/>
  <c r="H351" i="21"/>
  <c r="H352" i="21"/>
  <c r="H353" i="21"/>
  <c r="H354" i="21"/>
  <c r="H355" i="21"/>
  <c r="H356" i="21"/>
  <c r="H357" i="21"/>
  <c r="H358" i="21"/>
  <c r="H359" i="21"/>
  <c r="H360" i="21"/>
  <c r="H361" i="21"/>
  <c r="H362" i="21"/>
  <c r="H363" i="21"/>
  <c r="H364" i="21"/>
  <c r="H365" i="21"/>
  <c r="H366" i="21"/>
  <c r="H367" i="21"/>
  <c r="H368" i="21"/>
  <c r="H369" i="21"/>
  <c r="H370" i="21"/>
  <c r="H371" i="21"/>
  <c r="H372" i="21"/>
  <c r="H373" i="21"/>
  <c r="H374" i="21"/>
  <c r="H375" i="21"/>
  <c r="H376" i="21"/>
  <c r="H377" i="21"/>
  <c r="H378" i="21"/>
  <c r="H379" i="21"/>
  <c r="H380" i="21"/>
  <c r="H381" i="21"/>
  <c r="H382" i="21"/>
  <c r="H383" i="21"/>
  <c r="H384" i="21"/>
  <c r="H385" i="21"/>
  <c r="H386" i="21"/>
  <c r="H387" i="21"/>
  <c r="H388" i="21"/>
  <c r="H389" i="21"/>
  <c r="H390" i="21"/>
  <c r="H391" i="21"/>
  <c r="H392" i="21"/>
  <c r="H393" i="21"/>
  <c r="H394" i="21"/>
  <c r="H395" i="21"/>
  <c r="H396" i="21"/>
  <c r="H397" i="21"/>
  <c r="H398" i="21"/>
  <c r="H399" i="21"/>
  <c r="H400" i="21"/>
  <c r="H401" i="21"/>
  <c r="H402" i="21"/>
  <c r="H403" i="21"/>
  <c r="H404" i="21"/>
  <c r="H405" i="21"/>
  <c r="H406" i="21"/>
  <c r="H407" i="21"/>
  <c r="H408" i="21"/>
  <c r="H409" i="21"/>
  <c r="H410" i="21"/>
  <c r="H411" i="21"/>
  <c r="H412" i="21"/>
  <c r="H413" i="21"/>
  <c r="H414" i="21"/>
  <c r="H415" i="21"/>
  <c r="H416" i="21"/>
  <c r="H417" i="21"/>
  <c r="H418" i="21"/>
  <c r="H419" i="21"/>
  <c r="H420" i="21"/>
  <c r="H421" i="21"/>
  <c r="H422" i="21"/>
  <c r="H423" i="21"/>
  <c r="H424" i="21"/>
  <c r="H425" i="21"/>
  <c r="H426" i="21"/>
  <c r="H427" i="21"/>
  <c r="H428" i="21"/>
  <c r="H429" i="21"/>
  <c r="H430" i="21"/>
  <c r="H431" i="21"/>
  <c r="H432" i="21"/>
  <c r="H433" i="21"/>
  <c r="H434" i="21"/>
  <c r="H435" i="21"/>
  <c r="H436" i="21"/>
  <c r="H437" i="21"/>
  <c r="H438" i="21"/>
  <c r="H439" i="21"/>
  <c r="H440" i="21"/>
  <c r="H441" i="21"/>
  <c r="H442" i="21"/>
  <c r="H443" i="21"/>
  <c r="H444" i="21"/>
  <c r="H445" i="21"/>
  <c r="H446" i="21"/>
  <c r="H447" i="21"/>
  <c r="H448" i="21"/>
  <c r="H449" i="21"/>
  <c r="H450" i="21"/>
  <c r="H451" i="21"/>
  <c r="H452" i="21"/>
  <c r="H453" i="21"/>
  <c r="H454" i="21"/>
  <c r="H455" i="21"/>
  <c r="H456" i="21"/>
  <c r="H457" i="21"/>
  <c r="H458" i="21"/>
  <c r="H459" i="21"/>
  <c r="H460" i="21"/>
  <c r="H461" i="21"/>
  <c r="H462" i="21"/>
  <c r="H463" i="21"/>
  <c r="H464" i="21"/>
  <c r="H465" i="21"/>
  <c r="H466" i="21"/>
  <c r="H467" i="21"/>
  <c r="H468" i="21"/>
  <c r="H469" i="21"/>
  <c r="H470" i="21"/>
  <c r="H471" i="21"/>
  <c r="H472" i="21"/>
  <c r="H473" i="21"/>
  <c r="H474" i="21"/>
  <c r="H475" i="21"/>
  <c r="H476" i="21"/>
  <c r="H477" i="21"/>
  <c r="H478" i="21"/>
  <c r="H479" i="21"/>
  <c r="H480" i="21"/>
  <c r="H481" i="21"/>
  <c r="H482" i="21"/>
  <c r="H483" i="21"/>
  <c r="H484" i="21"/>
  <c r="H485" i="21"/>
  <c r="H486" i="21"/>
  <c r="H487" i="21"/>
  <c r="H488" i="21"/>
  <c r="H489" i="21"/>
  <c r="H490" i="21"/>
  <c r="H491" i="21"/>
  <c r="H492" i="21"/>
  <c r="H493" i="21"/>
  <c r="H494" i="21"/>
  <c r="H495" i="21"/>
  <c r="H496" i="21"/>
  <c r="H497" i="21"/>
  <c r="H498" i="21"/>
  <c r="H499" i="21"/>
  <c r="H500" i="21"/>
  <c r="H501" i="21"/>
  <c r="H502" i="21"/>
  <c r="Y3" i="21"/>
  <c r="Y4" i="21"/>
  <c r="Y5" i="21"/>
  <c r="Y6" i="21"/>
  <c r="Y7" i="21"/>
  <c r="Y8" i="21"/>
  <c r="Y9" i="21"/>
  <c r="Y10" i="21"/>
  <c r="Y11" i="21"/>
  <c r="Y12" i="21"/>
  <c r="Y13" i="21"/>
  <c r="Y14" i="21"/>
  <c r="Y15" i="21"/>
  <c r="Y16" i="21"/>
  <c r="Y17" i="21"/>
  <c r="Y18" i="21"/>
  <c r="Y19" i="21"/>
  <c r="Y20" i="21"/>
  <c r="Y21" i="21"/>
  <c r="Y22" i="21"/>
  <c r="Y23" i="21"/>
  <c r="Y24" i="21"/>
  <c r="Y25" i="21"/>
  <c r="Y26" i="21"/>
  <c r="Y27" i="21"/>
  <c r="Y28" i="21"/>
  <c r="Y29" i="21"/>
  <c r="Y30" i="21"/>
  <c r="Y31" i="21"/>
  <c r="Y32" i="21"/>
  <c r="Y33" i="21"/>
  <c r="Y34" i="21"/>
  <c r="Y35" i="21"/>
  <c r="Y36" i="21"/>
  <c r="Y37" i="21"/>
  <c r="Y38" i="21"/>
  <c r="Y39" i="21"/>
  <c r="Y40" i="21"/>
  <c r="Y41" i="21"/>
  <c r="Y42" i="21"/>
  <c r="Y43" i="21"/>
  <c r="Y44" i="21"/>
  <c r="Y45" i="21"/>
  <c r="Y46" i="21"/>
  <c r="Y47" i="21"/>
  <c r="Y48" i="21"/>
  <c r="Y49" i="21"/>
  <c r="Y50" i="21"/>
  <c r="Y51" i="21"/>
  <c r="Y52" i="21"/>
  <c r="Y53" i="21"/>
  <c r="Y54" i="21"/>
  <c r="Y55" i="21"/>
  <c r="Y56" i="21"/>
  <c r="Y57" i="21"/>
  <c r="Y58" i="21"/>
  <c r="Y59" i="21"/>
  <c r="Y60" i="21"/>
  <c r="Y61" i="21"/>
  <c r="Y62" i="21"/>
  <c r="Y63" i="21"/>
  <c r="Y64" i="21"/>
  <c r="Y65" i="21"/>
  <c r="Y66" i="21"/>
  <c r="Y67" i="21"/>
  <c r="Y68" i="21"/>
  <c r="Y69" i="21"/>
  <c r="Y70" i="21"/>
  <c r="Y71" i="21"/>
  <c r="Y72" i="21"/>
  <c r="Y73" i="21"/>
  <c r="Y74" i="21"/>
  <c r="Y75" i="21"/>
  <c r="Y76" i="21"/>
  <c r="Y77" i="21"/>
  <c r="Y78" i="21"/>
  <c r="Y79" i="21"/>
  <c r="Y80" i="21"/>
  <c r="Y81" i="21"/>
  <c r="Y82" i="21"/>
  <c r="Y83" i="21"/>
  <c r="Y84" i="21"/>
  <c r="Y85" i="21"/>
  <c r="Y86" i="21"/>
  <c r="Y87" i="21"/>
  <c r="Y88" i="21"/>
  <c r="Y89" i="21"/>
  <c r="Y90" i="21"/>
  <c r="Y91" i="21"/>
  <c r="Y92" i="21"/>
  <c r="Y93" i="21"/>
  <c r="Y94" i="21"/>
  <c r="Y95" i="21"/>
  <c r="Y96" i="21"/>
  <c r="Y97" i="21"/>
  <c r="Y98" i="21"/>
  <c r="Y99" i="21"/>
  <c r="Y100" i="21"/>
  <c r="Y101" i="21"/>
  <c r="Y102" i="21"/>
  <c r="Y103" i="21"/>
  <c r="Y104" i="21"/>
  <c r="Y105" i="21"/>
  <c r="Y106" i="21"/>
  <c r="Y107" i="21"/>
  <c r="Y108" i="21"/>
  <c r="Y109" i="21"/>
  <c r="Y110" i="21"/>
  <c r="Y111" i="21"/>
  <c r="Y112" i="21"/>
  <c r="Y113" i="21"/>
  <c r="Y114" i="21"/>
  <c r="Y115" i="21"/>
  <c r="Y116" i="21"/>
  <c r="Y117" i="21"/>
  <c r="Y118" i="21"/>
  <c r="Y119" i="21"/>
  <c r="Y120" i="21"/>
  <c r="Y121" i="21"/>
  <c r="Y122" i="21"/>
  <c r="Y123" i="21"/>
  <c r="Y124" i="21"/>
  <c r="Y125" i="21"/>
  <c r="Y126" i="21"/>
  <c r="Y127" i="21"/>
  <c r="Y128" i="21"/>
  <c r="Y129" i="21"/>
  <c r="Y130" i="21"/>
  <c r="Y131" i="21"/>
  <c r="Y132" i="21"/>
  <c r="Y133" i="21"/>
  <c r="Y134" i="21"/>
  <c r="Y135" i="21"/>
  <c r="Y136" i="21"/>
  <c r="Y137" i="21"/>
  <c r="Y138" i="21"/>
  <c r="Y139" i="21"/>
  <c r="Y140" i="21"/>
  <c r="Y141" i="21"/>
  <c r="Y142" i="21"/>
  <c r="Y143" i="21"/>
  <c r="Y144" i="21"/>
  <c r="Y145" i="21"/>
  <c r="Y146" i="21"/>
  <c r="Y147" i="21"/>
  <c r="Y148" i="21"/>
  <c r="Y149" i="21"/>
  <c r="Y150" i="21"/>
  <c r="Y151" i="21"/>
  <c r="Y152" i="21"/>
  <c r="Y153" i="21"/>
  <c r="Y154" i="21"/>
  <c r="Y155" i="21"/>
  <c r="Y156" i="21"/>
  <c r="Y157" i="21"/>
  <c r="Y158" i="21"/>
  <c r="Y159" i="21"/>
  <c r="Y160" i="21"/>
  <c r="Y161" i="21"/>
  <c r="Y162" i="21"/>
  <c r="Y163" i="21"/>
  <c r="Y164" i="21"/>
  <c r="Y165" i="21"/>
  <c r="Y166" i="21"/>
  <c r="Y167" i="21"/>
  <c r="Y168" i="21"/>
  <c r="Y169" i="21"/>
  <c r="Y170" i="21"/>
  <c r="Y171" i="21"/>
  <c r="Y172" i="21"/>
  <c r="Y173" i="21"/>
  <c r="Y174" i="21"/>
  <c r="Y175" i="21"/>
  <c r="Y176" i="21"/>
  <c r="Y177" i="21"/>
  <c r="Y178" i="21"/>
  <c r="Y179" i="21"/>
  <c r="Y180" i="21"/>
  <c r="Y181" i="21"/>
  <c r="Y182" i="21"/>
  <c r="Y183" i="21"/>
  <c r="Y184" i="21"/>
  <c r="Y185" i="21"/>
  <c r="Y186" i="21"/>
  <c r="Y187" i="21"/>
  <c r="Y188" i="21"/>
  <c r="Y189" i="21"/>
  <c r="Y190" i="21"/>
  <c r="Y191" i="21"/>
  <c r="Y192" i="21"/>
  <c r="Y193" i="21"/>
  <c r="Y194" i="21"/>
  <c r="Y195" i="21"/>
  <c r="Y196" i="21"/>
  <c r="Y197" i="21"/>
  <c r="Y198" i="21"/>
  <c r="Y199" i="21"/>
  <c r="Y200" i="21"/>
  <c r="Y201" i="21"/>
  <c r="Y202" i="21"/>
  <c r="Y203" i="21"/>
  <c r="Y204" i="21"/>
  <c r="Y205" i="21"/>
  <c r="Y206" i="21"/>
  <c r="Y207" i="21"/>
  <c r="Y208" i="21"/>
  <c r="Y209" i="21"/>
  <c r="Y210" i="21"/>
  <c r="Y211" i="21"/>
  <c r="Y212" i="21"/>
  <c r="Y213" i="21"/>
  <c r="Y214" i="21"/>
  <c r="Y215" i="21"/>
  <c r="Y216" i="21"/>
  <c r="Y217" i="21"/>
  <c r="Y218" i="21"/>
  <c r="Y219" i="21"/>
  <c r="Y220" i="21"/>
  <c r="Y221" i="21"/>
  <c r="Y222" i="21"/>
  <c r="Y223" i="21"/>
  <c r="Y224" i="21"/>
  <c r="Y225" i="21"/>
  <c r="Y226" i="21"/>
  <c r="Y227" i="21"/>
  <c r="Y228" i="21"/>
  <c r="Y229" i="21"/>
  <c r="Y230" i="21"/>
  <c r="Y231" i="21"/>
  <c r="Y232" i="21"/>
  <c r="Y233" i="21"/>
  <c r="Y234" i="21"/>
  <c r="Y235" i="21"/>
  <c r="Y236" i="21"/>
  <c r="Y237" i="21"/>
  <c r="Y238" i="21"/>
  <c r="Y239" i="21"/>
  <c r="Y240" i="21"/>
  <c r="Y241" i="21"/>
  <c r="Y242" i="21"/>
  <c r="Y243" i="21"/>
  <c r="Y244" i="21"/>
  <c r="Y245" i="21"/>
  <c r="Y246" i="21"/>
  <c r="Y247" i="21"/>
  <c r="Y248" i="21"/>
  <c r="Y249" i="21"/>
  <c r="Y250" i="21"/>
  <c r="Y251" i="21"/>
  <c r="Y252" i="21"/>
  <c r="Y253" i="21"/>
  <c r="Y254" i="21"/>
  <c r="Y255" i="21"/>
  <c r="Y256" i="21"/>
  <c r="Y257" i="21"/>
  <c r="Y258" i="21"/>
  <c r="Y259" i="21"/>
  <c r="Y260" i="21"/>
  <c r="Y261" i="21"/>
  <c r="Y262" i="21"/>
  <c r="Y263" i="21"/>
  <c r="Y264" i="21"/>
  <c r="Y265" i="21"/>
  <c r="Y266" i="21"/>
  <c r="Y267" i="21"/>
  <c r="Y268" i="21"/>
  <c r="Y269" i="21"/>
  <c r="Y270" i="21"/>
  <c r="Y271" i="21"/>
  <c r="Y272" i="21"/>
  <c r="Y273" i="21"/>
  <c r="Y274" i="21"/>
  <c r="Y275" i="21"/>
  <c r="Y276" i="21"/>
  <c r="Y277" i="21"/>
  <c r="Y278" i="21"/>
  <c r="Y279" i="21"/>
  <c r="Y280" i="21"/>
  <c r="Y281" i="21"/>
  <c r="Y282" i="21"/>
  <c r="Y283" i="21"/>
  <c r="Y284" i="21"/>
  <c r="Y285" i="21"/>
  <c r="Y286" i="21"/>
  <c r="Y287" i="21"/>
  <c r="Y288" i="21"/>
  <c r="Y289" i="21"/>
  <c r="Y290" i="21"/>
  <c r="Y291" i="21"/>
  <c r="Y292" i="21"/>
  <c r="Y293" i="21"/>
  <c r="Y294" i="21"/>
  <c r="Y295" i="21"/>
  <c r="Y296" i="21"/>
  <c r="Y297" i="21"/>
  <c r="Y298" i="21"/>
  <c r="Y299" i="21"/>
  <c r="Y300" i="21"/>
  <c r="Y301" i="21"/>
  <c r="Y302" i="21"/>
  <c r="Y303" i="21"/>
  <c r="Y304" i="21"/>
  <c r="Y305" i="21"/>
  <c r="Y306" i="21"/>
  <c r="Y307" i="21"/>
  <c r="Y308" i="21"/>
  <c r="Y309" i="21"/>
  <c r="Y310" i="21"/>
  <c r="Y311" i="21"/>
  <c r="Y312" i="21"/>
  <c r="Y313" i="21"/>
  <c r="Y314" i="21"/>
  <c r="Y315" i="21"/>
  <c r="Y316" i="21"/>
  <c r="Y317" i="21"/>
  <c r="Y318" i="21"/>
  <c r="Y319" i="21"/>
  <c r="Y320" i="21"/>
  <c r="Y321" i="21"/>
  <c r="Y322" i="21"/>
  <c r="Y323" i="21"/>
  <c r="Y324" i="21"/>
  <c r="Y325" i="21"/>
  <c r="Y326" i="21"/>
  <c r="Y327" i="21"/>
  <c r="Y328" i="21"/>
  <c r="Y329" i="21"/>
  <c r="Y330" i="21"/>
  <c r="Y331" i="21"/>
  <c r="Y332" i="21"/>
  <c r="Y333" i="21"/>
  <c r="Y334" i="21"/>
  <c r="Y335" i="21"/>
  <c r="Y336" i="21"/>
  <c r="Y337" i="21"/>
  <c r="Y338" i="21"/>
  <c r="Y339" i="21"/>
  <c r="Y340" i="21"/>
  <c r="Y341" i="21"/>
  <c r="Y342" i="21"/>
  <c r="Y343" i="21"/>
  <c r="Y344" i="21"/>
  <c r="Y345" i="21"/>
  <c r="Y346" i="21"/>
  <c r="Y347" i="21"/>
  <c r="Y348" i="21"/>
  <c r="Y349" i="21"/>
  <c r="Y350" i="21"/>
  <c r="Y351" i="21"/>
  <c r="Y352" i="21"/>
  <c r="Y353" i="21"/>
  <c r="Y354" i="21"/>
  <c r="Y355" i="21"/>
  <c r="Y356" i="21"/>
  <c r="Y357" i="21"/>
  <c r="Y358" i="21"/>
  <c r="Y359" i="21"/>
  <c r="Y360" i="21"/>
  <c r="Y361" i="21"/>
  <c r="Y362" i="21"/>
  <c r="Y363" i="21"/>
  <c r="Y364" i="21"/>
  <c r="Y365" i="21"/>
  <c r="Y366" i="21"/>
  <c r="Y367" i="21"/>
  <c r="Y368" i="21"/>
  <c r="Y369" i="21"/>
  <c r="Y370" i="21"/>
  <c r="Y371" i="21"/>
  <c r="Y372" i="21"/>
  <c r="Y373" i="21"/>
  <c r="Y374" i="21"/>
  <c r="Y375" i="21"/>
  <c r="Y376" i="21"/>
  <c r="Y377" i="21"/>
  <c r="Y378" i="21"/>
  <c r="Y379" i="21"/>
  <c r="Y380" i="21"/>
  <c r="Y381" i="21"/>
  <c r="Y382" i="21"/>
  <c r="Y383" i="21"/>
  <c r="Y384" i="21"/>
  <c r="Y385" i="21"/>
  <c r="Y386" i="21"/>
  <c r="Y387" i="21"/>
  <c r="Y388" i="21"/>
  <c r="Y389" i="21"/>
  <c r="Y390" i="21"/>
  <c r="Y391" i="21"/>
  <c r="Y392" i="21"/>
  <c r="Y393" i="21"/>
  <c r="Y394" i="21"/>
  <c r="Y395" i="21"/>
  <c r="Y396" i="21"/>
  <c r="Y397" i="21"/>
  <c r="Y398" i="21"/>
  <c r="Y399" i="21"/>
  <c r="Y400" i="21"/>
  <c r="Y401" i="21"/>
  <c r="Y402" i="21"/>
  <c r="Y403" i="21"/>
  <c r="Y404" i="21"/>
  <c r="Y405" i="21"/>
  <c r="Y406" i="21"/>
  <c r="Y407" i="21"/>
  <c r="Y408" i="21"/>
  <c r="Y409" i="21"/>
  <c r="Y410" i="21"/>
  <c r="Y411" i="21"/>
  <c r="Y412" i="21"/>
  <c r="Y413" i="21"/>
  <c r="Y414" i="21"/>
  <c r="Y415" i="21"/>
  <c r="Y416" i="21"/>
  <c r="Y417" i="21"/>
  <c r="Y418" i="21"/>
  <c r="Y419" i="21"/>
  <c r="Y420" i="21"/>
  <c r="Y421" i="21"/>
  <c r="Y422" i="21"/>
  <c r="Y423" i="21"/>
  <c r="Y424" i="21"/>
  <c r="Y425" i="21"/>
  <c r="Y426" i="21"/>
  <c r="Y427" i="21"/>
  <c r="Y428" i="21"/>
  <c r="Y429" i="21"/>
  <c r="Y430" i="21"/>
  <c r="Y431" i="21"/>
  <c r="Y432" i="21"/>
  <c r="Y433" i="21"/>
  <c r="Y434" i="21"/>
  <c r="Y435" i="21"/>
  <c r="Y436" i="21"/>
  <c r="Y437" i="21"/>
  <c r="Y438" i="21"/>
  <c r="Y439" i="21"/>
  <c r="Y440" i="21"/>
  <c r="Y441" i="21"/>
  <c r="Y442" i="21"/>
  <c r="Y443" i="21"/>
  <c r="Y444" i="21"/>
  <c r="Y445" i="21"/>
  <c r="Y446" i="21"/>
  <c r="Y447" i="21"/>
  <c r="Y448" i="21"/>
  <c r="Y449" i="21"/>
  <c r="Y450" i="21"/>
  <c r="Y451" i="21"/>
  <c r="Y452" i="21"/>
  <c r="Y453" i="21"/>
  <c r="Y454" i="21"/>
  <c r="Y455" i="21"/>
  <c r="Y456" i="21"/>
  <c r="Y457" i="21"/>
  <c r="Y458" i="21"/>
  <c r="Y459" i="21"/>
  <c r="Y460" i="21"/>
  <c r="Y461" i="21"/>
  <c r="Y462" i="21"/>
  <c r="Y463" i="21"/>
  <c r="Y464" i="21"/>
  <c r="Y465" i="21"/>
  <c r="Y466" i="21"/>
  <c r="Y467" i="21"/>
  <c r="Y468" i="21"/>
  <c r="Y469" i="21"/>
  <c r="Y470" i="21"/>
  <c r="Y471" i="21"/>
  <c r="Y472" i="21"/>
  <c r="Y473" i="21"/>
  <c r="Y474" i="21"/>
  <c r="Y475" i="21"/>
  <c r="Y476" i="21"/>
  <c r="Y477" i="21"/>
  <c r="Y478" i="21"/>
  <c r="Y479" i="21"/>
  <c r="Y480" i="21"/>
  <c r="Y481" i="21"/>
  <c r="Y482" i="21"/>
  <c r="Y483" i="21"/>
  <c r="Y484" i="21"/>
  <c r="Y485" i="21"/>
  <c r="Y486" i="21"/>
  <c r="Y487" i="21"/>
  <c r="Y488" i="21"/>
  <c r="Y489" i="21"/>
  <c r="Y490" i="21"/>
  <c r="Y491" i="21"/>
  <c r="Y492" i="21"/>
  <c r="Y493" i="21"/>
  <c r="Y494" i="21"/>
  <c r="Y495" i="21"/>
  <c r="Y496" i="21"/>
  <c r="Y497" i="21"/>
  <c r="Y498" i="21"/>
  <c r="Y499" i="21"/>
  <c r="Y500" i="21"/>
  <c r="Y501" i="21"/>
  <c r="Y502" i="21"/>
  <c r="S3" i="21"/>
  <c r="S4" i="21"/>
  <c r="S5" i="21"/>
  <c r="S6" i="21"/>
  <c r="S7" i="21"/>
  <c r="S8" i="21"/>
  <c r="S9" i="21"/>
  <c r="S10" i="21"/>
  <c r="S11" i="21"/>
  <c r="S12" i="21"/>
  <c r="S13" i="21"/>
  <c r="S14" i="21"/>
  <c r="S15" i="21"/>
  <c r="S16" i="21"/>
  <c r="S17" i="21"/>
  <c r="S18" i="21"/>
  <c r="S19" i="21"/>
  <c r="S20" i="21"/>
  <c r="S21" i="21"/>
  <c r="S22" i="21"/>
  <c r="S23" i="21"/>
  <c r="S24" i="21"/>
  <c r="S25" i="21"/>
  <c r="S26" i="21"/>
  <c r="S27" i="21"/>
  <c r="S28" i="21"/>
  <c r="S29" i="21"/>
  <c r="S30" i="21"/>
  <c r="S31" i="21"/>
  <c r="S32" i="21"/>
  <c r="S33" i="21"/>
  <c r="S34" i="21"/>
  <c r="S35" i="21"/>
  <c r="S36" i="21"/>
  <c r="S37" i="21"/>
  <c r="S38" i="21"/>
  <c r="S39" i="21"/>
  <c r="S40" i="21"/>
  <c r="S41" i="21"/>
  <c r="S42" i="21"/>
  <c r="S43" i="21"/>
  <c r="S44" i="21"/>
  <c r="S45" i="21"/>
  <c r="S46" i="21"/>
  <c r="S47" i="21"/>
  <c r="S48" i="21"/>
  <c r="S49" i="21"/>
  <c r="S50" i="21"/>
  <c r="S51" i="21"/>
  <c r="S52" i="21"/>
  <c r="S53" i="21"/>
  <c r="S54" i="21"/>
  <c r="S55" i="21"/>
  <c r="S56" i="21"/>
  <c r="S57" i="21"/>
  <c r="S58" i="21"/>
  <c r="S59" i="21"/>
  <c r="S60" i="21"/>
  <c r="S61" i="21"/>
  <c r="S62" i="21"/>
  <c r="S63" i="21"/>
  <c r="S64" i="21"/>
  <c r="S65" i="21"/>
  <c r="S66" i="21"/>
  <c r="S67" i="21"/>
  <c r="S68" i="21"/>
  <c r="S69" i="21"/>
  <c r="S70" i="21"/>
  <c r="S71" i="21"/>
  <c r="S72" i="21"/>
  <c r="S73" i="21"/>
  <c r="S74" i="21"/>
  <c r="S75" i="21"/>
  <c r="S76" i="21"/>
  <c r="S77" i="21"/>
  <c r="S78" i="21"/>
  <c r="S79" i="21"/>
  <c r="S80" i="21"/>
  <c r="S81" i="21"/>
  <c r="S82" i="21"/>
  <c r="S83" i="21"/>
  <c r="S84" i="21"/>
  <c r="S85" i="21"/>
  <c r="S86" i="21"/>
  <c r="S87" i="21"/>
  <c r="S88" i="21"/>
  <c r="S89" i="21"/>
  <c r="S90" i="21"/>
  <c r="S91" i="21"/>
  <c r="S92" i="21"/>
  <c r="S93" i="21"/>
  <c r="S94" i="21"/>
  <c r="S95" i="21"/>
  <c r="S96" i="21"/>
  <c r="S97" i="21"/>
  <c r="S98" i="21"/>
  <c r="S99" i="21"/>
  <c r="S100" i="21"/>
  <c r="S101" i="21"/>
  <c r="S102" i="21"/>
  <c r="S103" i="21"/>
  <c r="S104" i="21"/>
  <c r="S105" i="21"/>
  <c r="S106" i="21"/>
  <c r="S107" i="21"/>
  <c r="S108" i="21"/>
  <c r="S109" i="21"/>
  <c r="S110" i="21"/>
  <c r="S111" i="21"/>
  <c r="S112" i="21"/>
  <c r="S113" i="21"/>
  <c r="S114" i="21"/>
  <c r="S115" i="21"/>
  <c r="S116" i="21"/>
  <c r="S117" i="21"/>
  <c r="S118" i="21"/>
  <c r="S119" i="21"/>
  <c r="S120" i="21"/>
  <c r="S121" i="21"/>
  <c r="S122" i="21"/>
  <c r="S123" i="21"/>
  <c r="S124" i="21"/>
  <c r="S125" i="21"/>
  <c r="S126" i="21"/>
  <c r="S127" i="21"/>
  <c r="S128" i="21"/>
  <c r="S129" i="21"/>
  <c r="S130" i="21"/>
  <c r="S131" i="21"/>
  <c r="S132" i="21"/>
  <c r="S133" i="21"/>
  <c r="S134" i="21"/>
  <c r="S135" i="21"/>
  <c r="S136" i="21"/>
  <c r="S137" i="21"/>
  <c r="S138" i="21"/>
  <c r="S139" i="21"/>
  <c r="S140" i="21"/>
  <c r="S141" i="21"/>
  <c r="S142" i="21"/>
  <c r="S143" i="21"/>
  <c r="S144" i="21"/>
  <c r="S145" i="21"/>
  <c r="S146" i="21"/>
  <c r="S147" i="21"/>
  <c r="S148" i="21"/>
  <c r="S149" i="21"/>
  <c r="S150" i="21"/>
  <c r="S151" i="21"/>
  <c r="S152" i="21"/>
  <c r="S153" i="21"/>
  <c r="S154" i="21"/>
  <c r="S155" i="21"/>
  <c r="S156" i="21"/>
  <c r="S157" i="21"/>
  <c r="S158" i="21"/>
  <c r="S159" i="21"/>
  <c r="S160" i="21"/>
  <c r="S161" i="21"/>
  <c r="S162" i="21"/>
  <c r="S163" i="21"/>
  <c r="S164" i="21"/>
  <c r="S165" i="21"/>
  <c r="S166" i="21"/>
  <c r="S167" i="21"/>
  <c r="S168" i="21"/>
  <c r="S169" i="21"/>
  <c r="S170" i="21"/>
  <c r="S171" i="21"/>
  <c r="S172" i="21"/>
  <c r="S173" i="21"/>
  <c r="S174" i="21"/>
  <c r="S175" i="21"/>
  <c r="S176" i="21"/>
  <c r="S177" i="21"/>
  <c r="S178" i="21"/>
  <c r="S179" i="21"/>
  <c r="S180" i="21"/>
  <c r="S181" i="21"/>
  <c r="S182" i="21"/>
  <c r="S183" i="21"/>
  <c r="S184" i="21"/>
  <c r="S185" i="21"/>
  <c r="S186" i="21"/>
  <c r="S187" i="21"/>
  <c r="S188" i="21"/>
  <c r="S189" i="21"/>
  <c r="S190" i="21"/>
  <c r="S191" i="21"/>
  <c r="S192" i="21"/>
  <c r="S193" i="21"/>
  <c r="S194" i="21"/>
  <c r="S195" i="21"/>
  <c r="S196" i="21"/>
  <c r="S197" i="21"/>
  <c r="S198" i="21"/>
  <c r="S199" i="21"/>
  <c r="S200" i="21"/>
  <c r="S201" i="21"/>
  <c r="S202" i="21"/>
  <c r="S203" i="21"/>
  <c r="S204" i="21"/>
  <c r="S205" i="21"/>
  <c r="S206" i="21"/>
  <c r="S207" i="21"/>
  <c r="S208" i="21"/>
  <c r="S209" i="21"/>
  <c r="S210" i="21"/>
  <c r="S211" i="21"/>
  <c r="S212" i="21"/>
  <c r="S213" i="21"/>
  <c r="S214" i="21"/>
  <c r="S215" i="21"/>
  <c r="S216" i="21"/>
  <c r="S217" i="21"/>
  <c r="S218" i="21"/>
  <c r="S219" i="21"/>
  <c r="S220" i="21"/>
  <c r="S221" i="21"/>
  <c r="S222" i="21"/>
  <c r="S223" i="21"/>
  <c r="S224" i="21"/>
  <c r="S225" i="21"/>
  <c r="S226" i="21"/>
  <c r="S227" i="21"/>
  <c r="S228" i="21"/>
  <c r="S229" i="21"/>
  <c r="S230" i="21"/>
  <c r="S231" i="21"/>
  <c r="S232" i="21"/>
  <c r="S233" i="21"/>
  <c r="S234" i="21"/>
  <c r="S235" i="21"/>
  <c r="S236" i="21"/>
  <c r="S237" i="21"/>
  <c r="S238" i="21"/>
  <c r="S239" i="21"/>
  <c r="S240" i="21"/>
  <c r="S241" i="21"/>
  <c r="S242" i="21"/>
  <c r="S243" i="21"/>
  <c r="S244" i="21"/>
  <c r="S245" i="21"/>
  <c r="S246" i="21"/>
  <c r="S247" i="21"/>
  <c r="S248" i="21"/>
  <c r="S249" i="21"/>
  <c r="S250" i="21"/>
  <c r="S251" i="21"/>
  <c r="S252" i="21"/>
  <c r="S253" i="21"/>
  <c r="S254" i="21"/>
  <c r="S255" i="21"/>
  <c r="S256" i="21"/>
  <c r="S257" i="21"/>
  <c r="S258" i="21"/>
  <c r="S259" i="21"/>
  <c r="S260" i="21"/>
  <c r="S261" i="21"/>
  <c r="S262" i="21"/>
  <c r="S263" i="21"/>
  <c r="S264" i="21"/>
  <c r="S265" i="21"/>
  <c r="S266" i="21"/>
  <c r="S267" i="21"/>
  <c r="S268" i="21"/>
  <c r="S269" i="21"/>
  <c r="S270" i="21"/>
  <c r="S271" i="21"/>
  <c r="S272" i="21"/>
  <c r="S273" i="21"/>
  <c r="S274" i="21"/>
  <c r="S275" i="21"/>
  <c r="S276" i="21"/>
  <c r="S277" i="21"/>
  <c r="S278" i="21"/>
  <c r="S279" i="21"/>
  <c r="S280" i="21"/>
  <c r="S281" i="21"/>
  <c r="S282" i="21"/>
  <c r="S283" i="21"/>
  <c r="S284" i="21"/>
  <c r="S285" i="21"/>
  <c r="S286" i="21"/>
  <c r="S287" i="21"/>
  <c r="S288" i="21"/>
  <c r="S289" i="21"/>
  <c r="S290" i="21"/>
  <c r="S291" i="21"/>
  <c r="S292" i="21"/>
  <c r="S293" i="21"/>
  <c r="S294" i="21"/>
  <c r="S295" i="21"/>
  <c r="S296" i="21"/>
  <c r="S297" i="21"/>
  <c r="S298" i="21"/>
  <c r="S299" i="21"/>
  <c r="S300" i="21"/>
  <c r="S301" i="21"/>
  <c r="S302" i="21"/>
  <c r="S303" i="21"/>
  <c r="S304" i="21"/>
  <c r="S305" i="21"/>
  <c r="S306" i="21"/>
  <c r="S307" i="21"/>
  <c r="S308" i="21"/>
  <c r="S309" i="21"/>
  <c r="S310" i="21"/>
  <c r="S311" i="21"/>
  <c r="S312" i="21"/>
  <c r="S313" i="21"/>
  <c r="S314" i="21"/>
  <c r="S315" i="21"/>
  <c r="S316" i="21"/>
  <c r="S317" i="21"/>
  <c r="S318" i="21"/>
  <c r="S319" i="21"/>
  <c r="S320" i="21"/>
  <c r="S321" i="21"/>
  <c r="S322" i="21"/>
  <c r="S323" i="21"/>
  <c r="S324" i="21"/>
  <c r="S325" i="21"/>
  <c r="S326" i="21"/>
  <c r="S327" i="21"/>
  <c r="S328" i="21"/>
  <c r="S329" i="21"/>
  <c r="S330" i="21"/>
  <c r="S331" i="21"/>
  <c r="S332" i="21"/>
  <c r="S333" i="21"/>
  <c r="S334" i="21"/>
  <c r="S335" i="21"/>
  <c r="S336" i="21"/>
  <c r="S337" i="21"/>
  <c r="S338" i="21"/>
  <c r="S339" i="21"/>
  <c r="S340" i="21"/>
  <c r="S341" i="21"/>
  <c r="S342" i="21"/>
  <c r="S343" i="21"/>
  <c r="S344" i="21"/>
  <c r="S345" i="21"/>
  <c r="S346" i="21"/>
  <c r="S347" i="21"/>
  <c r="S348" i="21"/>
  <c r="S349" i="21"/>
  <c r="S350" i="21"/>
  <c r="S351" i="21"/>
  <c r="S352" i="21"/>
  <c r="S353" i="21"/>
  <c r="S354" i="21"/>
  <c r="S355" i="21"/>
  <c r="S356" i="21"/>
  <c r="S357" i="21"/>
  <c r="S358" i="21"/>
  <c r="S359" i="21"/>
  <c r="S360" i="21"/>
  <c r="S361" i="21"/>
  <c r="S362" i="21"/>
  <c r="S363" i="21"/>
  <c r="S364" i="21"/>
  <c r="S365" i="21"/>
  <c r="S366" i="21"/>
  <c r="S367" i="21"/>
  <c r="S368" i="21"/>
  <c r="S369" i="21"/>
  <c r="S370" i="21"/>
  <c r="S371" i="21"/>
  <c r="S372" i="21"/>
  <c r="S373" i="21"/>
  <c r="S374" i="21"/>
  <c r="S375" i="21"/>
  <c r="S376" i="21"/>
  <c r="S377" i="21"/>
  <c r="S378" i="21"/>
  <c r="S379" i="21"/>
  <c r="S380" i="21"/>
  <c r="S381" i="21"/>
  <c r="S382" i="21"/>
  <c r="S383" i="21"/>
  <c r="S384" i="21"/>
  <c r="S385" i="21"/>
  <c r="S386" i="21"/>
  <c r="S387" i="21"/>
  <c r="S388" i="21"/>
  <c r="S389" i="21"/>
  <c r="S390" i="21"/>
  <c r="S391" i="21"/>
  <c r="S392" i="21"/>
  <c r="S393" i="21"/>
  <c r="S394" i="21"/>
  <c r="S395" i="21"/>
  <c r="S396" i="21"/>
  <c r="S397" i="21"/>
  <c r="S398" i="21"/>
  <c r="S399" i="21"/>
  <c r="S400" i="21"/>
  <c r="S401" i="21"/>
  <c r="S402" i="21"/>
  <c r="S403" i="21"/>
  <c r="S404" i="21"/>
  <c r="S405" i="21"/>
  <c r="S406" i="21"/>
  <c r="S407" i="21"/>
  <c r="S408" i="21"/>
  <c r="S409" i="21"/>
  <c r="S410" i="21"/>
  <c r="S411" i="21"/>
  <c r="S412" i="21"/>
  <c r="S413" i="21"/>
  <c r="S414" i="21"/>
  <c r="S415" i="21"/>
  <c r="S416" i="21"/>
  <c r="S417" i="21"/>
  <c r="S418" i="21"/>
  <c r="S419" i="21"/>
  <c r="S420" i="21"/>
  <c r="S421" i="21"/>
  <c r="S422" i="21"/>
  <c r="S423" i="21"/>
  <c r="S424" i="21"/>
  <c r="S425" i="21"/>
  <c r="S426" i="21"/>
  <c r="S427" i="21"/>
  <c r="S428" i="21"/>
  <c r="S429" i="21"/>
  <c r="S430" i="21"/>
  <c r="S431" i="21"/>
  <c r="S432" i="21"/>
  <c r="S433" i="21"/>
  <c r="S434" i="21"/>
  <c r="S435" i="21"/>
  <c r="S436" i="21"/>
  <c r="S437" i="21"/>
  <c r="S438" i="21"/>
  <c r="S439" i="21"/>
  <c r="S440" i="21"/>
  <c r="S441" i="21"/>
  <c r="S442" i="21"/>
  <c r="S443" i="21"/>
  <c r="S444" i="21"/>
  <c r="S445" i="21"/>
  <c r="S446" i="21"/>
  <c r="S447" i="21"/>
  <c r="S448" i="21"/>
  <c r="S449" i="21"/>
  <c r="S450" i="21"/>
  <c r="S451" i="21"/>
  <c r="S452" i="21"/>
  <c r="S453" i="21"/>
  <c r="S454" i="21"/>
  <c r="S455" i="21"/>
  <c r="S456" i="21"/>
  <c r="S457" i="21"/>
  <c r="S458" i="21"/>
  <c r="S459" i="21"/>
  <c r="S460" i="21"/>
  <c r="S461" i="21"/>
  <c r="S462" i="21"/>
  <c r="S463" i="21"/>
  <c r="S464" i="21"/>
  <c r="S465" i="21"/>
  <c r="S466" i="21"/>
  <c r="S467" i="21"/>
  <c r="S468" i="21"/>
  <c r="S469" i="21"/>
  <c r="S470" i="21"/>
  <c r="S471" i="21"/>
  <c r="S472" i="21"/>
  <c r="S473" i="21"/>
  <c r="S474" i="21"/>
  <c r="S475" i="21"/>
  <c r="S476" i="21"/>
  <c r="S477" i="21"/>
  <c r="S478" i="21"/>
  <c r="S479" i="21"/>
  <c r="S480" i="21"/>
  <c r="S481" i="21"/>
  <c r="S482" i="21"/>
  <c r="S483" i="21"/>
  <c r="S484" i="21"/>
  <c r="S485" i="21"/>
  <c r="S486" i="21"/>
  <c r="S487" i="21"/>
  <c r="S488" i="21"/>
  <c r="S489" i="21"/>
  <c r="S490" i="21"/>
  <c r="S491" i="21"/>
  <c r="S492" i="21"/>
  <c r="S493" i="21"/>
  <c r="S494" i="21"/>
  <c r="S495" i="21"/>
  <c r="S496" i="21"/>
  <c r="S497" i="21"/>
  <c r="S498" i="21"/>
  <c r="S499" i="21"/>
  <c r="S500" i="21"/>
  <c r="S501" i="21"/>
  <c r="S502" i="21"/>
  <c r="R504" i="21"/>
  <c r="Q3" i="21"/>
  <c r="Q4" i="21"/>
  <c r="Q5" i="21"/>
  <c r="Q6" i="21"/>
  <c r="Q7" i="21"/>
  <c r="Q8" i="21"/>
  <c r="Q9" i="21"/>
  <c r="Q10" i="21"/>
  <c r="Q11" i="21"/>
  <c r="Q12" i="21"/>
  <c r="Q13" i="21"/>
  <c r="Q14" i="21"/>
  <c r="Q15" i="21"/>
  <c r="Q16" i="21"/>
  <c r="Q17" i="21"/>
  <c r="Q18" i="21"/>
  <c r="Q19" i="21"/>
  <c r="Q20" i="21"/>
  <c r="Q21" i="21"/>
  <c r="Q22" i="21"/>
  <c r="Q23" i="21"/>
  <c r="Q24" i="21"/>
  <c r="Q25" i="21"/>
  <c r="Q26" i="21"/>
  <c r="Q27" i="21"/>
  <c r="Q28" i="21"/>
  <c r="Q29" i="21"/>
  <c r="Q30" i="21"/>
  <c r="Q31" i="21"/>
  <c r="Q32" i="21"/>
  <c r="Q33" i="21"/>
  <c r="Q34" i="21"/>
  <c r="Q35" i="21"/>
  <c r="Q36" i="21"/>
  <c r="Q37" i="21"/>
  <c r="Q38" i="21"/>
  <c r="Q39" i="21"/>
  <c r="Q40" i="21"/>
  <c r="Q41" i="21"/>
  <c r="Q42" i="21"/>
  <c r="Q43" i="21"/>
  <c r="Q44" i="21"/>
  <c r="Q45" i="21"/>
  <c r="Q46" i="21"/>
  <c r="Q47" i="21"/>
  <c r="Q48" i="21"/>
  <c r="Q49" i="21"/>
  <c r="Q50" i="21"/>
  <c r="Q51" i="21"/>
  <c r="Q52" i="21"/>
  <c r="Q53" i="21"/>
  <c r="Q54" i="21"/>
  <c r="Q55" i="21"/>
  <c r="Q56" i="21"/>
  <c r="Q57" i="21"/>
  <c r="Q58" i="21"/>
  <c r="Q59" i="21"/>
  <c r="Q60" i="21"/>
  <c r="Q61" i="21"/>
  <c r="Q62" i="21"/>
  <c r="Q63" i="21"/>
  <c r="Q64" i="21"/>
  <c r="Q65" i="21"/>
  <c r="Q66" i="21"/>
  <c r="Q67" i="21"/>
  <c r="Q68" i="21"/>
  <c r="Q69" i="21"/>
  <c r="Q70" i="21"/>
  <c r="Q71" i="21"/>
  <c r="Q72" i="21"/>
  <c r="Q73" i="21"/>
  <c r="Q74" i="21"/>
  <c r="Q75" i="21"/>
  <c r="Q76" i="21"/>
  <c r="Q77" i="21"/>
  <c r="Q78" i="21"/>
  <c r="Q79" i="21"/>
  <c r="Q80" i="21"/>
  <c r="Q81" i="21"/>
  <c r="Q82" i="21"/>
  <c r="Q83" i="21"/>
  <c r="Q84" i="21"/>
  <c r="Q85" i="21"/>
  <c r="Q86" i="21"/>
  <c r="Q87" i="21"/>
  <c r="Q88" i="21"/>
  <c r="Q89" i="21"/>
  <c r="Q90" i="21"/>
  <c r="Q91" i="21"/>
  <c r="Q92" i="21"/>
  <c r="Q93" i="21"/>
  <c r="Q94" i="21"/>
  <c r="Q95" i="21"/>
  <c r="Q96" i="21"/>
  <c r="Q97" i="21"/>
  <c r="Q98" i="21"/>
  <c r="Q99" i="21"/>
  <c r="Q100" i="21"/>
  <c r="Q101" i="21"/>
  <c r="Q102" i="21"/>
  <c r="Q103" i="21"/>
  <c r="Q104" i="21"/>
  <c r="Q105" i="21"/>
  <c r="Q106" i="21"/>
  <c r="Q107" i="21"/>
  <c r="Q108" i="21"/>
  <c r="Q109" i="21"/>
  <c r="Q110" i="21"/>
  <c r="Q111" i="21"/>
  <c r="Q112" i="21"/>
  <c r="Q113" i="21"/>
  <c r="Q114" i="21"/>
  <c r="Q115" i="21"/>
  <c r="Q116" i="21"/>
  <c r="Q117" i="21"/>
  <c r="Q118" i="21"/>
  <c r="Q119" i="21"/>
  <c r="Q120" i="21"/>
  <c r="Q121" i="21"/>
  <c r="Q122" i="21"/>
  <c r="Q123" i="21"/>
  <c r="Q124" i="21"/>
  <c r="Q125" i="21"/>
  <c r="Q126" i="21"/>
  <c r="Q127" i="21"/>
  <c r="Q128" i="21"/>
  <c r="Q129" i="21"/>
  <c r="Q130" i="21"/>
  <c r="Q131" i="21"/>
  <c r="Q132" i="21"/>
  <c r="Q133" i="21"/>
  <c r="Q134" i="21"/>
  <c r="Q135" i="21"/>
  <c r="Q136" i="21"/>
  <c r="Q137" i="21"/>
  <c r="Q138" i="21"/>
  <c r="Q139" i="21"/>
  <c r="Q140" i="21"/>
  <c r="Q141" i="21"/>
  <c r="Q142" i="21"/>
  <c r="Q143" i="21"/>
  <c r="Q144" i="21"/>
  <c r="Q145" i="21"/>
  <c r="Q146" i="21"/>
  <c r="Q147" i="21"/>
  <c r="Q148" i="21"/>
  <c r="Q149" i="21"/>
  <c r="Q150" i="21"/>
  <c r="Q151" i="21"/>
  <c r="Q152" i="21"/>
  <c r="Q153" i="21"/>
  <c r="Q154" i="21"/>
  <c r="Q155" i="21"/>
  <c r="Q156" i="21"/>
  <c r="Q157" i="21"/>
  <c r="Q158" i="21"/>
  <c r="Q159" i="21"/>
  <c r="Q160" i="21"/>
  <c r="Q161" i="21"/>
  <c r="Q162" i="21"/>
  <c r="Q163" i="21"/>
  <c r="Q164" i="21"/>
  <c r="Q165" i="21"/>
  <c r="Q166" i="21"/>
  <c r="Q167" i="21"/>
  <c r="Q168" i="21"/>
  <c r="Q169" i="21"/>
  <c r="Q170" i="21"/>
  <c r="Q171" i="21"/>
  <c r="Q172" i="21"/>
  <c r="Q173" i="21"/>
  <c r="Q174" i="21"/>
  <c r="Q175" i="21"/>
  <c r="Q176" i="21"/>
  <c r="Q177" i="21"/>
  <c r="Q178" i="21"/>
  <c r="Q179" i="21"/>
  <c r="Q180" i="21"/>
  <c r="Q181" i="21"/>
  <c r="Q182" i="21"/>
  <c r="Q183" i="21"/>
  <c r="Q184" i="21"/>
  <c r="Q185" i="21"/>
  <c r="Q186" i="21"/>
  <c r="Q187" i="21"/>
  <c r="Q188" i="21"/>
  <c r="Q189" i="21"/>
  <c r="Q190" i="21"/>
  <c r="Q191" i="21"/>
  <c r="Q192" i="21"/>
  <c r="Q193" i="21"/>
  <c r="Q194" i="21"/>
  <c r="Q195" i="21"/>
  <c r="Q196" i="21"/>
  <c r="Q197" i="21"/>
  <c r="Q198" i="21"/>
  <c r="Q199" i="21"/>
  <c r="Q200" i="21"/>
  <c r="Q201" i="21"/>
  <c r="Q202" i="21"/>
  <c r="Q203" i="21"/>
  <c r="Q204" i="21"/>
  <c r="Q205" i="21"/>
  <c r="Q206" i="21"/>
  <c r="Q207" i="21"/>
  <c r="Q208" i="21"/>
  <c r="Q209" i="21"/>
  <c r="Q210" i="21"/>
  <c r="Q211" i="21"/>
  <c r="Q212" i="21"/>
  <c r="Q213" i="21"/>
  <c r="Q214" i="21"/>
  <c r="Q215" i="21"/>
  <c r="Q216" i="21"/>
  <c r="Q217" i="21"/>
  <c r="Q218" i="21"/>
  <c r="Q219" i="21"/>
  <c r="Q220" i="21"/>
  <c r="Q221" i="21"/>
  <c r="Q222" i="21"/>
  <c r="Q223" i="21"/>
  <c r="Q224" i="21"/>
  <c r="Q225" i="21"/>
  <c r="Q226" i="21"/>
  <c r="Q227" i="21"/>
  <c r="Q228" i="21"/>
  <c r="Q229" i="21"/>
  <c r="Q230" i="21"/>
  <c r="Q231" i="21"/>
  <c r="Q232" i="21"/>
  <c r="Q233" i="21"/>
  <c r="Q234" i="21"/>
  <c r="Q235" i="21"/>
  <c r="Q236" i="21"/>
  <c r="Q237" i="21"/>
  <c r="Q238" i="21"/>
  <c r="Q239" i="21"/>
  <c r="Q240" i="21"/>
  <c r="Q241" i="21"/>
  <c r="Q242" i="21"/>
  <c r="Q243" i="21"/>
  <c r="Q244" i="21"/>
  <c r="Q245" i="21"/>
  <c r="Q246" i="21"/>
  <c r="Q247" i="21"/>
  <c r="Q248" i="21"/>
  <c r="Q249" i="21"/>
  <c r="Q250" i="21"/>
  <c r="Q251" i="21"/>
  <c r="Q252" i="21"/>
  <c r="Q253" i="21"/>
  <c r="Q254" i="21"/>
  <c r="Q255" i="21"/>
  <c r="Q256" i="21"/>
  <c r="Q257" i="21"/>
  <c r="Q258" i="21"/>
  <c r="Q259" i="21"/>
  <c r="Q260" i="21"/>
  <c r="Q261" i="21"/>
  <c r="Q262" i="21"/>
  <c r="Q263" i="21"/>
  <c r="Q264" i="21"/>
  <c r="Q265" i="21"/>
  <c r="Q266" i="21"/>
  <c r="Q267" i="21"/>
  <c r="Q268" i="21"/>
  <c r="Q269" i="21"/>
  <c r="Q270" i="21"/>
  <c r="Q271" i="21"/>
  <c r="Q272" i="21"/>
  <c r="Q273" i="21"/>
  <c r="Q274" i="21"/>
  <c r="Q275" i="21"/>
  <c r="Q276" i="21"/>
  <c r="Q277" i="21"/>
  <c r="Q278" i="21"/>
  <c r="Q279" i="21"/>
  <c r="Q280" i="21"/>
  <c r="Q281" i="21"/>
  <c r="Q282" i="21"/>
  <c r="Q283" i="21"/>
  <c r="Q284" i="21"/>
  <c r="Q285" i="21"/>
  <c r="Q286" i="21"/>
  <c r="Q287" i="21"/>
  <c r="Q288" i="21"/>
  <c r="Q289" i="21"/>
  <c r="Q290" i="21"/>
  <c r="Q291" i="21"/>
  <c r="Q292" i="21"/>
  <c r="Q293" i="21"/>
  <c r="Q294" i="21"/>
  <c r="Q295" i="21"/>
  <c r="Q296" i="21"/>
  <c r="Q297" i="21"/>
  <c r="Q298" i="21"/>
  <c r="Q299" i="21"/>
  <c r="Q300" i="21"/>
  <c r="Q301" i="21"/>
  <c r="Q302" i="21"/>
  <c r="Q303" i="21"/>
  <c r="Q304" i="21"/>
  <c r="Q305" i="21"/>
  <c r="Q306" i="21"/>
  <c r="Q307" i="21"/>
  <c r="Q308" i="21"/>
  <c r="Q309" i="21"/>
  <c r="Q310" i="21"/>
  <c r="Q311" i="21"/>
  <c r="Q312" i="21"/>
  <c r="Q313" i="21"/>
  <c r="Q314" i="21"/>
  <c r="Q315" i="21"/>
  <c r="Q316" i="21"/>
  <c r="Q317" i="21"/>
  <c r="Q318" i="21"/>
  <c r="Q319" i="21"/>
  <c r="Q320" i="21"/>
  <c r="Q321" i="21"/>
  <c r="Q322" i="21"/>
  <c r="Q323" i="21"/>
  <c r="Q324" i="21"/>
  <c r="Q325" i="21"/>
  <c r="Q326" i="21"/>
  <c r="Q327" i="21"/>
  <c r="Q328" i="21"/>
  <c r="Q329" i="21"/>
  <c r="Q330" i="21"/>
  <c r="Q331" i="21"/>
  <c r="Q332" i="21"/>
  <c r="Q333" i="21"/>
  <c r="Q334" i="21"/>
  <c r="Q335" i="21"/>
  <c r="Q336" i="21"/>
  <c r="Q337" i="21"/>
  <c r="Q338" i="21"/>
  <c r="Q339" i="21"/>
  <c r="Q340" i="21"/>
  <c r="Q341" i="21"/>
  <c r="Q342" i="21"/>
  <c r="Q343" i="21"/>
  <c r="Q344" i="21"/>
  <c r="Q345" i="21"/>
  <c r="Q346" i="21"/>
  <c r="Q347" i="21"/>
  <c r="Q348" i="21"/>
  <c r="Q349" i="21"/>
  <c r="Q350" i="21"/>
  <c r="Q351" i="21"/>
  <c r="Q352" i="21"/>
  <c r="Q353" i="21"/>
  <c r="Q354" i="21"/>
  <c r="Q355" i="21"/>
  <c r="Q356" i="21"/>
  <c r="Q357" i="21"/>
  <c r="Q358" i="21"/>
  <c r="Q359" i="21"/>
  <c r="Q360" i="21"/>
  <c r="Q361" i="21"/>
  <c r="Q362" i="21"/>
  <c r="Q363" i="21"/>
  <c r="Q364" i="21"/>
  <c r="Q365" i="21"/>
  <c r="Q366" i="21"/>
  <c r="Q367" i="21"/>
  <c r="Q368" i="21"/>
  <c r="Q369" i="21"/>
  <c r="Q370" i="21"/>
  <c r="Q371" i="21"/>
  <c r="Q372" i="21"/>
  <c r="Q373" i="21"/>
  <c r="Q374" i="21"/>
  <c r="Q375" i="21"/>
  <c r="Q376" i="21"/>
  <c r="Q377" i="21"/>
  <c r="Q378" i="21"/>
  <c r="Q379" i="21"/>
  <c r="Q380" i="21"/>
  <c r="Q381" i="21"/>
  <c r="Q382" i="21"/>
  <c r="Q383" i="21"/>
  <c r="Q384" i="21"/>
  <c r="Q385" i="21"/>
  <c r="Q386" i="21"/>
  <c r="Q387" i="21"/>
  <c r="Q388" i="21"/>
  <c r="Q389" i="21"/>
  <c r="Q390" i="21"/>
  <c r="Q391" i="21"/>
  <c r="Q392" i="21"/>
  <c r="Q393" i="21"/>
  <c r="Q394" i="21"/>
  <c r="Q395" i="21"/>
  <c r="Q396" i="21"/>
  <c r="Q397" i="21"/>
  <c r="Q398" i="21"/>
  <c r="Q399" i="21"/>
  <c r="Q400" i="21"/>
  <c r="Q401" i="21"/>
  <c r="Q402" i="21"/>
  <c r="Q403" i="21"/>
  <c r="Q404" i="21"/>
  <c r="Q405" i="21"/>
  <c r="Q406" i="21"/>
  <c r="Q407" i="21"/>
  <c r="Q408" i="21"/>
  <c r="Q409" i="21"/>
  <c r="Q410" i="21"/>
  <c r="Q411" i="21"/>
  <c r="Q412" i="21"/>
  <c r="Q413" i="21"/>
  <c r="Q414" i="21"/>
  <c r="Q415" i="21"/>
  <c r="Q416" i="21"/>
  <c r="Q417" i="21"/>
  <c r="Q418" i="21"/>
  <c r="Q419" i="21"/>
  <c r="Q420" i="21"/>
  <c r="Q421" i="21"/>
  <c r="Q422" i="21"/>
  <c r="Q423" i="21"/>
  <c r="Q424" i="21"/>
  <c r="Q425" i="21"/>
  <c r="Q426" i="21"/>
  <c r="Q427" i="21"/>
  <c r="Q428" i="21"/>
  <c r="Q429" i="21"/>
  <c r="Q430" i="21"/>
  <c r="Q431" i="21"/>
  <c r="Q432" i="21"/>
  <c r="Q433" i="21"/>
  <c r="Q434" i="21"/>
  <c r="Q435" i="21"/>
  <c r="Q436" i="21"/>
  <c r="Q437" i="21"/>
  <c r="Q438" i="21"/>
  <c r="Q439" i="21"/>
  <c r="Q440" i="21"/>
  <c r="Q441" i="21"/>
  <c r="Q442" i="21"/>
  <c r="Q443" i="21"/>
  <c r="Q444" i="21"/>
  <c r="Q445" i="21"/>
  <c r="Q446" i="21"/>
  <c r="Q447" i="21"/>
  <c r="Q448" i="21"/>
  <c r="Q449" i="21"/>
  <c r="Q450" i="21"/>
  <c r="Q451" i="21"/>
  <c r="Q452" i="21"/>
  <c r="Q453" i="21"/>
  <c r="Q454" i="21"/>
  <c r="Q455" i="21"/>
  <c r="Q456" i="21"/>
  <c r="Q457" i="21"/>
  <c r="Q458" i="21"/>
  <c r="Q459" i="21"/>
  <c r="Q460" i="21"/>
  <c r="Q461" i="21"/>
  <c r="Q462" i="21"/>
  <c r="Q463" i="21"/>
  <c r="Q464" i="21"/>
  <c r="Q465" i="21"/>
  <c r="Q466" i="21"/>
  <c r="Q467" i="21"/>
  <c r="Q468" i="21"/>
  <c r="Q469" i="21"/>
  <c r="Q470" i="21"/>
  <c r="Q471" i="21"/>
  <c r="Q472" i="21"/>
  <c r="Q473" i="21"/>
  <c r="Q474" i="21"/>
  <c r="Q475" i="21"/>
  <c r="Q476" i="21"/>
  <c r="Q477" i="21"/>
  <c r="Q478" i="21"/>
  <c r="Q479" i="21"/>
  <c r="Q480" i="21"/>
  <c r="Q481" i="21"/>
  <c r="Q482" i="21"/>
  <c r="Q483" i="21"/>
  <c r="Q484" i="21"/>
  <c r="Q485" i="21"/>
  <c r="Q486" i="21"/>
  <c r="Q487" i="21"/>
  <c r="Q488" i="21"/>
  <c r="Q489" i="21"/>
  <c r="Q490" i="21"/>
  <c r="Q491" i="21"/>
  <c r="Q492" i="21"/>
  <c r="Q493" i="21"/>
  <c r="Q494" i="21"/>
  <c r="Q495" i="21"/>
  <c r="Q496" i="21"/>
  <c r="Q497" i="21"/>
  <c r="Q498" i="21"/>
  <c r="Q499" i="21"/>
  <c r="Q500" i="21"/>
  <c r="Q501" i="21"/>
  <c r="Q502" i="21"/>
  <c r="P504" i="21"/>
  <c r="O5" i="21"/>
  <c r="O10" i="21"/>
  <c r="O15" i="21"/>
  <c r="O18" i="21"/>
  <c r="O21" i="21"/>
  <c r="O26" i="21"/>
  <c r="O31" i="21"/>
  <c r="O34" i="21"/>
  <c r="O37" i="21"/>
  <c r="O42" i="21"/>
  <c r="O47" i="21"/>
  <c r="O50" i="21"/>
  <c r="O53" i="21"/>
  <c r="O58" i="21"/>
  <c r="O63" i="21"/>
  <c r="O66" i="21"/>
  <c r="O69" i="21"/>
  <c r="O74" i="21"/>
  <c r="O79" i="21"/>
  <c r="O82" i="21"/>
  <c r="O85" i="21"/>
  <c r="O90" i="21"/>
  <c r="O95" i="21"/>
  <c r="O98" i="21"/>
  <c r="O100" i="21"/>
  <c r="O103" i="21"/>
  <c r="O105" i="21"/>
  <c r="O108" i="21"/>
  <c r="O111" i="21"/>
  <c r="O113" i="21"/>
  <c r="O117" i="21"/>
  <c r="O119" i="21"/>
  <c r="O124" i="21"/>
  <c r="O125" i="21"/>
  <c r="O130" i="21"/>
  <c r="O135" i="21"/>
  <c r="O138" i="21"/>
  <c r="O143" i="21"/>
  <c r="O146" i="21"/>
  <c r="O151" i="21"/>
  <c r="O154" i="21"/>
  <c r="O156" i="21"/>
  <c r="O159" i="21"/>
  <c r="O162" i="21"/>
  <c r="O164" i="21"/>
  <c r="O167" i="21"/>
  <c r="O169" i="21"/>
  <c r="O172" i="21"/>
  <c r="O175" i="21"/>
  <c r="O177" i="21"/>
  <c r="O181" i="21"/>
  <c r="O183" i="21"/>
  <c r="O188" i="21"/>
  <c r="O189" i="21"/>
  <c r="O194" i="21"/>
  <c r="O202" i="21"/>
  <c r="O207" i="21"/>
  <c r="O210" i="21"/>
  <c r="O215" i="21"/>
  <c r="O218" i="21"/>
  <c r="O220" i="21"/>
  <c r="O223" i="21"/>
  <c r="O226" i="21"/>
  <c r="O228" i="21"/>
  <c r="O231" i="21"/>
  <c r="O236" i="21"/>
  <c r="O239" i="21"/>
  <c r="O241" i="21"/>
  <c r="O245" i="21"/>
  <c r="O252" i="21"/>
  <c r="O253" i="21"/>
  <c r="O258" i="21"/>
  <c r="O266" i="21"/>
  <c r="O271" i="21"/>
  <c r="O274" i="21"/>
  <c r="O279" i="21"/>
  <c r="O282" i="21"/>
  <c r="O284" i="21"/>
  <c r="O287" i="21"/>
  <c r="O290" i="21"/>
  <c r="O292" i="21"/>
  <c r="O295" i="21"/>
  <c r="O297" i="21"/>
  <c r="O300" i="21"/>
  <c r="O303" i="21"/>
  <c r="O305" i="21"/>
  <c r="O309" i="21"/>
  <c r="O316" i="21"/>
  <c r="O317" i="21"/>
  <c r="O322" i="21"/>
  <c r="O330" i="21"/>
  <c r="O335" i="21"/>
  <c r="O338" i="21"/>
  <c r="O343" i="21"/>
  <c r="O346" i="21"/>
  <c r="O348" i="21"/>
  <c r="O351" i="21"/>
  <c r="O354" i="21"/>
  <c r="O356" i="21"/>
  <c r="O359" i="21"/>
  <c r="O361" i="21"/>
  <c r="O364" i="21"/>
  <c r="O367" i="21"/>
  <c r="O369" i="21"/>
  <c r="O373" i="21"/>
  <c r="O380" i="21"/>
  <c r="O381" i="21"/>
  <c r="O386" i="21"/>
  <c r="O394" i="21"/>
  <c r="O399" i="21"/>
  <c r="O402" i="21"/>
  <c r="O407" i="21"/>
  <c r="O410" i="21"/>
  <c r="O412" i="21"/>
  <c r="O415" i="21"/>
  <c r="O418" i="21"/>
  <c r="O420" i="21"/>
  <c r="O423" i="21"/>
  <c r="O425" i="21"/>
  <c r="O428" i="21"/>
  <c r="O431" i="21"/>
  <c r="O433" i="21"/>
  <c r="O437" i="21"/>
  <c r="O444" i="21"/>
  <c r="O445" i="21"/>
  <c r="O450" i="21"/>
  <c r="O458" i="21"/>
  <c r="O463" i="21"/>
  <c r="O466" i="21"/>
  <c r="O471" i="21"/>
  <c r="O474" i="21"/>
  <c r="O476" i="21"/>
  <c r="O479" i="21"/>
  <c r="O482" i="21"/>
  <c r="O484" i="21"/>
  <c r="O487" i="21"/>
  <c r="O489" i="21"/>
  <c r="O492" i="21"/>
  <c r="O495" i="21"/>
  <c r="O497" i="21"/>
  <c r="O501" i="21"/>
  <c r="N3" i="21"/>
  <c r="N504" i="21" s="1"/>
  <c r="N4" i="21"/>
  <c r="N5" i="21"/>
  <c r="N6" i="21"/>
  <c r="N7" i="21"/>
  <c r="N8" i="21"/>
  <c r="N9" i="21"/>
  <c r="N10" i="21"/>
  <c r="N11" i="21"/>
  <c r="N12" i="21"/>
  <c r="N13" i="21"/>
  <c r="N14" i="21"/>
  <c r="N15" i="21"/>
  <c r="N16" i="21"/>
  <c r="N17" i="21"/>
  <c r="N18" i="21"/>
  <c r="N19"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N45" i="21"/>
  <c r="N46" i="21"/>
  <c r="N47" i="21"/>
  <c r="N48" i="21"/>
  <c r="N49" i="21"/>
  <c r="N50" i="21"/>
  <c r="N51" i="21"/>
  <c r="N52" i="21"/>
  <c r="N53" i="21"/>
  <c r="N54" i="21"/>
  <c r="N55" i="21"/>
  <c r="N56" i="21"/>
  <c r="N57" i="21"/>
  <c r="N58" i="21"/>
  <c r="N59" i="21"/>
  <c r="N60" i="21"/>
  <c r="N61" i="21"/>
  <c r="N62" i="21"/>
  <c r="N63" i="21"/>
  <c r="N64" i="21"/>
  <c r="N65" i="21"/>
  <c r="N66" i="21"/>
  <c r="N67" i="21"/>
  <c r="N68" i="21"/>
  <c r="N69" i="21"/>
  <c r="N70" i="21"/>
  <c r="N71" i="21"/>
  <c r="N72" i="21"/>
  <c r="N73" i="21"/>
  <c r="N74" i="21"/>
  <c r="N75" i="21"/>
  <c r="N76" i="21"/>
  <c r="N77" i="21"/>
  <c r="N78" i="21"/>
  <c r="N79" i="21"/>
  <c r="N80" i="21"/>
  <c r="N81" i="21"/>
  <c r="N82" i="21"/>
  <c r="N83" i="21"/>
  <c r="N84" i="21"/>
  <c r="N85" i="21"/>
  <c r="N86" i="21"/>
  <c r="N87" i="21"/>
  <c r="N88" i="21"/>
  <c r="N89" i="21"/>
  <c r="N90" i="21"/>
  <c r="N91" i="21"/>
  <c r="N92" i="21"/>
  <c r="N93" i="21"/>
  <c r="N94" i="21"/>
  <c r="N95" i="21"/>
  <c r="N96" i="21"/>
  <c r="N97" i="21"/>
  <c r="N98" i="21"/>
  <c r="N99" i="21"/>
  <c r="N100" i="21"/>
  <c r="N101" i="21"/>
  <c r="N102" i="21"/>
  <c r="N103" i="21"/>
  <c r="N104" i="21"/>
  <c r="N105" i="21"/>
  <c r="N106" i="21"/>
  <c r="N107" i="21"/>
  <c r="N108" i="21"/>
  <c r="N109" i="21"/>
  <c r="N110" i="21"/>
  <c r="N111" i="21"/>
  <c r="N112" i="21"/>
  <c r="N113" i="21"/>
  <c r="N114" i="21"/>
  <c r="N115" i="21"/>
  <c r="N116" i="21"/>
  <c r="N117" i="21"/>
  <c r="N118" i="21"/>
  <c r="N119" i="21"/>
  <c r="N120" i="21"/>
  <c r="N121" i="21"/>
  <c r="N122" i="21"/>
  <c r="N123" i="21"/>
  <c r="N124" i="21"/>
  <c r="N125" i="21"/>
  <c r="N126" i="21"/>
  <c r="N127" i="21"/>
  <c r="N128" i="21"/>
  <c r="N129" i="21"/>
  <c r="N130" i="21"/>
  <c r="N131" i="21"/>
  <c r="N132" i="21"/>
  <c r="N133" i="21"/>
  <c r="N134" i="21"/>
  <c r="N135" i="21"/>
  <c r="N136" i="21"/>
  <c r="N137" i="21"/>
  <c r="N138" i="21"/>
  <c r="N139" i="21"/>
  <c r="N140" i="21"/>
  <c r="N141" i="21"/>
  <c r="N142" i="21"/>
  <c r="N143" i="21"/>
  <c r="N144" i="21"/>
  <c r="N145" i="21"/>
  <c r="N146" i="21"/>
  <c r="N147" i="21"/>
  <c r="N148" i="21"/>
  <c r="N149" i="21"/>
  <c r="N150" i="21"/>
  <c r="N151" i="21"/>
  <c r="N152" i="21"/>
  <c r="N153" i="21"/>
  <c r="N154" i="21"/>
  <c r="N155" i="21"/>
  <c r="N156" i="21"/>
  <c r="N157" i="21"/>
  <c r="N158" i="21"/>
  <c r="N159" i="21"/>
  <c r="N160" i="21"/>
  <c r="N161" i="21"/>
  <c r="N162" i="21"/>
  <c r="N163" i="21"/>
  <c r="N164" i="21"/>
  <c r="N165" i="21"/>
  <c r="N166" i="21"/>
  <c r="N167" i="21"/>
  <c r="N168" i="21"/>
  <c r="N169" i="21"/>
  <c r="N170" i="21"/>
  <c r="N171" i="21"/>
  <c r="N172" i="21"/>
  <c r="N173" i="21"/>
  <c r="N174" i="21"/>
  <c r="N175" i="21"/>
  <c r="N176" i="21"/>
  <c r="N177" i="21"/>
  <c r="N178" i="21"/>
  <c r="N179" i="21"/>
  <c r="N180" i="21"/>
  <c r="N181" i="21"/>
  <c r="N182" i="21"/>
  <c r="N183" i="21"/>
  <c r="N184" i="21"/>
  <c r="N185" i="21"/>
  <c r="N186" i="21"/>
  <c r="N187" i="21"/>
  <c r="N188" i="21"/>
  <c r="N189" i="21"/>
  <c r="N190" i="21"/>
  <c r="N191" i="21"/>
  <c r="N192" i="21"/>
  <c r="N193" i="21"/>
  <c r="N194" i="21"/>
  <c r="N195" i="21"/>
  <c r="N196" i="21"/>
  <c r="N197" i="21"/>
  <c r="N198" i="21"/>
  <c r="N199" i="21"/>
  <c r="N200" i="21"/>
  <c r="N201" i="21"/>
  <c r="N202" i="21"/>
  <c r="N203" i="21"/>
  <c r="N204" i="21"/>
  <c r="N205" i="21"/>
  <c r="N206" i="21"/>
  <c r="N207" i="21"/>
  <c r="N208" i="21"/>
  <c r="N209" i="21"/>
  <c r="N210" i="21"/>
  <c r="N211" i="21"/>
  <c r="N212" i="21"/>
  <c r="N213" i="21"/>
  <c r="N214" i="21"/>
  <c r="N215" i="21"/>
  <c r="N216" i="21"/>
  <c r="N217" i="21"/>
  <c r="N218" i="21"/>
  <c r="N219" i="21"/>
  <c r="N220" i="21"/>
  <c r="N221" i="21"/>
  <c r="N222" i="21"/>
  <c r="N223" i="21"/>
  <c r="N224" i="21"/>
  <c r="N225" i="21"/>
  <c r="N226" i="21"/>
  <c r="N227" i="21"/>
  <c r="N228" i="21"/>
  <c r="N229" i="21"/>
  <c r="N230" i="21"/>
  <c r="N231" i="21"/>
  <c r="N232" i="21"/>
  <c r="N233" i="21"/>
  <c r="N234" i="21"/>
  <c r="N235" i="21"/>
  <c r="N236" i="21"/>
  <c r="N237" i="21"/>
  <c r="N238" i="21"/>
  <c r="N239" i="21"/>
  <c r="N240" i="21"/>
  <c r="N241" i="21"/>
  <c r="N242" i="21"/>
  <c r="N243" i="21"/>
  <c r="N244" i="21"/>
  <c r="N245" i="21"/>
  <c r="N246" i="21"/>
  <c r="N247" i="21"/>
  <c r="N248" i="21"/>
  <c r="N249" i="21"/>
  <c r="N250" i="21"/>
  <c r="N251" i="21"/>
  <c r="N252" i="21"/>
  <c r="N253" i="21"/>
  <c r="N254" i="21"/>
  <c r="N255" i="21"/>
  <c r="N256" i="21"/>
  <c r="N257" i="21"/>
  <c r="N258" i="21"/>
  <c r="N259" i="21"/>
  <c r="N260" i="21"/>
  <c r="N261" i="21"/>
  <c r="N262" i="21"/>
  <c r="N263" i="21"/>
  <c r="N264" i="21"/>
  <c r="N265" i="21"/>
  <c r="N266" i="21"/>
  <c r="N267" i="21"/>
  <c r="N268" i="21"/>
  <c r="N269" i="21"/>
  <c r="N270" i="21"/>
  <c r="N271" i="21"/>
  <c r="N272" i="21"/>
  <c r="N273" i="21"/>
  <c r="N274" i="21"/>
  <c r="N275" i="21"/>
  <c r="N276" i="21"/>
  <c r="N277" i="21"/>
  <c r="N278" i="21"/>
  <c r="N279" i="21"/>
  <c r="N280" i="21"/>
  <c r="N281" i="21"/>
  <c r="N282" i="21"/>
  <c r="N283" i="21"/>
  <c r="N284" i="21"/>
  <c r="N285" i="21"/>
  <c r="N286" i="21"/>
  <c r="N287" i="21"/>
  <c r="N288" i="21"/>
  <c r="N289" i="21"/>
  <c r="N290" i="21"/>
  <c r="N291" i="21"/>
  <c r="N292" i="21"/>
  <c r="N293" i="21"/>
  <c r="N294" i="21"/>
  <c r="N295" i="21"/>
  <c r="N296" i="21"/>
  <c r="N297" i="21"/>
  <c r="N298" i="21"/>
  <c r="N299" i="21"/>
  <c r="N300" i="21"/>
  <c r="N301" i="21"/>
  <c r="N302" i="21"/>
  <c r="N303" i="21"/>
  <c r="N304" i="21"/>
  <c r="N305" i="21"/>
  <c r="N306" i="21"/>
  <c r="N307" i="21"/>
  <c r="N308" i="21"/>
  <c r="N309" i="21"/>
  <c r="N310" i="21"/>
  <c r="N311" i="21"/>
  <c r="N312" i="21"/>
  <c r="N313" i="21"/>
  <c r="N314" i="21"/>
  <c r="N315" i="21"/>
  <c r="N316" i="21"/>
  <c r="N317" i="21"/>
  <c r="N318" i="21"/>
  <c r="N319" i="21"/>
  <c r="N320" i="21"/>
  <c r="N321" i="21"/>
  <c r="N322" i="21"/>
  <c r="N323" i="21"/>
  <c r="N324" i="21"/>
  <c r="N325" i="21"/>
  <c r="N326" i="21"/>
  <c r="N327" i="21"/>
  <c r="N328" i="21"/>
  <c r="N329" i="21"/>
  <c r="N330" i="21"/>
  <c r="N331" i="21"/>
  <c r="N332" i="21"/>
  <c r="N333" i="21"/>
  <c r="N334" i="21"/>
  <c r="N335" i="21"/>
  <c r="N336" i="21"/>
  <c r="N337" i="21"/>
  <c r="N338" i="21"/>
  <c r="N339" i="21"/>
  <c r="N340" i="21"/>
  <c r="N341" i="21"/>
  <c r="N342" i="21"/>
  <c r="N343" i="21"/>
  <c r="N344" i="21"/>
  <c r="N345" i="21"/>
  <c r="N346" i="21"/>
  <c r="N347" i="21"/>
  <c r="N348" i="21"/>
  <c r="N349" i="21"/>
  <c r="N350" i="21"/>
  <c r="N351" i="21"/>
  <c r="N352" i="21"/>
  <c r="N353" i="21"/>
  <c r="N354" i="21"/>
  <c r="N355" i="21"/>
  <c r="N356" i="21"/>
  <c r="N357" i="21"/>
  <c r="N358" i="21"/>
  <c r="N359" i="21"/>
  <c r="N360" i="21"/>
  <c r="N361" i="21"/>
  <c r="N362" i="21"/>
  <c r="N363" i="21"/>
  <c r="N364" i="21"/>
  <c r="N365" i="21"/>
  <c r="N366" i="21"/>
  <c r="N367" i="21"/>
  <c r="N368" i="21"/>
  <c r="N369" i="21"/>
  <c r="N370" i="21"/>
  <c r="N371" i="21"/>
  <c r="N372" i="21"/>
  <c r="N373" i="21"/>
  <c r="N374" i="21"/>
  <c r="N375" i="21"/>
  <c r="N376" i="21"/>
  <c r="N377" i="21"/>
  <c r="N378" i="21"/>
  <c r="N379" i="21"/>
  <c r="N380" i="21"/>
  <c r="N381" i="21"/>
  <c r="N382" i="21"/>
  <c r="N383" i="21"/>
  <c r="N384" i="21"/>
  <c r="N385" i="21"/>
  <c r="N386" i="21"/>
  <c r="N387" i="21"/>
  <c r="N388" i="21"/>
  <c r="N389" i="21"/>
  <c r="N390" i="21"/>
  <c r="N391" i="21"/>
  <c r="N392" i="21"/>
  <c r="N393" i="21"/>
  <c r="N394" i="21"/>
  <c r="N395" i="21"/>
  <c r="N396" i="21"/>
  <c r="N397" i="21"/>
  <c r="N398" i="21"/>
  <c r="N399" i="21"/>
  <c r="N400" i="21"/>
  <c r="N401" i="21"/>
  <c r="N402" i="21"/>
  <c r="N403" i="21"/>
  <c r="N404" i="21"/>
  <c r="N405" i="21"/>
  <c r="N406" i="21"/>
  <c r="N407" i="21"/>
  <c r="N408" i="21"/>
  <c r="N409" i="21"/>
  <c r="N410" i="21"/>
  <c r="N411" i="21"/>
  <c r="N412" i="21"/>
  <c r="N413" i="21"/>
  <c r="N414" i="21"/>
  <c r="N415" i="21"/>
  <c r="N416" i="21"/>
  <c r="N417" i="21"/>
  <c r="N418" i="21"/>
  <c r="N419" i="21"/>
  <c r="N420" i="21"/>
  <c r="N421" i="21"/>
  <c r="N422" i="21"/>
  <c r="N423" i="21"/>
  <c r="N424" i="21"/>
  <c r="N425" i="21"/>
  <c r="N426" i="21"/>
  <c r="N427" i="21"/>
  <c r="N428" i="21"/>
  <c r="N429" i="21"/>
  <c r="N430" i="21"/>
  <c r="N431" i="21"/>
  <c r="N432" i="21"/>
  <c r="N433" i="21"/>
  <c r="N434" i="21"/>
  <c r="N435" i="21"/>
  <c r="N436" i="21"/>
  <c r="N437" i="21"/>
  <c r="N438" i="21"/>
  <c r="N439" i="21"/>
  <c r="N440" i="21"/>
  <c r="N441" i="21"/>
  <c r="N442" i="21"/>
  <c r="N443" i="21"/>
  <c r="N444" i="21"/>
  <c r="N445" i="21"/>
  <c r="N446" i="21"/>
  <c r="N447" i="21"/>
  <c r="N448" i="21"/>
  <c r="N449" i="21"/>
  <c r="N450" i="21"/>
  <c r="N451" i="21"/>
  <c r="N452" i="21"/>
  <c r="N453" i="21"/>
  <c r="N454" i="21"/>
  <c r="N455" i="21"/>
  <c r="N456" i="21"/>
  <c r="N457" i="21"/>
  <c r="N458" i="21"/>
  <c r="N459" i="21"/>
  <c r="N460" i="21"/>
  <c r="N461" i="21"/>
  <c r="N462" i="21"/>
  <c r="N463" i="21"/>
  <c r="N464" i="21"/>
  <c r="N465" i="21"/>
  <c r="N466" i="21"/>
  <c r="N467" i="21"/>
  <c r="N468" i="21"/>
  <c r="N469" i="21"/>
  <c r="N470" i="21"/>
  <c r="N471" i="21"/>
  <c r="N472" i="21"/>
  <c r="N473" i="21"/>
  <c r="N474" i="21"/>
  <c r="N475" i="21"/>
  <c r="N476" i="21"/>
  <c r="N477" i="21"/>
  <c r="N478" i="21"/>
  <c r="N479" i="21"/>
  <c r="N480" i="21"/>
  <c r="N481" i="21"/>
  <c r="N482" i="21"/>
  <c r="N483" i="21"/>
  <c r="N484" i="21"/>
  <c r="N485" i="21"/>
  <c r="N486" i="21"/>
  <c r="N487" i="21"/>
  <c r="N488" i="21"/>
  <c r="N489" i="21"/>
  <c r="N490" i="21"/>
  <c r="N491" i="21"/>
  <c r="N492" i="21"/>
  <c r="N493" i="21"/>
  <c r="N494" i="21"/>
  <c r="N495" i="21"/>
  <c r="N496" i="21"/>
  <c r="N497" i="21"/>
  <c r="N498" i="21"/>
  <c r="N499" i="21"/>
  <c r="N500" i="21"/>
  <c r="N501" i="21"/>
  <c r="N502" i="21"/>
  <c r="M3" i="21"/>
  <c r="M4" i="21"/>
  <c r="M5" i="21"/>
  <c r="M6" i="21"/>
  <c r="M7" i="21"/>
  <c r="M8" i="21"/>
  <c r="M9" i="21"/>
  <c r="O9" i="21" s="1"/>
  <c r="M10" i="21"/>
  <c r="M11" i="21"/>
  <c r="M12" i="21"/>
  <c r="M13" i="21"/>
  <c r="M14" i="21"/>
  <c r="M15" i="21"/>
  <c r="M16" i="21"/>
  <c r="M17" i="21"/>
  <c r="O17" i="21" s="1"/>
  <c r="M18" i="21"/>
  <c r="M19" i="21"/>
  <c r="M20" i="21"/>
  <c r="M21" i="21"/>
  <c r="M22" i="21"/>
  <c r="M23" i="21"/>
  <c r="M24" i="21"/>
  <c r="M25" i="21"/>
  <c r="O25" i="21" s="1"/>
  <c r="M26" i="21"/>
  <c r="M27" i="21"/>
  <c r="M28" i="21"/>
  <c r="M29" i="21"/>
  <c r="M30" i="21"/>
  <c r="M31" i="21"/>
  <c r="M32" i="21"/>
  <c r="M33" i="21"/>
  <c r="O33" i="21" s="1"/>
  <c r="M34" i="21"/>
  <c r="M35" i="21"/>
  <c r="M36" i="21"/>
  <c r="M37" i="21"/>
  <c r="M38" i="21"/>
  <c r="M39" i="21"/>
  <c r="M40" i="21"/>
  <c r="M41" i="21"/>
  <c r="O41" i="21" s="1"/>
  <c r="M42" i="21"/>
  <c r="M43" i="21"/>
  <c r="M44" i="21"/>
  <c r="M45" i="21"/>
  <c r="M46" i="21"/>
  <c r="M47" i="21"/>
  <c r="M48" i="21"/>
  <c r="M49" i="21"/>
  <c r="O49" i="21" s="1"/>
  <c r="M50" i="21"/>
  <c r="M51" i="21"/>
  <c r="M52" i="21"/>
  <c r="M53" i="21"/>
  <c r="M54" i="21"/>
  <c r="M55" i="21"/>
  <c r="M56" i="21"/>
  <c r="M57" i="21"/>
  <c r="O57" i="21" s="1"/>
  <c r="M58" i="21"/>
  <c r="M59" i="21"/>
  <c r="M60" i="21"/>
  <c r="M61" i="21"/>
  <c r="M62" i="21"/>
  <c r="M63" i="21"/>
  <c r="M64" i="21"/>
  <c r="M65" i="21"/>
  <c r="O65" i="21" s="1"/>
  <c r="M66" i="21"/>
  <c r="M67" i="21"/>
  <c r="M68" i="21"/>
  <c r="M69" i="21"/>
  <c r="M70" i="21"/>
  <c r="M71" i="21"/>
  <c r="M72" i="21"/>
  <c r="M73" i="21"/>
  <c r="O73" i="21" s="1"/>
  <c r="M74" i="21"/>
  <c r="M75" i="21"/>
  <c r="M76" i="21"/>
  <c r="M77" i="21"/>
  <c r="M78" i="21"/>
  <c r="M79" i="21"/>
  <c r="M80" i="21"/>
  <c r="M81" i="21"/>
  <c r="O81" i="21" s="1"/>
  <c r="M82" i="21"/>
  <c r="M83" i="21"/>
  <c r="M84" i="21"/>
  <c r="M85" i="21"/>
  <c r="M86" i="21"/>
  <c r="M87" i="21"/>
  <c r="M88" i="21"/>
  <c r="M89" i="21"/>
  <c r="O89" i="21" s="1"/>
  <c r="M90" i="21"/>
  <c r="M91" i="21"/>
  <c r="M92" i="21"/>
  <c r="M93" i="21"/>
  <c r="M94" i="21"/>
  <c r="M95" i="21"/>
  <c r="M96" i="21"/>
  <c r="M97" i="21"/>
  <c r="O97" i="21" s="1"/>
  <c r="M98" i="21"/>
  <c r="M99" i="21"/>
  <c r="M100" i="21"/>
  <c r="M101" i="21"/>
  <c r="M102" i="21"/>
  <c r="M103" i="21"/>
  <c r="M104" i="21"/>
  <c r="M105" i="21"/>
  <c r="M106" i="21"/>
  <c r="M107" i="21"/>
  <c r="M108" i="21"/>
  <c r="M109" i="21"/>
  <c r="M110" i="21"/>
  <c r="M111" i="21"/>
  <c r="M112" i="21"/>
  <c r="M113" i="21"/>
  <c r="M114" i="21"/>
  <c r="M115" i="21"/>
  <c r="M116" i="21"/>
  <c r="O116" i="21" s="1"/>
  <c r="M117" i="21"/>
  <c r="M118" i="21"/>
  <c r="M119" i="21"/>
  <c r="M120" i="21"/>
  <c r="M121" i="21"/>
  <c r="O121" i="21" s="1"/>
  <c r="M122" i="21"/>
  <c r="M123" i="21"/>
  <c r="M124" i="21"/>
  <c r="M125" i="21"/>
  <c r="M126" i="21"/>
  <c r="M127" i="21"/>
  <c r="M128" i="21"/>
  <c r="M129" i="21"/>
  <c r="O129" i="21" s="1"/>
  <c r="M130" i="21"/>
  <c r="M131" i="21"/>
  <c r="M132" i="21"/>
  <c r="M133" i="21"/>
  <c r="M134" i="21"/>
  <c r="M135" i="21"/>
  <c r="M136" i="21"/>
  <c r="M137" i="21"/>
  <c r="O137" i="21" s="1"/>
  <c r="M138" i="21"/>
  <c r="M139" i="21"/>
  <c r="M140" i="21"/>
  <c r="M141" i="21"/>
  <c r="M142" i="21"/>
  <c r="M143" i="21"/>
  <c r="M144" i="21"/>
  <c r="M145" i="21"/>
  <c r="O145" i="21" s="1"/>
  <c r="M146" i="21"/>
  <c r="M147" i="21"/>
  <c r="M148" i="21"/>
  <c r="M149" i="21"/>
  <c r="M150" i="21"/>
  <c r="M151" i="21"/>
  <c r="M152" i="21"/>
  <c r="M153" i="21"/>
  <c r="O153" i="21" s="1"/>
  <c r="M154" i="21"/>
  <c r="M155" i="21"/>
  <c r="M156" i="21"/>
  <c r="M157" i="21"/>
  <c r="M158" i="21"/>
  <c r="M159" i="21"/>
  <c r="M160" i="21"/>
  <c r="M161" i="21"/>
  <c r="O161" i="21" s="1"/>
  <c r="M162" i="21"/>
  <c r="M163" i="21"/>
  <c r="M164" i="21"/>
  <c r="M165" i="21"/>
  <c r="M166" i="21"/>
  <c r="M167" i="21"/>
  <c r="M168" i="21"/>
  <c r="M169" i="21"/>
  <c r="M170" i="21"/>
  <c r="M171" i="21"/>
  <c r="M172" i="21"/>
  <c r="M173" i="21"/>
  <c r="M174" i="21"/>
  <c r="M175" i="21"/>
  <c r="M176" i="21"/>
  <c r="M177" i="21"/>
  <c r="M178" i="21"/>
  <c r="M179" i="21"/>
  <c r="M180" i="21"/>
  <c r="O180" i="21" s="1"/>
  <c r="M181" i="21"/>
  <c r="M182" i="21"/>
  <c r="M183" i="21"/>
  <c r="M184" i="21"/>
  <c r="M185" i="21"/>
  <c r="O185" i="21" s="1"/>
  <c r="M186" i="21"/>
  <c r="M187" i="21"/>
  <c r="M188" i="21"/>
  <c r="M189" i="21"/>
  <c r="M190" i="21"/>
  <c r="M191" i="21"/>
  <c r="M192" i="21"/>
  <c r="M193" i="21"/>
  <c r="O193" i="21" s="1"/>
  <c r="M194" i="21"/>
  <c r="M195" i="21"/>
  <c r="M196" i="21"/>
  <c r="M197" i="21"/>
  <c r="M198" i="21"/>
  <c r="M199" i="21"/>
  <c r="M200" i="21"/>
  <c r="M201" i="21"/>
  <c r="O201" i="21" s="1"/>
  <c r="M202" i="21"/>
  <c r="M203" i="21"/>
  <c r="M204" i="21"/>
  <c r="M205" i="21"/>
  <c r="M206" i="21"/>
  <c r="M207" i="21"/>
  <c r="M208" i="21"/>
  <c r="M209" i="21"/>
  <c r="O209" i="21" s="1"/>
  <c r="M210" i="21"/>
  <c r="M211" i="21"/>
  <c r="M212" i="21"/>
  <c r="M213" i="21"/>
  <c r="M214" i="21"/>
  <c r="M215" i="21"/>
  <c r="M216" i="21"/>
  <c r="M217" i="21"/>
  <c r="O217" i="21" s="1"/>
  <c r="M218" i="21"/>
  <c r="M219" i="21"/>
  <c r="M220" i="21"/>
  <c r="M221" i="21"/>
  <c r="M222" i="21"/>
  <c r="M223" i="21"/>
  <c r="M224" i="21"/>
  <c r="M225" i="21"/>
  <c r="O225" i="21" s="1"/>
  <c r="M226" i="21"/>
  <c r="M227" i="21"/>
  <c r="M228" i="21"/>
  <c r="M229" i="21"/>
  <c r="M230" i="21"/>
  <c r="M231" i="21"/>
  <c r="M232" i="21"/>
  <c r="M233" i="21"/>
  <c r="O233" i="21" s="1"/>
  <c r="M234" i="21"/>
  <c r="M235" i="21"/>
  <c r="M236" i="21"/>
  <c r="M237" i="21"/>
  <c r="M238" i="21"/>
  <c r="M239" i="21"/>
  <c r="M240" i="21"/>
  <c r="M241" i="21"/>
  <c r="M242" i="21"/>
  <c r="M243" i="21"/>
  <c r="M244" i="21"/>
  <c r="O244" i="21" s="1"/>
  <c r="M245" i="21"/>
  <c r="M246" i="21"/>
  <c r="M247" i="21"/>
  <c r="M248" i="21"/>
  <c r="M249" i="21"/>
  <c r="O249" i="21" s="1"/>
  <c r="M250" i="21"/>
  <c r="M251" i="21"/>
  <c r="M252" i="21"/>
  <c r="M253" i="21"/>
  <c r="M254" i="21"/>
  <c r="M255" i="21"/>
  <c r="M256" i="21"/>
  <c r="M257" i="21"/>
  <c r="O257" i="21" s="1"/>
  <c r="M258" i="21"/>
  <c r="M259" i="21"/>
  <c r="M260" i="21"/>
  <c r="M261" i="21"/>
  <c r="M262" i="21"/>
  <c r="M263" i="21"/>
  <c r="M264" i="21"/>
  <c r="M265" i="21"/>
  <c r="O265" i="21" s="1"/>
  <c r="M266" i="21"/>
  <c r="M267" i="21"/>
  <c r="M268" i="21"/>
  <c r="M269" i="21"/>
  <c r="M270" i="21"/>
  <c r="M271" i="21"/>
  <c r="M272" i="21"/>
  <c r="M273" i="21"/>
  <c r="O273" i="21" s="1"/>
  <c r="M274" i="21"/>
  <c r="M275" i="21"/>
  <c r="M276" i="21"/>
  <c r="M277" i="21"/>
  <c r="M278" i="21"/>
  <c r="M279" i="21"/>
  <c r="M280" i="21"/>
  <c r="M281" i="21"/>
  <c r="O281" i="21" s="1"/>
  <c r="M282" i="21"/>
  <c r="M283" i="21"/>
  <c r="M284" i="21"/>
  <c r="M285" i="21"/>
  <c r="M286" i="21"/>
  <c r="M287" i="21"/>
  <c r="M288" i="21"/>
  <c r="M289" i="21"/>
  <c r="O289" i="21" s="1"/>
  <c r="M290" i="21"/>
  <c r="M291" i="21"/>
  <c r="M292" i="21"/>
  <c r="M293" i="21"/>
  <c r="M294" i="21"/>
  <c r="M295" i="21"/>
  <c r="M296" i="21"/>
  <c r="M297" i="21"/>
  <c r="M298" i="21"/>
  <c r="M299" i="21"/>
  <c r="M300" i="21"/>
  <c r="M301" i="21"/>
  <c r="M302" i="21"/>
  <c r="M303" i="21"/>
  <c r="M304" i="21"/>
  <c r="M305" i="21"/>
  <c r="M306" i="21"/>
  <c r="M307" i="21"/>
  <c r="M308" i="21"/>
  <c r="O308" i="21" s="1"/>
  <c r="M309" i="21"/>
  <c r="M310" i="21"/>
  <c r="M311" i="21"/>
  <c r="M312" i="21"/>
  <c r="M313" i="21"/>
  <c r="O313" i="21" s="1"/>
  <c r="M314" i="21"/>
  <c r="M315" i="21"/>
  <c r="M316" i="21"/>
  <c r="M317" i="21"/>
  <c r="M318" i="21"/>
  <c r="M319" i="21"/>
  <c r="M320" i="21"/>
  <c r="M321" i="21"/>
  <c r="O321" i="21" s="1"/>
  <c r="M322" i="21"/>
  <c r="M323" i="21"/>
  <c r="M324" i="21"/>
  <c r="M325" i="21"/>
  <c r="M326" i="21"/>
  <c r="M327" i="21"/>
  <c r="M328" i="21"/>
  <c r="M329" i="21"/>
  <c r="O329" i="21" s="1"/>
  <c r="M330" i="21"/>
  <c r="M331" i="21"/>
  <c r="M332" i="21"/>
  <c r="M333" i="21"/>
  <c r="M334" i="21"/>
  <c r="M335" i="21"/>
  <c r="M336" i="21"/>
  <c r="M337" i="21"/>
  <c r="O337" i="21" s="1"/>
  <c r="M338" i="21"/>
  <c r="M339" i="21"/>
  <c r="M340" i="21"/>
  <c r="M341" i="21"/>
  <c r="M342" i="21"/>
  <c r="M343" i="21"/>
  <c r="M344" i="21"/>
  <c r="M345" i="21"/>
  <c r="O345" i="21" s="1"/>
  <c r="M346" i="21"/>
  <c r="M347" i="21"/>
  <c r="M348" i="21"/>
  <c r="M349" i="21"/>
  <c r="M350" i="21"/>
  <c r="M351" i="21"/>
  <c r="M352" i="21"/>
  <c r="M353" i="21"/>
  <c r="O353" i="21" s="1"/>
  <c r="M354" i="21"/>
  <c r="M355" i="21"/>
  <c r="M356" i="21"/>
  <c r="M357" i="21"/>
  <c r="M358" i="21"/>
  <c r="M359" i="21"/>
  <c r="M360" i="21"/>
  <c r="M361" i="21"/>
  <c r="M362" i="21"/>
  <c r="M363" i="21"/>
  <c r="M364" i="21"/>
  <c r="M365" i="21"/>
  <c r="M366" i="21"/>
  <c r="M367" i="21"/>
  <c r="M368" i="21"/>
  <c r="M369" i="21"/>
  <c r="M370" i="21"/>
  <c r="M371" i="21"/>
  <c r="M372" i="21"/>
  <c r="O372" i="21" s="1"/>
  <c r="M373" i="21"/>
  <c r="M374" i="21"/>
  <c r="M375" i="21"/>
  <c r="M376" i="21"/>
  <c r="M377" i="21"/>
  <c r="O377" i="21" s="1"/>
  <c r="M378" i="21"/>
  <c r="M379" i="21"/>
  <c r="M380" i="21"/>
  <c r="M381" i="21"/>
  <c r="M382" i="21"/>
  <c r="M383" i="21"/>
  <c r="M384" i="21"/>
  <c r="M385" i="21"/>
  <c r="O385" i="21" s="1"/>
  <c r="M386" i="21"/>
  <c r="M387" i="21"/>
  <c r="M388" i="21"/>
  <c r="M389" i="21"/>
  <c r="M390" i="21"/>
  <c r="M391" i="21"/>
  <c r="M392" i="21"/>
  <c r="M393" i="21"/>
  <c r="O393" i="21" s="1"/>
  <c r="M394" i="21"/>
  <c r="M395" i="21"/>
  <c r="M396" i="21"/>
  <c r="M397" i="21"/>
  <c r="M398" i="21"/>
  <c r="M399" i="21"/>
  <c r="M400" i="21"/>
  <c r="M401" i="21"/>
  <c r="O401" i="21" s="1"/>
  <c r="M402" i="21"/>
  <c r="M403" i="21"/>
  <c r="M404" i="21"/>
  <c r="M405" i="21"/>
  <c r="M406" i="21"/>
  <c r="M407" i="21"/>
  <c r="M408" i="21"/>
  <c r="M409" i="21"/>
  <c r="O409" i="21" s="1"/>
  <c r="M410" i="21"/>
  <c r="M411" i="21"/>
  <c r="M412" i="21"/>
  <c r="M413" i="21"/>
  <c r="M414" i="21"/>
  <c r="M415" i="21"/>
  <c r="M416" i="21"/>
  <c r="M417" i="21"/>
  <c r="O417" i="21" s="1"/>
  <c r="M418" i="21"/>
  <c r="M419" i="21"/>
  <c r="M420" i="21"/>
  <c r="M421" i="21"/>
  <c r="M422" i="21"/>
  <c r="M423" i="21"/>
  <c r="M424" i="21"/>
  <c r="M425" i="21"/>
  <c r="M426" i="21"/>
  <c r="M427" i="21"/>
  <c r="M428" i="21"/>
  <c r="M429" i="21"/>
  <c r="M430" i="21"/>
  <c r="M431" i="21"/>
  <c r="M432" i="21"/>
  <c r="M433" i="21"/>
  <c r="M434" i="21"/>
  <c r="M435" i="21"/>
  <c r="M436" i="21"/>
  <c r="O436" i="21" s="1"/>
  <c r="M437" i="21"/>
  <c r="M438" i="21"/>
  <c r="M439" i="21"/>
  <c r="M440" i="21"/>
  <c r="M441" i="21"/>
  <c r="O441" i="21" s="1"/>
  <c r="M442" i="21"/>
  <c r="M443" i="21"/>
  <c r="M444" i="21"/>
  <c r="M445" i="21"/>
  <c r="M446" i="21"/>
  <c r="M447" i="21"/>
  <c r="M448" i="21"/>
  <c r="M449" i="21"/>
  <c r="O449" i="21" s="1"/>
  <c r="M450" i="21"/>
  <c r="M451" i="21"/>
  <c r="M452" i="21"/>
  <c r="M453" i="21"/>
  <c r="M454" i="21"/>
  <c r="M455" i="21"/>
  <c r="M456" i="21"/>
  <c r="M457" i="21"/>
  <c r="O457" i="21" s="1"/>
  <c r="M458" i="21"/>
  <c r="M459" i="21"/>
  <c r="M460" i="21"/>
  <c r="M461" i="21"/>
  <c r="M462" i="21"/>
  <c r="M463" i="21"/>
  <c r="M464" i="21"/>
  <c r="M465" i="21"/>
  <c r="O465" i="21" s="1"/>
  <c r="M466" i="21"/>
  <c r="M467" i="21"/>
  <c r="M468" i="21"/>
  <c r="M469" i="21"/>
  <c r="M470" i="21"/>
  <c r="M471" i="21"/>
  <c r="M472" i="21"/>
  <c r="M473" i="21"/>
  <c r="O473" i="21" s="1"/>
  <c r="M474" i="21"/>
  <c r="M475" i="21"/>
  <c r="M476" i="21"/>
  <c r="M477" i="21"/>
  <c r="M478" i="21"/>
  <c r="M479" i="21"/>
  <c r="M480" i="21"/>
  <c r="M481" i="21"/>
  <c r="O481" i="21" s="1"/>
  <c r="M482" i="21"/>
  <c r="M483" i="21"/>
  <c r="M484" i="21"/>
  <c r="M485" i="21"/>
  <c r="M486" i="21"/>
  <c r="M487" i="21"/>
  <c r="M488" i="21"/>
  <c r="M489" i="21"/>
  <c r="M490" i="21"/>
  <c r="M491" i="21"/>
  <c r="M492" i="21"/>
  <c r="M493" i="21"/>
  <c r="M494" i="21"/>
  <c r="M495" i="21"/>
  <c r="M496" i="21"/>
  <c r="M497" i="21"/>
  <c r="M498" i="21"/>
  <c r="M499" i="21"/>
  <c r="M500" i="21"/>
  <c r="O500" i="21" s="1"/>
  <c r="M501" i="21"/>
  <c r="M502" i="21"/>
  <c r="L3" i="21"/>
  <c r="O3" i="21" s="1"/>
  <c r="L4" i="21"/>
  <c r="L5" i="21"/>
  <c r="L6" i="21"/>
  <c r="O6" i="21" s="1"/>
  <c r="L7" i="21"/>
  <c r="O7" i="21" s="1"/>
  <c r="L8" i="21"/>
  <c r="O8" i="21" s="1"/>
  <c r="L9" i="21"/>
  <c r="L10" i="21"/>
  <c r="L11" i="21"/>
  <c r="O11" i="21" s="1"/>
  <c r="L12" i="21"/>
  <c r="L13" i="21"/>
  <c r="O13" i="21" s="1"/>
  <c r="L14" i="21"/>
  <c r="O14" i="21" s="1"/>
  <c r="L15" i="21"/>
  <c r="L16" i="21"/>
  <c r="O16" i="21" s="1"/>
  <c r="L17" i="21"/>
  <c r="L18" i="21"/>
  <c r="L19" i="21"/>
  <c r="O19" i="21" s="1"/>
  <c r="L20" i="21"/>
  <c r="L21" i="21"/>
  <c r="L22" i="21"/>
  <c r="O22" i="21" s="1"/>
  <c r="L23" i="21"/>
  <c r="O23" i="21" s="1"/>
  <c r="L24" i="21"/>
  <c r="O24" i="21" s="1"/>
  <c r="L25" i="21"/>
  <c r="L26" i="21"/>
  <c r="L27" i="21"/>
  <c r="O27" i="21" s="1"/>
  <c r="L28" i="21"/>
  <c r="L29" i="21"/>
  <c r="O29" i="21" s="1"/>
  <c r="L30" i="21"/>
  <c r="O30" i="21" s="1"/>
  <c r="L31" i="21"/>
  <c r="L32" i="21"/>
  <c r="O32" i="21" s="1"/>
  <c r="L33" i="21"/>
  <c r="L34" i="21"/>
  <c r="L35" i="21"/>
  <c r="O35" i="21" s="1"/>
  <c r="L36" i="21"/>
  <c r="L37" i="21"/>
  <c r="L38" i="21"/>
  <c r="O38" i="21" s="1"/>
  <c r="L39" i="21"/>
  <c r="O39" i="21" s="1"/>
  <c r="L40" i="21"/>
  <c r="O40" i="21" s="1"/>
  <c r="L41" i="21"/>
  <c r="L42" i="21"/>
  <c r="L43" i="21"/>
  <c r="O43" i="21" s="1"/>
  <c r="L44" i="21"/>
  <c r="L45" i="21"/>
  <c r="O45" i="21" s="1"/>
  <c r="L46" i="21"/>
  <c r="O46" i="21" s="1"/>
  <c r="L47" i="21"/>
  <c r="L48" i="21"/>
  <c r="O48" i="21" s="1"/>
  <c r="L49" i="21"/>
  <c r="L50" i="21"/>
  <c r="L51" i="21"/>
  <c r="O51" i="21" s="1"/>
  <c r="L52" i="21"/>
  <c r="L53" i="21"/>
  <c r="L54" i="21"/>
  <c r="O54" i="21" s="1"/>
  <c r="L55" i="21"/>
  <c r="O55" i="21" s="1"/>
  <c r="L56" i="21"/>
  <c r="O56" i="21" s="1"/>
  <c r="L57" i="21"/>
  <c r="L58" i="21"/>
  <c r="L59" i="21"/>
  <c r="O59" i="21" s="1"/>
  <c r="L60" i="21"/>
  <c r="L61" i="21"/>
  <c r="O61" i="21" s="1"/>
  <c r="L62" i="21"/>
  <c r="O62" i="21" s="1"/>
  <c r="L63" i="21"/>
  <c r="L64" i="21"/>
  <c r="O64" i="21" s="1"/>
  <c r="L65" i="21"/>
  <c r="L66" i="21"/>
  <c r="L67" i="21"/>
  <c r="O67" i="21" s="1"/>
  <c r="L68" i="21"/>
  <c r="L69" i="21"/>
  <c r="L70" i="21"/>
  <c r="O70" i="21" s="1"/>
  <c r="L71" i="21"/>
  <c r="O71" i="21" s="1"/>
  <c r="L72" i="21"/>
  <c r="O72" i="21" s="1"/>
  <c r="L73" i="21"/>
  <c r="L74" i="21"/>
  <c r="L75" i="21"/>
  <c r="O75" i="21" s="1"/>
  <c r="L76" i="21"/>
  <c r="L77" i="21"/>
  <c r="O77" i="21" s="1"/>
  <c r="L78" i="21"/>
  <c r="O78" i="21" s="1"/>
  <c r="L79" i="21"/>
  <c r="L80" i="21"/>
  <c r="O80" i="21" s="1"/>
  <c r="L81" i="21"/>
  <c r="L82" i="21"/>
  <c r="L83" i="21"/>
  <c r="O83" i="21" s="1"/>
  <c r="L84" i="21"/>
  <c r="L85" i="21"/>
  <c r="L86" i="21"/>
  <c r="O86" i="21" s="1"/>
  <c r="L87" i="21"/>
  <c r="O87" i="21" s="1"/>
  <c r="L88" i="21"/>
  <c r="O88" i="21" s="1"/>
  <c r="L89" i="21"/>
  <c r="L90" i="21"/>
  <c r="L91" i="21"/>
  <c r="O91" i="21" s="1"/>
  <c r="L92" i="21"/>
  <c r="L93" i="21"/>
  <c r="O93" i="21" s="1"/>
  <c r="L94" i="21"/>
  <c r="O94" i="21" s="1"/>
  <c r="L95" i="21"/>
  <c r="L96" i="21"/>
  <c r="O96" i="21" s="1"/>
  <c r="L97" i="21"/>
  <c r="L98" i="21"/>
  <c r="L99" i="21"/>
  <c r="O99" i="21" s="1"/>
  <c r="L100" i="21"/>
  <c r="L101" i="21"/>
  <c r="O101" i="21" s="1"/>
  <c r="L102" i="21"/>
  <c r="O102" i="21" s="1"/>
  <c r="L103" i="21"/>
  <c r="L104" i="21"/>
  <c r="O104" i="21" s="1"/>
  <c r="L105" i="21"/>
  <c r="L106" i="21"/>
  <c r="O106" i="21" s="1"/>
  <c r="L107" i="21"/>
  <c r="O107" i="21" s="1"/>
  <c r="L108" i="21"/>
  <c r="L109" i="21"/>
  <c r="O109" i="21" s="1"/>
  <c r="L110" i="21"/>
  <c r="O110" i="21" s="1"/>
  <c r="L111" i="21"/>
  <c r="L112" i="21"/>
  <c r="O112" i="21" s="1"/>
  <c r="L113" i="21"/>
  <c r="L114" i="21"/>
  <c r="O114" i="21" s="1"/>
  <c r="L115" i="21"/>
  <c r="O115" i="21" s="1"/>
  <c r="L116" i="21"/>
  <c r="L117" i="21"/>
  <c r="L118" i="21"/>
  <c r="O118" i="21" s="1"/>
  <c r="L119" i="21"/>
  <c r="L120" i="21"/>
  <c r="O120" i="21" s="1"/>
  <c r="L121" i="21"/>
  <c r="L122" i="21"/>
  <c r="O122" i="21" s="1"/>
  <c r="L123" i="21"/>
  <c r="O123" i="21" s="1"/>
  <c r="L124" i="21"/>
  <c r="L125" i="21"/>
  <c r="L126" i="21"/>
  <c r="O126" i="21" s="1"/>
  <c r="L127" i="21"/>
  <c r="O127" i="21" s="1"/>
  <c r="L128" i="21"/>
  <c r="O128" i="21" s="1"/>
  <c r="L129" i="21"/>
  <c r="L130" i="21"/>
  <c r="L131" i="21"/>
  <c r="O131" i="21" s="1"/>
  <c r="L132" i="21"/>
  <c r="O132" i="21" s="1"/>
  <c r="L133" i="21"/>
  <c r="O133" i="21" s="1"/>
  <c r="L134" i="21"/>
  <c r="O134" i="21" s="1"/>
  <c r="L135" i="21"/>
  <c r="L136" i="21"/>
  <c r="O136" i="21" s="1"/>
  <c r="L137" i="21"/>
  <c r="L138" i="21"/>
  <c r="L139" i="21"/>
  <c r="O139" i="21" s="1"/>
  <c r="L140" i="21"/>
  <c r="O140" i="21" s="1"/>
  <c r="L141" i="21"/>
  <c r="O141" i="21" s="1"/>
  <c r="L142" i="21"/>
  <c r="O142" i="21" s="1"/>
  <c r="L143" i="21"/>
  <c r="L144" i="21"/>
  <c r="O144" i="21" s="1"/>
  <c r="L145" i="21"/>
  <c r="L146" i="21"/>
  <c r="L147" i="21"/>
  <c r="O147" i="21" s="1"/>
  <c r="L148" i="21"/>
  <c r="O148" i="21" s="1"/>
  <c r="L149" i="21"/>
  <c r="O149" i="21" s="1"/>
  <c r="L150" i="21"/>
  <c r="O150" i="21" s="1"/>
  <c r="L151" i="21"/>
  <c r="L152" i="21"/>
  <c r="O152" i="21" s="1"/>
  <c r="L153" i="21"/>
  <c r="L154" i="21"/>
  <c r="L155" i="21"/>
  <c r="O155" i="21" s="1"/>
  <c r="L156" i="21"/>
  <c r="L157" i="21"/>
  <c r="O157" i="21" s="1"/>
  <c r="L158" i="21"/>
  <c r="O158" i="21" s="1"/>
  <c r="L159" i="21"/>
  <c r="L160" i="21"/>
  <c r="O160" i="21" s="1"/>
  <c r="L161" i="21"/>
  <c r="L162" i="21"/>
  <c r="L163" i="21"/>
  <c r="O163" i="21" s="1"/>
  <c r="L164" i="21"/>
  <c r="L165" i="21"/>
  <c r="O165" i="21" s="1"/>
  <c r="L166" i="21"/>
  <c r="O166" i="21" s="1"/>
  <c r="L167" i="21"/>
  <c r="L168" i="21"/>
  <c r="O168" i="21" s="1"/>
  <c r="L169" i="21"/>
  <c r="L170" i="21"/>
  <c r="O170" i="21" s="1"/>
  <c r="L171" i="21"/>
  <c r="O171" i="21" s="1"/>
  <c r="L172" i="21"/>
  <c r="L173" i="21"/>
  <c r="O173" i="21" s="1"/>
  <c r="L174" i="21"/>
  <c r="O174" i="21" s="1"/>
  <c r="L175" i="21"/>
  <c r="L176" i="21"/>
  <c r="O176" i="21" s="1"/>
  <c r="L177" i="21"/>
  <c r="L178" i="21"/>
  <c r="O178" i="21" s="1"/>
  <c r="L179" i="21"/>
  <c r="O179" i="21" s="1"/>
  <c r="L180" i="21"/>
  <c r="L181" i="21"/>
  <c r="L182" i="21"/>
  <c r="O182" i="21" s="1"/>
  <c r="L183" i="21"/>
  <c r="L184" i="21"/>
  <c r="O184" i="21" s="1"/>
  <c r="L185" i="21"/>
  <c r="L186" i="21"/>
  <c r="O186" i="21" s="1"/>
  <c r="L187" i="21"/>
  <c r="O187" i="21" s="1"/>
  <c r="L188" i="21"/>
  <c r="L189" i="21"/>
  <c r="L190" i="21"/>
  <c r="O190" i="21" s="1"/>
  <c r="L191" i="21"/>
  <c r="O191" i="21" s="1"/>
  <c r="L192" i="21"/>
  <c r="O192" i="21" s="1"/>
  <c r="L193" i="21"/>
  <c r="L194" i="21"/>
  <c r="L195" i="21"/>
  <c r="O195" i="21" s="1"/>
  <c r="L196" i="21"/>
  <c r="O196" i="21" s="1"/>
  <c r="L197" i="21"/>
  <c r="O197" i="21" s="1"/>
  <c r="L198" i="21"/>
  <c r="O198" i="21" s="1"/>
  <c r="L199" i="21"/>
  <c r="O199" i="21" s="1"/>
  <c r="L200" i="21"/>
  <c r="O200" i="21" s="1"/>
  <c r="L201" i="21"/>
  <c r="L202" i="21"/>
  <c r="L203" i="21"/>
  <c r="O203" i="21" s="1"/>
  <c r="L204" i="21"/>
  <c r="O204" i="21" s="1"/>
  <c r="L205" i="21"/>
  <c r="O205" i="21" s="1"/>
  <c r="L206" i="21"/>
  <c r="O206" i="21" s="1"/>
  <c r="L207" i="21"/>
  <c r="L208" i="21"/>
  <c r="O208" i="21" s="1"/>
  <c r="L209" i="21"/>
  <c r="L210" i="21"/>
  <c r="L211" i="21"/>
  <c r="O211" i="21" s="1"/>
  <c r="L212" i="21"/>
  <c r="O212" i="21" s="1"/>
  <c r="L213" i="21"/>
  <c r="O213" i="21" s="1"/>
  <c r="L214" i="21"/>
  <c r="O214" i="21" s="1"/>
  <c r="L215" i="21"/>
  <c r="L216" i="21"/>
  <c r="O216" i="21" s="1"/>
  <c r="L217" i="21"/>
  <c r="L218" i="21"/>
  <c r="L219" i="21"/>
  <c r="O219" i="21" s="1"/>
  <c r="L220" i="21"/>
  <c r="L221" i="21"/>
  <c r="O221" i="21" s="1"/>
  <c r="L222" i="21"/>
  <c r="O222" i="21" s="1"/>
  <c r="L223" i="21"/>
  <c r="L224" i="21"/>
  <c r="O224" i="21" s="1"/>
  <c r="L225" i="21"/>
  <c r="L226" i="21"/>
  <c r="L227" i="21"/>
  <c r="O227" i="21" s="1"/>
  <c r="L228" i="21"/>
  <c r="L229" i="21"/>
  <c r="O229" i="21" s="1"/>
  <c r="L230" i="21"/>
  <c r="O230" i="21" s="1"/>
  <c r="L231" i="21"/>
  <c r="L232" i="21"/>
  <c r="O232" i="21" s="1"/>
  <c r="L233" i="21"/>
  <c r="L234" i="21"/>
  <c r="O234" i="21" s="1"/>
  <c r="L235" i="21"/>
  <c r="O235" i="21" s="1"/>
  <c r="L236" i="21"/>
  <c r="L237" i="21"/>
  <c r="O237" i="21" s="1"/>
  <c r="L238" i="21"/>
  <c r="O238" i="21" s="1"/>
  <c r="L239" i="21"/>
  <c r="L240" i="21"/>
  <c r="O240" i="21" s="1"/>
  <c r="L241" i="21"/>
  <c r="L242" i="21"/>
  <c r="O242" i="21" s="1"/>
  <c r="L243" i="21"/>
  <c r="O243" i="21" s="1"/>
  <c r="L244" i="21"/>
  <c r="L245" i="21"/>
  <c r="L246" i="21"/>
  <c r="O246" i="21" s="1"/>
  <c r="L247" i="21"/>
  <c r="O247" i="21" s="1"/>
  <c r="L248" i="21"/>
  <c r="O248" i="21" s="1"/>
  <c r="L249" i="21"/>
  <c r="L250" i="21"/>
  <c r="O250" i="21" s="1"/>
  <c r="L251" i="21"/>
  <c r="O251" i="21" s="1"/>
  <c r="L252" i="21"/>
  <c r="L253" i="21"/>
  <c r="L254" i="21"/>
  <c r="O254" i="21" s="1"/>
  <c r="L255" i="21"/>
  <c r="O255" i="21" s="1"/>
  <c r="L256" i="21"/>
  <c r="O256" i="21" s="1"/>
  <c r="L257" i="21"/>
  <c r="L258" i="21"/>
  <c r="L259" i="21"/>
  <c r="O259" i="21" s="1"/>
  <c r="L260" i="21"/>
  <c r="O260" i="21" s="1"/>
  <c r="L261" i="21"/>
  <c r="O261" i="21" s="1"/>
  <c r="L262" i="21"/>
  <c r="O262" i="21" s="1"/>
  <c r="L263" i="21"/>
  <c r="O263" i="21" s="1"/>
  <c r="L264" i="21"/>
  <c r="O264" i="21" s="1"/>
  <c r="L265" i="21"/>
  <c r="L266" i="21"/>
  <c r="L267" i="21"/>
  <c r="O267" i="21" s="1"/>
  <c r="L268" i="21"/>
  <c r="O268" i="21" s="1"/>
  <c r="L269" i="21"/>
  <c r="O269" i="21" s="1"/>
  <c r="L270" i="21"/>
  <c r="O270" i="21" s="1"/>
  <c r="L271" i="21"/>
  <c r="L272" i="21"/>
  <c r="O272" i="21" s="1"/>
  <c r="L273" i="21"/>
  <c r="L274" i="21"/>
  <c r="L275" i="21"/>
  <c r="O275" i="21" s="1"/>
  <c r="L276" i="21"/>
  <c r="O276" i="21" s="1"/>
  <c r="L277" i="21"/>
  <c r="O277" i="21" s="1"/>
  <c r="L278" i="21"/>
  <c r="O278" i="21" s="1"/>
  <c r="L279" i="21"/>
  <c r="L280" i="21"/>
  <c r="O280" i="21" s="1"/>
  <c r="L281" i="21"/>
  <c r="L282" i="21"/>
  <c r="L283" i="21"/>
  <c r="O283" i="21" s="1"/>
  <c r="L284" i="21"/>
  <c r="L285" i="21"/>
  <c r="O285" i="21" s="1"/>
  <c r="L286" i="21"/>
  <c r="O286" i="21" s="1"/>
  <c r="L287" i="21"/>
  <c r="L288" i="21"/>
  <c r="O288" i="21" s="1"/>
  <c r="L289" i="21"/>
  <c r="L290" i="21"/>
  <c r="L291" i="21"/>
  <c r="O291" i="21" s="1"/>
  <c r="L292" i="21"/>
  <c r="L293" i="21"/>
  <c r="O293" i="21" s="1"/>
  <c r="L294" i="21"/>
  <c r="O294" i="21" s="1"/>
  <c r="L295" i="21"/>
  <c r="L296" i="21"/>
  <c r="O296" i="21" s="1"/>
  <c r="L297" i="21"/>
  <c r="L298" i="21"/>
  <c r="O298" i="21" s="1"/>
  <c r="L299" i="21"/>
  <c r="O299" i="21" s="1"/>
  <c r="L300" i="21"/>
  <c r="L301" i="21"/>
  <c r="O301" i="21" s="1"/>
  <c r="L302" i="21"/>
  <c r="O302" i="21" s="1"/>
  <c r="L303" i="21"/>
  <c r="L304" i="21"/>
  <c r="O304" i="21" s="1"/>
  <c r="L305" i="21"/>
  <c r="L306" i="21"/>
  <c r="O306" i="21" s="1"/>
  <c r="L307" i="21"/>
  <c r="O307" i="21" s="1"/>
  <c r="L308" i="21"/>
  <c r="L309" i="21"/>
  <c r="L310" i="21"/>
  <c r="O310" i="21" s="1"/>
  <c r="L311" i="21"/>
  <c r="O311" i="21" s="1"/>
  <c r="L312" i="21"/>
  <c r="O312" i="21" s="1"/>
  <c r="L313" i="21"/>
  <c r="L314" i="21"/>
  <c r="O314" i="21" s="1"/>
  <c r="L315" i="21"/>
  <c r="O315" i="21" s="1"/>
  <c r="L316" i="21"/>
  <c r="L317" i="21"/>
  <c r="L318" i="21"/>
  <c r="O318" i="21" s="1"/>
  <c r="L319" i="21"/>
  <c r="O319" i="21" s="1"/>
  <c r="L320" i="21"/>
  <c r="O320" i="21" s="1"/>
  <c r="L321" i="21"/>
  <c r="L322" i="21"/>
  <c r="L323" i="21"/>
  <c r="O323" i="21" s="1"/>
  <c r="L324" i="21"/>
  <c r="O324" i="21" s="1"/>
  <c r="L325" i="21"/>
  <c r="O325" i="21" s="1"/>
  <c r="L326" i="21"/>
  <c r="O326" i="21" s="1"/>
  <c r="L327" i="21"/>
  <c r="O327" i="21" s="1"/>
  <c r="L328" i="21"/>
  <c r="O328" i="21" s="1"/>
  <c r="L329" i="21"/>
  <c r="L330" i="21"/>
  <c r="L331" i="21"/>
  <c r="O331" i="21" s="1"/>
  <c r="L332" i="21"/>
  <c r="O332" i="21" s="1"/>
  <c r="L333" i="21"/>
  <c r="O333" i="21" s="1"/>
  <c r="L334" i="21"/>
  <c r="O334" i="21" s="1"/>
  <c r="L335" i="21"/>
  <c r="L336" i="21"/>
  <c r="O336" i="21" s="1"/>
  <c r="L337" i="21"/>
  <c r="L338" i="21"/>
  <c r="L339" i="21"/>
  <c r="O339" i="21" s="1"/>
  <c r="L340" i="21"/>
  <c r="O340" i="21" s="1"/>
  <c r="L341" i="21"/>
  <c r="O341" i="21" s="1"/>
  <c r="L342" i="21"/>
  <c r="O342" i="21" s="1"/>
  <c r="L343" i="21"/>
  <c r="L344" i="21"/>
  <c r="O344" i="21" s="1"/>
  <c r="L345" i="21"/>
  <c r="L346" i="21"/>
  <c r="L347" i="21"/>
  <c r="O347" i="21" s="1"/>
  <c r="L348" i="21"/>
  <c r="L349" i="21"/>
  <c r="O349" i="21" s="1"/>
  <c r="L350" i="21"/>
  <c r="O350" i="21" s="1"/>
  <c r="L351" i="21"/>
  <c r="L352" i="21"/>
  <c r="O352" i="21" s="1"/>
  <c r="L353" i="21"/>
  <c r="L354" i="21"/>
  <c r="L355" i="21"/>
  <c r="O355" i="21" s="1"/>
  <c r="L356" i="21"/>
  <c r="L357" i="21"/>
  <c r="O357" i="21" s="1"/>
  <c r="L358" i="21"/>
  <c r="O358" i="21" s="1"/>
  <c r="L359" i="21"/>
  <c r="L360" i="21"/>
  <c r="O360" i="21" s="1"/>
  <c r="L361" i="21"/>
  <c r="L362" i="21"/>
  <c r="O362" i="21" s="1"/>
  <c r="L363" i="21"/>
  <c r="O363" i="21" s="1"/>
  <c r="L364" i="21"/>
  <c r="L365" i="21"/>
  <c r="O365" i="21" s="1"/>
  <c r="L366" i="21"/>
  <c r="O366" i="21" s="1"/>
  <c r="L367" i="21"/>
  <c r="L368" i="21"/>
  <c r="O368" i="21" s="1"/>
  <c r="L369" i="21"/>
  <c r="L370" i="21"/>
  <c r="O370" i="21" s="1"/>
  <c r="L371" i="21"/>
  <c r="O371" i="21" s="1"/>
  <c r="L372" i="21"/>
  <c r="L373" i="21"/>
  <c r="L374" i="21"/>
  <c r="O374" i="21" s="1"/>
  <c r="L375" i="21"/>
  <c r="O375" i="21" s="1"/>
  <c r="L376" i="21"/>
  <c r="O376" i="21" s="1"/>
  <c r="L377" i="21"/>
  <c r="L378" i="21"/>
  <c r="O378" i="21" s="1"/>
  <c r="L379" i="21"/>
  <c r="O379" i="21" s="1"/>
  <c r="L380" i="21"/>
  <c r="L381" i="21"/>
  <c r="L382" i="21"/>
  <c r="O382" i="21" s="1"/>
  <c r="L383" i="21"/>
  <c r="O383" i="21" s="1"/>
  <c r="L384" i="21"/>
  <c r="O384" i="21" s="1"/>
  <c r="L385" i="21"/>
  <c r="L386" i="21"/>
  <c r="L387" i="21"/>
  <c r="O387" i="21" s="1"/>
  <c r="L388" i="21"/>
  <c r="O388" i="21" s="1"/>
  <c r="L389" i="21"/>
  <c r="O389" i="21" s="1"/>
  <c r="L390" i="21"/>
  <c r="O390" i="21" s="1"/>
  <c r="L391" i="21"/>
  <c r="O391" i="21" s="1"/>
  <c r="L392" i="21"/>
  <c r="O392" i="21" s="1"/>
  <c r="L393" i="21"/>
  <c r="L394" i="21"/>
  <c r="L395" i="21"/>
  <c r="O395" i="21" s="1"/>
  <c r="L396" i="21"/>
  <c r="O396" i="21" s="1"/>
  <c r="L397" i="21"/>
  <c r="O397" i="21" s="1"/>
  <c r="L398" i="21"/>
  <c r="O398" i="21" s="1"/>
  <c r="L399" i="21"/>
  <c r="L400" i="21"/>
  <c r="O400" i="21" s="1"/>
  <c r="L401" i="21"/>
  <c r="L402" i="21"/>
  <c r="L403" i="21"/>
  <c r="O403" i="21" s="1"/>
  <c r="L404" i="21"/>
  <c r="O404" i="21" s="1"/>
  <c r="L405" i="21"/>
  <c r="O405" i="21" s="1"/>
  <c r="L406" i="21"/>
  <c r="O406" i="21" s="1"/>
  <c r="L407" i="21"/>
  <c r="L408" i="21"/>
  <c r="O408" i="21" s="1"/>
  <c r="L409" i="21"/>
  <c r="L410" i="21"/>
  <c r="L411" i="21"/>
  <c r="O411" i="21" s="1"/>
  <c r="L412" i="21"/>
  <c r="L413" i="21"/>
  <c r="O413" i="21" s="1"/>
  <c r="L414" i="21"/>
  <c r="O414" i="21" s="1"/>
  <c r="L415" i="21"/>
  <c r="L416" i="21"/>
  <c r="O416" i="21" s="1"/>
  <c r="L417" i="21"/>
  <c r="L418" i="21"/>
  <c r="L419" i="21"/>
  <c r="O419" i="21" s="1"/>
  <c r="L420" i="21"/>
  <c r="L421" i="21"/>
  <c r="O421" i="21" s="1"/>
  <c r="L422" i="21"/>
  <c r="O422" i="21" s="1"/>
  <c r="L423" i="21"/>
  <c r="L424" i="21"/>
  <c r="O424" i="21" s="1"/>
  <c r="L425" i="21"/>
  <c r="L426" i="21"/>
  <c r="O426" i="21" s="1"/>
  <c r="L427" i="21"/>
  <c r="O427" i="21" s="1"/>
  <c r="L428" i="21"/>
  <c r="L429" i="21"/>
  <c r="O429" i="21" s="1"/>
  <c r="L430" i="21"/>
  <c r="O430" i="21" s="1"/>
  <c r="L431" i="21"/>
  <c r="L432" i="21"/>
  <c r="O432" i="21" s="1"/>
  <c r="L433" i="21"/>
  <c r="L434" i="21"/>
  <c r="O434" i="21" s="1"/>
  <c r="L435" i="21"/>
  <c r="O435" i="21" s="1"/>
  <c r="L436" i="21"/>
  <c r="L437" i="21"/>
  <c r="L438" i="21"/>
  <c r="O438" i="21" s="1"/>
  <c r="L439" i="21"/>
  <c r="O439" i="21" s="1"/>
  <c r="L440" i="21"/>
  <c r="O440" i="21" s="1"/>
  <c r="L441" i="21"/>
  <c r="L442" i="21"/>
  <c r="O442" i="21" s="1"/>
  <c r="L443" i="21"/>
  <c r="O443" i="21" s="1"/>
  <c r="L444" i="21"/>
  <c r="L445" i="21"/>
  <c r="L446" i="21"/>
  <c r="O446" i="21" s="1"/>
  <c r="L447" i="21"/>
  <c r="O447" i="21" s="1"/>
  <c r="L448" i="21"/>
  <c r="O448" i="21" s="1"/>
  <c r="L449" i="21"/>
  <c r="L450" i="21"/>
  <c r="L451" i="21"/>
  <c r="O451" i="21" s="1"/>
  <c r="L452" i="21"/>
  <c r="O452" i="21" s="1"/>
  <c r="L453" i="21"/>
  <c r="O453" i="21" s="1"/>
  <c r="L454" i="21"/>
  <c r="O454" i="21" s="1"/>
  <c r="L455" i="21"/>
  <c r="O455" i="21" s="1"/>
  <c r="L456" i="21"/>
  <c r="O456" i="21" s="1"/>
  <c r="L457" i="21"/>
  <c r="L458" i="21"/>
  <c r="L459" i="21"/>
  <c r="O459" i="21" s="1"/>
  <c r="L460" i="21"/>
  <c r="O460" i="21" s="1"/>
  <c r="L461" i="21"/>
  <c r="O461" i="21" s="1"/>
  <c r="L462" i="21"/>
  <c r="O462" i="21" s="1"/>
  <c r="L463" i="21"/>
  <c r="L464" i="21"/>
  <c r="O464" i="21" s="1"/>
  <c r="L465" i="21"/>
  <c r="L466" i="21"/>
  <c r="L467" i="21"/>
  <c r="O467" i="21" s="1"/>
  <c r="L468" i="21"/>
  <c r="O468" i="21" s="1"/>
  <c r="L469" i="21"/>
  <c r="O469" i="21" s="1"/>
  <c r="L470" i="21"/>
  <c r="O470" i="21" s="1"/>
  <c r="L471" i="21"/>
  <c r="L472" i="21"/>
  <c r="O472" i="21" s="1"/>
  <c r="L473" i="21"/>
  <c r="L474" i="21"/>
  <c r="L475" i="21"/>
  <c r="O475" i="21" s="1"/>
  <c r="L476" i="21"/>
  <c r="L477" i="21"/>
  <c r="O477" i="21" s="1"/>
  <c r="L478" i="21"/>
  <c r="O478" i="21" s="1"/>
  <c r="L479" i="21"/>
  <c r="L480" i="21"/>
  <c r="O480" i="21" s="1"/>
  <c r="L481" i="21"/>
  <c r="L482" i="21"/>
  <c r="L483" i="21"/>
  <c r="O483" i="21" s="1"/>
  <c r="L484" i="21"/>
  <c r="L485" i="21"/>
  <c r="O485" i="21" s="1"/>
  <c r="L486" i="21"/>
  <c r="O486" i="21" s="1"/>
  <c r="L487" i="21"/>
  <c r="L488" i="21"/>
  <c r="O488" i="21" s="1"/>
  <c r="L489" i="21"/>
  <c r="L490" i="21"/>
  <c r="O490" i="21" s="1"/>
  <c r="L491" i="21"/>
  <c r="O491" i="21" s="1"/>
  <c r="L492" i="21"/>
  <c r="L493" i="21"/>
  <c r="O493" i="21" s="1"/>
  <c r="L494" i="21"/>
  <c r="O494" i="21" s="1"/>
  <c r="L495" i="21"/>
  <c r="L496" i="21"/>
  <c r="O496" i="21" s="1"/>
  <c r="L497" i="21"/>
  <c r="L498" i="21"/>
  <c r="O498" i="21" s="1"/>
  <c r="L499" i="21"/>
  <c r="O499" i="21" s="1"/>
  <c r="L500" i="21"/>
  <c r="L501" i="21"/>
  <c r="L502" i="21"/>
  <c r="O502" i="21" s="1"/>
  <c r="W4" i="21"/>
  <c r="W5" i="21"/>
  <c r="W6" i="21"/>
  <c r="W7" i="21"/>
  <c r="W8" i="21"/>
  <c r="W9" i="21"/>
  <c r="W10" i="21"/>
  <c r="W11" i="21"/>
  <c r="W12" i="21"/>
  <c r="W13" i="21"/>
  <c r="W14" i="21"/>
  <c r="W15" i="21"/>
  <c r="W16" i="21"/>
  <c r="W17" i="21"/>
  <c r="W18" i="21"/>
  <c r="W19" i="21"/>
  <c r="W20" i="21"/>
  <c r="W21" i="21"/>
  <c r="W22" i="21"/>
  <c r="W23" i="21"/>
  <c r="W24" i="21"/>
  <c r="W25" i="21"/>
  <c r="W26" i="21"/>
  <c r="W27" i="21"/>
  <c r="W28" i="21"/>
  <c r="W29" i="21"/>
  <c r="W30" i="21"/>
  <c r="W31" i="21"/>
  <c r="W32" i="21"/>
  <c r="W33" i="21"/>
  <c r="W34" i="21"/>
  <c r="W35" i="21"/>
  <c r="W36" i="21"/>
  <c r="W37" i="21"/>
  <c r="W38" i="21"/>
  <c r="W39" i="21"/>
  <c r="W40" i="21"/>
  <c r="W41" i="21"/>
  <c r="W42" i="21"/>
  <c r="W43" i="21"/>
  <c r="W44" i="21"/>
  <c r="W45" i="21"/>
  <c r="W46" i="21"/>
  <c r="W47" i="21"/>
  <c r="W48" i="21"/>
  <c r="W49" i="21"/>
  <c r="W50" i="21"/>
  <c r="W51" i="21"/>
  <c r="W52" i="21"/>
  <c r="W53" i="21"/>
  <c r="W54" i="21"/>
  <c r="W55" i="21"/>
  <c r="W56" i="21"/>
  <c r="W57" i="21"/>
  <c r="W58" i="21"/>
  <c r="W59" i="21"/>
  <c r="W60" i="21"/>
  <c r="W61" i="21"/>
  <c r="W62" i="21"/>
  <c r="W63" i="21"/>
  <c r="W64" i="21"/>
  <c r="W65" i="21"/>
  <c r="W66" i="21"/>
  <c r="W67" i="21"/>
  <c r="W68" i="21"/>
  <c r="W69" i="21"/>
  <c r="W70" i="21"/>
  <c r="W71" i="21"/>
  <c r="W72" i="21"/>
  <c r="W73" i="21"/>
  <c r="W74" i="21"/>
  <c r="W75" i="21"/>
  <c r="W76" i="21"/>
  <c r="W77" i="21"/>
  <c r="W78" i="21"/>
  <c r="W79" i="21"/>
  <c r="W80" i="21"/>
  <c r="W81" i="21"/>
  <c r="W82" i="21"/>
  <c r="W83" i="21"/>
  <c r="W84" i="21"/>
  <c r="W85" i="21"/>
  <c r="W86" i="21"/>
  <c r="W87" i="21"/>
  <c r="W88" i="21"/>
  <c r="W89" i="21"/>
  <c r="W90" i="21"/>
  <c r="W91" i="21"/>
  <c r="W92" i="21"/>
  <c r="W93" i="21"/>
  <c r="W94" i="21"/>
  <c r="W95" i="21"/>
  <c r="W96" i="21"/>
  <c r="W97" i="21"/>
  <c r="W98" i="21"/>
  <c r="W99" i="21"/>
  <c r="W100" i="21"/>
  <c r="W101" i="21"/>
  <c r="W102" i="21"/>
  <c r="W103" i="21"/>
  <c r="W104" i="21"/>
  <c r="W105" i="21"/>
  <c r="W106" i="21"/>
  <c r="W107" i="21"/>
  <c r="W108" i="21"/>
  <c r="W109" i="21"/>
  <c r="W110" i="21"/>
  <c r="W111" i="21"/>
  <c r="W112" i="21"/>
  <c r="W113" i="21"/>
  <c r="W114" i="21"/>
  <c r="W115" i="21"/>
  <c r="W116" i="21"/>
  <c r="W117" i="21"/>
  <c r="W118" i="21"/>
  <c r="W119" i="21"/>
  <c r="W120" i="21"/>
  <c r="W121" i="21"/>
  <c r="W122" i="21"/>
  <c r="W123" i="21"/>
  <c r="W124" i="21"/>
  <c r="W125" i="21"/>
  <c r="W126" i="21"/>
  <c r="W127" i="21"/>
  <c r="W128" i="21"/>
  <c r="W129" i="21"/>
  <c r="W130" i="21"/>
  <c r="W131" i="21"/>
  <c r="W132" i="21"/>
  <c r="W133" i="21"/>
  <c r="W134" i="21"/>
  <c r="W135" i="21"/>
  <c r="W136" i="21"/>
  <c r="W137" i="21"/>
  <c r="W138" i="21"/>
  <c r="W139" i="21"/>
  <c r="W140" i="21"/>
  <c r="W141" i="21"/>
  <c r="W142" i="21"/>
  <c r="W143" i="21"/>
  <c r="W144" i="21"/>
  <c r="W145" i="21"/>
  <c r="W146" i="21"/>
  <c r="W147" i="21"/>
  <c r="W148" i="21"/>
  <c r="W149" i="21"/>
  <c r="W150" i="21"/>
  <c r="W151" i="21"/>
  <c r="W152" i="21"/>
  <c r="W153" i="21"/>
  <c r="W154" i="21"/>
  <c r="W155" i="21"/>
  <c r="W156" i="21"/>
  <c r="W157" i="21"/>
  <c r="W158" i="21"/>
  <c r="W159" i="21"/>
  <c r="W160" i="21"/>
  <c r="W161" i="21"/>
  <c r="W162" i="21"/>
  <c r="W163" i="21"/>
  <c r="W164" i="21"/>
  <c r="W165" i="21"/>
  <c r="W166" i="21"/>
  <c r="W167" i="21"/>
  <c r="W168" i="21"/>
  <c r="W169" i="21"/>
  <c r="W170" i="21"/>
  <c r="W171" i="21"/>
  <c r="W172" i="21"/>
  <c r="W173" i="21"/>
  <c r="W174" i="21"/>
  <c r="W175" i="21"/>
  <c r="W176" i="21"/>
  <c r="W177" i="21"/>
  <c r="W178" i="21"/>
  <c r="W179" i="21"/>
  <c r="W180" i="21"/>
  <c r="W181" i="21"/>
  <c r="W182" i="21"/>
  <c r="W183" i="21"/>
  <c r="W184" i="21"/>
  <c r="W185" i="21"/>
  <c r="W186" i="21"/>
  <c r="W187" i="21"/>
  <c r="W188" i="21"/>
  <c r="W189" i="21"/>
  <c r="W190" i="21"/>
  <c r="W191" i="21"/>
  <c r="W192" i="21"/>
  <c r="W193" i="21"/>
  <c r="W194" i="21"/>
  <c r="W195" i="21"/>
  <c r="W196" i="21"/>
  <c r="W197" i="21"/>
  <c r="W198" i="21"/>
  <c r="W199" i="21"/>
  <c r="W200" i="21"/>
  <c r="W201" i="21"/>
  <c r="W202" i="21"/>
  <c r="W203" i="21"/>
  <c r="W204" i="21"/>
  <c r="W205" i="21"/>
  <c r="W206" i="21"/>
  <c r="W207" i="21"/>
  <c r="W208" i="21"/>
  <c r="W209" i="21"/>
  <c r="W210" i="21"/>
  <c r="W211" i="21"/>
  <c r="W212" i="21"/>
  <c r="W213" i="21"/>
  <c r="W214" i="21"/>
  <c r="W215" i="21"/>
  <c r="W216" i="21"/>
  <c r="W217" i="21"/>
  <c r="W218" i="21"/>
  <c r="W219" i="21"/>
  <c r="W220" i="21"/>
  <c r="W221" i="21"/>
  <c r="W222" i="21"/>
  <c r="W223" i="21"/>
  <c r="W224" i="21"/>
  <c r="W225" i="21"/>
  <c r="W226" i="21"/>
  <c r="W227" i="21"/>
  <c r="W228" i="21"/>
  <c r="W229" i="21"/>
  <c r="W230" i="21"/>
  <c r="W231" i="21"/>
  <c r="W232" i="21"/>
  <c r="W233" i="21"/>
  <c r="W234" i="21"/>
  <c r="W235" i="21"/>
  <c r="W236" i="21"/>
  <c r="W237" i="21"/>
  <c r="W238" i="21"/>
  <c r="W239" i="21"/>
  <c r="W240" i="21"/>
  <c r="W241" i="21"/>
  <c r="W242" i="21"/>
  <c r="W243" i="21"/>
  <c r="W244" i="21"/>
  <c r="W245" i="21"/>
  <c r="W246" i="21"/>
  <c r="W247" i="21"/>
  <c r="W248" i="21"/>
  <c r="W249" i="21"/>
  <c r="W250" i="21"/>
  <c r="W251" i="21"/>
  <c r="W252" i="21"/>
  <c r="W253" i="21"/>
  <c r="W254" i="21"/>
  <c r="W255" i="21"/>
  <c r="W256" i="21"/>
  <c r="W257" i="21"/>
  <c r="W258" i="21"/>
  <c r="W259" i="21"/>
  <c r="W260" i="21"/>
  <c r="W261" i="21"/>
  <c r="W262" i="21"/>
  <c r="W263" i="21"/>
  <c r="W264" i="21"/>
  <c r="W265" i="21"/>
  <c r="W266" i="21"/>
  <c r="W267" i="21"/>
  <c r="W268" i="21"/>
  <c r="W269" i="21"/>
  <c r="W270" i="21"/>
  <c r="W271" i="21"/>
  <c r="W272" i="21"/>
  <c r="W273" i="21"/>
  <c r="W274" i="21"/>
  <c r="W275" i="21"/>
  <c r="W276" i="21"/>
  <c r="W277" i="21"/>
  <c r="W278" i="21"/>
  <c r="W279" i="21"/>
  <c r="W280" i="21"/>
  <c r="W281" i="21"/>
  <c r="W282" i="21"/>
  <c r="W283" i="21"/>
  <c r="W284" i="21"/>
  <c r="W285" i="21"/>
  <c r="W286" i="21"/>
  <c r="W287" i="21"/>
  <c r="W288" i="21"/>
  <c r="W289" i="21"/>
  <c r="W290" i="21"/>
  <c r="W291" i="21"/>
  <c r="W292" i="21"/>
  <c r="W293" i="21"/>
  <c r="W294" i="21"/>
  <c r="W295" i="21"/>
  <c r="W296" i="21"/>
  <c r="W297" i="21"/>
  <c r="W298" i="21"/>
  <c r="W299" i="21"/>
  <c r="W300" i="21"/>
  <c r="W301" i="21"/>
  <c r="W302" i="21"/>
  <c r="W303" i="21"/>
  <c r="W304" i="21"/>
  <c r="W305" i="21"/>
  <c r="W306" i="21"/>
  <c r="W307" i="21"/>
  <c r="W308" i="21"/>
  <c r="W309" i="21"/>
  <c r="W310" i="21"/>
  <c r="W311" i="21"/>
  <c r="W312" i="21"/>
  <c r="W313" i="21"/>
  <c r="W314" i="21"/>
  <c r="W315" i="21"/>
  <c r="W316" i="21"/>
  <c r="W317" i="21"/>
  <c r="W318" i="21"/>
  <c r="W319" i="21"/>
  <c r="W320" i="21"/>
  <c r="W321" i="21"/>
  <c r="W322" i="21"/>
  <c r="W323" i="21"/>
  <c r="W324" i="21"/>
  <c r="W325" i="21"/>
  <c r="W326" i="21"/>
  <c r="W327" i="21"/>
  <c r="W328" i="21"/>
  <c r="W329" i="21"/>
  <c r="W330" i="21"/>
  <c r="W331" i="21"/>
  <c r="W332" i="21"/>
  <c r="W333" i="21"/>
  <c r="W334" i="21"/>
  <c r="W335" i="21"/>
  <c r="W336" i="21"/>
  <c r="W337" i="21"/>
  <c r="W338" i="21"/>
  <c r="W339" i="21"/>
  <c r="W340" i="21"/>
  <c r="W341" i="21"/>
  <c r="W342" i="21"/>
  <c r="W343" i="21"/>
  <c r="W344" i="21"/>
  <c r="W345" i="21"/>
  <c r="W346" i="21"/>
  <c r="W347" i="21"/>
  <c r="W348" i="21"/>
  <c r="W349" i="21"/>
  <c r="W350" i="21"/>
  <c r="W351" i="21"/>
  <c r="W352" i="21"/>
  <c r="W353" i="21"/>
  <c r="W354" i="21"/>
  <c r="W355" i="21"/>
  <c r="W356" i="21"/>
  <c r="W357" i="21"/>
  <c r="W358" i="21"/>
  <c r="W359" i="21"/>
  <c r="W360" i="21"/>
  <c r="W361" i="21"/>
  <c r="W362" i="21"/>
  <c r="W363" i="21"/>
  <c r="W364" i="21"/>
  <c r="W365" i="21"/>
  <c r="W366" i="21"/>
  <c r="W367" i="21"/>
  <c r="W368" i="21"/>
  <c r="W369" i="21"/>
  <c r="W370" i="21"/>
  <c r="W371" i="21"/>
  <c r="W372" i="21"/>
  <c r="W373" i="21"/>
  <c r="W374" i="21"/>
  <c r="W375" i="21"/>
  <c r="W376" i="21"/>
  <c r="W377" i="21"/>
  <c r="W378" i="21"/>
  <c r="W379" i="21"/>
  <c r="W380" i="21"/>
  <c r="W381" i="21"/>
  <c r="W382" i="21"/>
  <c r="W383" i="21"/>
  <c r="W384" i="21"/>
  <c r="W385" i="21"/>
  <c r="W386" i="21"/>
  <c r="W387" i="21"/>
  <c r="W388" i="21"/>
  <c r="W389" i="21"/>
  <c r="W390" i="21"/>
  <c r="W391" i="21"/>
  <c r="W392" i="21"/>
  <c r="W393" i="21"/>
  <c r="W394" i="21"/>
  <c r="W395" i="21"/>
  <c r="W396" i="21"/>
  <c r="W397" i="21"/>
  <c r="W398" i="21"/>
  <c r="W399" i="21"/>
  <c r="W400" i="21"/>
  <c r="W401" i="21"/>
  <c r="W402" i="21"/>
  <c r="W403" i="21"/>
  <c r="W404" i="21"/>
  <c r="W405" i="21"/>
  <c r="W406" i="21"/>
  <c r="W407" i="21"/>
  <c r="W408" i="21"/>
  <c r="W409" i="21"/>
  <c r="W410" i="21"/>
  <c r="W411" i="21"/>
  <c r="W412" i="21"/>
  <c r="W413" i="21"/>
  <c r="W414" i="21"/>
  <c r="W415" i="21"/>
  <c r="W416" i="21"/>
  <c r="W417" i="21"/>
  <c r="W418" i="21"/>
  <c r="W419" i="21"/>
  <c r="W420" i="21"/>
  <c r="W421" i="21"/>
  <c r="W422" i="21"/>
  <c r="W423" i="21"/>
  <c r="W424" i="21"/>
  <c r="W425" i="21"/>
  <c r="W426" i="21"/>
  <c r="W427" i="21"/>
  <c r="W428" i="21"/>
  <c r="W429" i="21"/>
  <c r="W430" i="21"/>
  <c r="W431" i="21"/>
  <c r="W432" i="21"/>
  <c r="W433" i="21"/>
  <c r="W434" i="21"/>
  <c r="W435" i="21"/>
  <c r="W436" i="21"/>
  <c r="W437" i="21"/>
  <c r="W438" i="21"/>
  <c r="W439" i="21"/>
  <c r="W440" i="21"/>
  <c r="W441" i="21"/>
  <c r="W442" i="21"/>
  <c r="W443" i="21"/>
  <c r="W444" i="21"/>
  <c r="W445" i="21"/>
  <c r="W446" i="21"/>
  <c r="W447" i="21"/>
  <c r="W448" i="21"/>
  <c r="W449" i="21"/>
  <c r="W450" i="21"/>
  <c r="W451" i="21"/>
  <c r="W452" i="21"/>
  <c r="W453" i="21"/>
  <c r="W454" i="21"/>
  <c r="W455" i="21"/>
  <c r="W456" i="21"/>
  <c r="W457" i="21"/>
  <c r="W458" i="21"/>
  <c r="W459" i="21"/>
  <c r="W460" i="21"/>
  <c r="W461" i="21"/>
  <c r="W462" i="21"/>
  <c r="W463" i="21"/>
  <c r="W464" i="21"/>
  <c r="W465" i="21"/>
  <c r="W466" i="21"/>
  <c r="W467" i="21"/>
  <c r="W468" i="21"/>
  <c r="W469" i="21"/>
  <c r="W470" i="21"/>
  <c r="W471" i="21"/>
  <c r="W472" i="21"/>
  <c r="W473" i="21"/>
  <c r="W474" i="21"/>
  <c r="W475" i="21"/>
  <c r="W476" i="21"/>
  <c r="W477" i="21"/>
  <c r="W478" i="21"/>
  <c r="W479" i="21"/>
  <c r="W480" i="21"/>
  <c r="W481" i="21"/>
  <c r="W482" i="21"/>
  <c r="W483" i="21"/>
  <c r="W484" i="21"/>
  <c r="W485" i="21"/>
  <c r="W486" i="21"/>
  <c r="W487" i="21"/>
  <c r="W488" i="21"/>
  <c r="W489" i="21"/>
  <c r="W490" i="21"/>
  <c r="W491" i="21"/>
  <c r="W492" i="21"/>
  <c r="W493" i="21"/>
  <c r="W494" i="21"/>
  <c r="W495" i="21"/>
  <c r="W496" i="21"/>
  <c r="W497" i="21"/>
  <c r="W498" i="21"/>
  <c r="W499" i="21"/>
  <c r="W500" i="21"/>
  <c r="W501" i="21"/>
  <c r="W502" i="21"/>
  <c r="W3" i="21"/>
  <c r="F3" i="21"/>
  <c r="F4" i="21"/>
  <c r="F5" i="21"/>
  <c r="F6" i="21"/>
  <c r="F7" i="21"/>
  <c r="F8" i="21"/>
  <c r="F9" i="21"/>
  <c r="F10" i="21"/>
  <c r="F11" i="21"/>
  <c r="F12" i="21"/>
  <c r="F13" i="21"/>
  <c r="F14" i="21"/>
  <c r="F15" i="21"/>
  <c r="F16" i="21"/>
  <c r="F17" i="21"/>
  <c r="F18" i="21"/>
  <c r="F19" i="21"/>
  <c r="F20" i="21"/>
  <c r="F21" i="21"/>
  <c r="F22" i="21"/>
  <c r="F23" i="21"/>
  <c r="F24" i="21"/>
  <c r="F25" i="21"/>
  <c r="F26" i="21"/>
  <c r="F27" i="21"/>
  <c r="F28" i="21"/>
  <c r="F29" i="21"/>
  <c r="F30" i="21"/>
  <c r="F31" i="21"/>
  <c r="F32" i="21"/>
  <c r="F33" i="21"/>
  <c r="F34" i="21"/>
  <c r="F35" i="21"/>
  <c r="F36" i="21"/>
  <c r="F37" i="21"/>
  <c r="F38" i="21"/>
  <c r="F39" i="21"/>
  <c r="F40" i="21"/>
  <c r="F41" i="21"/>
  <c r="F42" i="21"/>
  <c r="F43" i="21"/>
  <c r="F44" i="21"/>
  <c r="F45" i="21"/>
  <c r="F46" i="21"/>
  <c r="F47" i="21"/>
  <c r="F48" i="21"/>
  <c r="F49" i="21"/>
  <c r="F50" i="21"/>
  <c r="F51" i="21"/>
  <c r="F52" i="21"/>
  <c r="F53" i="21"/>
  <c r="F54" i="21"/>
  <c r="F55" i="21"/>
  <c r="F56" i="21"/>
  <c r="F57" i="21"/>
  <c r="F58" i="21"/>
  <c r="F59" i="21"/>
  <c r="F60" i="21"/>
  <c r="F61" i="21"/>
  <c r="F62" i="21"/>
  <c r="F63" i="21"/>
  <c r="F64" i="21"/>
  <c r="F65" i="21"/>
  <c r="F66" i="21"/>
  <c r="F67" i="21"/>
  <c r="F68" i="21"/>
  <c r="F69" i="21"/>
  <c r="F70" i="21"/>
  <c r="F71" i="21"/>
  <c r="F72" i="21"/>
  <c r="F73" i="21"/>
  <c r="F74" i="21"/>
  <c r="F75" i="21"/>
  <c r="F76" i="21"/>
  <c r="F77" i="21"/>
  <c r="F78" i="21"/>
  <c r="F79" i="21"/>
  <c r="F80" i="21"/>
  <c r="F81" i="21"/>
  <c r="F82" i="21"/>
  <c r="F83" i="21"/>
  <c r="F84" i="21"/>
  <c r="F85" i="21"/>
  <c r="F86" i="21"/>
  <c r="F87" i="21"/>
  <c r="F88" i="21"/>
  <c r="F89" i="21"/>
  <c r="F90" i="21"/>
  <c r="F91" i="21"/>
  <c r="F92" i="21"/>
  <c r="F93" i="21"/>
  <c r="F94" i="21"/>
  <c r="F95" i="21"/>
  <c r="F96" i="21"/>
  <c r="F97" i="21"/>
  <c r="F98" i="21"/>
  <c r="F99" i="21"/>
  <c r="F100" i="21"/>
  <c r="F101" i="21"/>
  <c r="F102" i="21"/>
  <c r="F103" i="21"/>
  <c r="F104" i="21"/>
  <c r="F105" i="21"/>
  <c r="F106" i="21"/>
  <c r="F107" i="21"/>
  <c r="F108" i="21"/>
  <c r="F109" i="21"/>
  <c r="F110" i="21"/>
  <c r="F111" i="21"/>
  <c r="F112" i="21"/>
  <c r="F113" i="21"/>
  <c r="F114" i="21"/>
  <c r="F115" i="21"/>
  <c r="F116" i="21"/>
  <c r="F117" i="21"/>
  <c r="F118" i="21"/>
  <c r="F119" i="21"/>
  <c r="F120" i="21"/>
  <c r="F121" i="21"/>
  <c r="F122" i="21"/>
  <c r="F123" i="21"/>
  <c r="F124" i="21"/>
  <c r="F125" i="21"/>
  <c r="F126" i="21"/>
  <c r="F127" i="21"/>
  <c r="F128" i="21"/>
  <c r="F129" i="21"/>
  <c r="F130" i="21"/>
  <c r="F131" i="21"/>
  <c r="F132" i="21"/>
  <c r="F133" i="21"/>
  <c r="F134" i="21"/>
  <c r="F135" i="21"/>
  <c r="F136" i="21"/>
  <c r="F137" i="21"/>
  <c r="F138" i="21"/>
  <c r="F139" i="21"/>
  <c r="F140" i="21"/>
  <c r="F141" i="21"/>
  <c r="F142" i="21"/>
  <c r="F143" i="21"/>
  <c r="F144" i="21"/>
  <c r="F145" i="21"/>
  <c r="F146" i="21"/>
  <c r="F147" i="21"/>
  <c r="F148" i="21"/>
  <c r="F149" i="21"/>
  <c r="F150" i="21"/>
  <c r="F151" i="21"/>
  <c r="F152" i="21"/>
  <c r="F153" i="21"/>
  <c r="F154" i="21"/>
  <c r="F155" i="21"/>
  <c r="F156" i="21"/>
  <c r="F157" i="21"/>
  <c r="F158" i="21"/>
  <c r="F159" i="21"/>
  <c r="F160" i="21"/>
  <c r="F161" i="21"/>
  <c r="F162" i="21"/>
  <c r="F163" i="21"/>
  <c r="F164" i="21"/>
  <c r="F165" i="21"/>
  <c r="F166" i="21"/>
  <c r="F167" i="21"/>
  <c r="F168" i="21"/>
  <c r="F169" i="21"/>
  <c r="F170" i="21"/>
  <c r="F171" i="21"/>
  <c r="F172" i="21"/>
  <c r="F173" i="21"/>
  <c r="F174" i="21"/>
  <c r="F175" i="21"/>
  <c r="F176" i="21"/>
  <c r="F177" i="21"/>
  <c r="F178" i="21"/>
  <c r="F179" i="21"/>
  <c r="F180" i="21"/>
  <c r="F181" i="21"/>
  <c r="F182" i="21"/>
  <c r="F183" i="21"/>
  <c r="F184" i="21"/>
  <c r="F185" i="21"/>
  <c r="F186" i="21"/>
  <c r="F187" i="21"/>
  <c r="F188" i="21"/>
  <c r="F189" i="21"/>
  <c r="F190" i="21"/>
  <c r="F191" i="21"/>
  <c r="F192" i="21"/>
  <c r="F193" i="21"/>
  <c r="F194" i="21"/>
  <c r="F195" i="21"/>
  <c r="F196" i="21"/>
  <c r="F197" i="21"/>
  <c r="F198" i="21"/>
  <c r="F199" i="21"/>
  <c r="F200" i="21"/>
  <c r="F201" i="21"/>
  <c r="F202" i="21"/>
  <c r="F203" i="21"/>
  <c r="F204" i="21"/>
  <c r="F205" i="21"/>
  <c r="F206" i="21"/>
  <c r="F207" i="21"/>
  <c r="F208" i="21"/>
  <c r="F209" i="21"/>
  <c r="F210" i="21"/>
  <c r="F211" i="21"/>
  <c r="F212" i="21"/>
  <c r="F213" i="21"/>
  <c r="F214" i="21"/>
  <c r="F215" i="21"/>
  <c r="F216" i="21"/>
  <c r="F217" i="21"/>
  <c r="F218" i="21"/>
  <c r="F219" i="21"/>
  <c r="F220" i="21"/>
  <c r="F221" i="21"/>
  <c r="F222" i="21"/>
  <c r="F223" i="21"/>
  <c r="F224" i="21"/>
  <c r="F225" i="21"/>
  <c r="F226" i="21"/>
  <c r="F227" i="21"/>
  <c r="F228" i="21"/>
  <c r="F229" i="21"/>
  <c r="F230" i="21"/>
  <c r="F231" i="21"/>
  <c r="F232" i="21"/>
  <c r="F233" i="21"/>
  <c r="F234" i="21"/>
  <c r="F235" i="21"/>
  <c r="F236" i="21"/>
  <c r="F237" i="21"/>
  <c r="F238" i="21"/>
  <c r="F239" i="21"/>
  <c r="F240" i="21"/>
  <c r="F241" i="21"/>
  <c r="F242" i="21"/>
  <c r="F243" i="21"/>
  <c r="F244" i="21"/>
  <c r="F245" i="21"/>
  <c r="F246" i="21"/>
  <c r="F247" i="21"/>
  <c r="F248" i="21"/>
  <c r="F249" i="21"/>
  <c r="F250" i="21"/>
  <c r="F251" i="21"/>
  <c r="F252" i="21"/>
  <c r="F253" i="21"/>
  <c r="F254" i="21"/>
  <c r="F255" i="21"/>
  <c r="F256" i="21"/>
  <c r="F257" i="21"/>
  <c r="F258" i="21"/>
  <c r="F259" i="21"/>
  <c r="F260" i="21"/>
  <c r="F261" i="21"/>
  <c r="F262" i="21"/>
  <c r="F263" i="21"/>
  <c r="F264" i="21"/>
  <c r="F265" i="21"/>
  <c r="F266" i="21"/>
  <c r="F267" i="21"/>
  <c r="F268" i="21"/>
  <c r="F269" i="21"/>
  <c r="F270" i="21"/>
  <c r="F271" i="21"/>
  <c r="F272" i="21"/>
  <c r="F273" i="21"/>
  <c r="F274" i="21"/>
  <c r="F275" i="21"/>
  <c r="F276" i="21"/>
  <c r="F277" i="21"/>
  <c r="F278" i="21"/>
  <c r="F279" i="21"/>
  <c r="F280" i="21"/>
  <c r="F281" i="21"/>
  <c r="F282" i="21"/>
  <c r="F283" i="21"/>
  <c r="F284" i="21"/>
  <c r="F285" i="21"/>
  <c r="F286" i="21"/>
  <c r="F287" i="21"/>
  <c r="F288" i="21"/>
  <c r="F289" i="21"/>
  <c r="F290" i="21"/>
  <c r="F291" i="21"/>
  <c r="F292" i="21"/>
  <c r="F293" i="21"/>
  <c r="F294" i="21"/>
  <c r="F295" i="21"/>
  <c r="F296" i="21"/>
  <c r="F297" i="21"/>
  <c r="F298" i="21"/>
  <c r="F299" i="21"/>
  <c r="F300" i="21"/>
  <c r="F301" i="21"/>
  <c r="F302" i="21"/>
  <c r="F303" i="21"/>
  <c r="F304" i="21"/>
  <c r="F305" i="21"/>
  <c r="F306" i="21"/>
  <c r="F307" i="21"/>
  <c r="F308" i="21"/>
  <c r="F309" i="21"/>
  <c r="F310" i="21"/>
  <c r="F311" i="21"/>
  <c r="F312" i="21"/>
  <c r="F313" i="21"/>
  <c r="F314" i="21"/>
  <c r="F315" i="21"/>
  <c r="F316" i="21"/>
  <c r="F317" i="21"/>
  <c r="F318" i="21"/>
  <c r="F319" i="21"/>
  <c r="F320" i="21"/>
  <c r="F321" i="21"/>
  <c r="F322" i="21"/>
  <c r="F323" i="21"/>
  <c r="F324" i="21"/>
  <c r="F325" i="21"/>
  <c r="F326" i="21"/>
  <c r="F327" i="21"/>
  <c r="F328" i="21"/>
  <c r="F329" i="21"/>
  <c r="F330" i="21"/>
  <c r="F331" i="21"/>
  <c r="F332" i="21"/>
  <c r="F333" i="21"/>
  <c r="F334" i="21"/>
  <c r="F335" i="21"/>
  <c r="F336" i="21"/>
  <c r="F337" i="21"/>
  <c r="F338" i="21"/>
  <c r="F339" i="21"/>
  <c r="F340" i="21"/>
  <c r="F341" i="21"/>
  <c r="F342" i="21"/>
  <c r="F343" i="21"/>
  <c r="F344" i="21"/>
  <c r="F345" i="21"/>
  <c r="F346" i="21"/>
  <c r="F347" i="21"/>
  <c r="F348" i="21"/>
  <c r="F349" i="21"/>
  <c r="F350" i="21"/>
  <c r="F351" i="21"/>
  <c r="F352" i="21"/>
  <c r="F353" i="21"/>
  <c r="F354" i="21"/>
  <c r="F355" i="21"/>
  <c r="F356" i="21"/>
  <c r="F357" i="21"/>
  <c r="F358" i="21"/>
  <c r="F359" i="21"/>
  <c r="F360" i="21"/>
  <c r="F361" i="21"/>
  <c r="F362" i="21"/>
  <c r="F363" i="21"/>
  <c r="F364" i="21"/>
  <c r="F365" i="21"/>
  <c r="F366" i="21"/>
  <c r="F367" i="21"/>
  <c r="F368" i="21"/>
  <c r="F369" i="21"/>
  <c r="F370" i="21"/>
  <c r="F371" i="21"/>
  <c r="F372" i="21"/>
  <c r="F373" i="21"/>
  <c r="F374" i="21"/>
  <c r="F375" i="21"/>
  <c r="F376" i="21"/>
  <c r="F377" i="21"/>
  <c r="F378" i="21"/>
  <c r="F379" i="21"/>
  <c r="F380" i="21"/>
  <c r="F381" i="21"/>
  <c r="F382" i="21"/>
  <c r="F383" i="21"/>
  <c r="F384" i="21"/>
  <c r="F385" i="21"/>
  <c r="F386" i="21"/>
  <c r="F387" i="21"/>
  <c r="F388" i="21"/>
  <c r="F389" i="21"/>
  <c r="F390" i="21"/>
  <c r="F391" i="21"/>
  <c r="F392" i="21"/>
  <c r="F393" i="21"/>
  <c r="F394" i="21"/>
  <c r="F395" i="21"/>
  <c r="F396" i="21"/>
  <c r="F397" i="21"/>
  <c r="F398" i="21"/>
  <c r="F399" i="21"/>
  <c r="F400" i="21"/>
  <c r="F401" i="21"/>
  <c r="F402" i="21"/>
  <c r="F403" i="21"/>
  <c r="F404" i="21"/>
  <c r="F405" i="21"/>
  <c r="F406" i="21"/>
  <c r="F407" i="21"/>
  <c r="F408" i="21"/>
  <c r="F409" i="21"/>
  <c r="F410" i="21"/>
  <c r="F411" i="21"/>
  <c r="F412" i="21"/>
  <c r="F413" i="21"/>
  <c r="F414" i="21"/>
  <c r="F415" i="21"/>
  <c r="F416" i="21"/>
  <c r="F417" i="21"/>
  <c r="F418" i="21"/>
  <c r="F419" i="21"/>
  <c r="F420" i="21"/>
  <c r="F421" i="21"/>
  <c r="F422" i="21"/>
  <c r="F423" i="21"/>
  <c r="F424" i="21"/>
  <c r="F425" i="21"/>
  <c r="F426" i="21"/>
  <c r="F427" i="21"/>
  <c r="F428" i="21"/>
  <c r="F429" i="21"/>
  <c r="F430" i="21"/>
  <c r="F431" i="21"/>
  <c r="F432" i="21"/>
  <c r="F433" i="21"/>
  <c r="F434" i="21"/>
  <c r="F435" i="21"/>
  <c r="F436" i="21"/>
  <c r="F437" i="21"/>
  <c r="F438" i="21"/>
  <c r="F439" i="21"/>
  <c r="F440" i="21"/>
  <c r="F441" i="21"/>
  <c r="F442" i="21"/>
  <c r="F443" i="21"/>
  <c r="F444" i="21"/>
  <c r="F445" i="21"/>
  <c r="F446" i="21"/>
  <c r="F447" i="21"/>
  <c r="F448" i="21"/>
  <c r="F449" i="21"/>
  <c r="F450" i="21"/>
  <c r="F451" i="21"/>
  <c r="F452" i="21"/>
  <c r="F453" i="21"/>
  <c r="F454" i="21"/>
  <c r="F455" i="21"/>
  <c r="F456" i="21"/>
  <c r="F457" i="21"/>
  <c r="F458" i="21"/>
  <c r="F459" i="21"/>
  <c r="F460" i="21"/>
  <c r="F461" i="21"/>
  <c r="F462" i="21"/>
  <c r="F463" i="21"/>
  <c r="F464" i="21"/>
  <c r="F465" i="21"/>
  <c r="F466" i="21"/>
  <c r="F467" i="21"/>
  <c r="F468" i="21"/>
  <c r="F469" i="21"/>
  <c r="F470" i="21"/>
  <c r="F471" i="21"/>
  <c r="F472" i="21"/>
  <c r="F473" i="21"/>
  <c r="F474" i="21"/>
  <c r="F475" i="21"/>
  <c r="F476" i="21"/>
  <c r="F477" i="21"/>
  <c r="F478" i="21"/>
  <c r="F479" i="21"/>
  <c r="F480" i="21"/>
  <c r="F481" i="21"/>
  <c r="F482" i="21"/>
  <c r="F483" i="21"/>
  <c r="F484" i="21"/>
  <c r="F485" i="21"/>
  <c r="F486" i="21"/>
  <c r="F487" i="21"/>
  <c r="F488" i="21"/>
  <c r="F489" i="21"/>
  <c r="F490" i="21"/>
  <c r="F491" i="21"/>
  <c r="F492" i="21"/>
  <c r="F493" i="21"/>
  <c r="F494" i="21"/>
  <c r="F495" i="21"/>
  <c r="F496" i="21"/>
  <c r="F497" i="21"/>
  <c r="F498" i="21"/>
  <c r="F499" i="21"/>
  <c r="F500" i="21"/>
  <c r="F501" i="21"/>
  <c r="F502" i="21"/>
  <c r="Y504" i="21" l="1"/>
  <c r="X10" i="21"/>
  <c r="X160" i="21"/>
  <c r="X50" i="21"/>
  <c r="G501" i="21"/>
  <c r="X78" i="21"/>
  <c r="G488" i="21"/>
  <c r="G440" i="21"/>
  <c r="G408" i="21"/>
  <c r="G384" i="21"/>
  <c r="G344" i="21"/>
  <c r="G288" i="21"/>
  <c r="G264" i="21"/>
  <c r="G232" i="21"/>
  <c r="G120" i="21"/>
  <c r="G64" i="21"/>
  <c r="X301" i="21"/>
  <c r="X261" i="21"/>
  <c r="X237" i="21"/>
  <c r="X197" i="21"/>
  <c r="G495" i="21"/>
  <c r="G487" i="21"/>
  <c r="G479" i="21"/>
  <c r="G471" i="21"/>
  <c r="G463" i="21"/>
  <c r="G455" i="21"/>
  <c r="G447" i="21"/>
  <c r="G439" i="21"/>
  <c r="G415" i="21"/>
  <c r="G367" i="21"/>
  <c r="G343" i="21"/>
  <c r="G335" i="21"/>
  <c r="G319" i="21"/>
  <c r="G311" i="21"/>
  <c r="G287" i="21"/>
  <c r="G271" i="21"/>
  <c r="G247" i="21"/>
  <c r="G239" i="21"/>
  <c r="G223" i="21"/>
  <c r="G215" i="21"/>
  <c r="G207" i="21"/>
  <c r="G191" i="21"/>
  <c r="G183" i="21"/>
  <c r="G159" i="21"/>
  <c r="G95" i="21"/>
  <c r="G79" i="21"/>
  <c r="G63" i="21"/>
  <c r="G15" i="21"/>
  <c r="G48" i="21"/>
  <c r="X484" i="21"/>
  <c r="X444" i="21"/>
  <c r="Q504" i="21"/>
  <c r="O92" i="21"/>
  <c r="O84" i="21"/>
  <c r="O76" i="21"/>
  <c r="O68" i="21"/>
  <c r="O60" i="21"/>
  <c r="O52" i="21"/>
  <c r="O44" i="21"/>
  <c r="O36" i="21"/>
  <c r="O28" i="21"/>
  <c r="O20" i="21"/>
  <c r="O12" i="21"/>
  <c r="O4" i="21"/>
  <c r="G483" i="21"/>
  <c r="G403" i="21"/>
  <c r="G347" i="21"/>
  <c r="G307" i="21"/>
  <c r="G283" i="21"/>
  <c r="G251" i="21"/>
  <c r="G195" i="21"/>
  <c r="G147" i="21"/>
  <c r="G35" i="21"/>
  <c r="X179" i="21"/>
  <c r="X466" i="21"/>
  <c r="X330" i="21"/>
  <c r="X226" i="21"/>
  <c r="G323" i="21"/>
  <c r="G227" i="21"/>
  <c r="W504" i="21"/>
  <c r="X362" i="21" s="1"/>
  <c r="G481" i="21"/>
  <c r="G209" i="21"/>
  <c r="X374" i="21"/>
  <c r="X286" i="21"/>
  <c r="G500" i="21"/>
  <c r="G444" i="21"/>
  <c r="G428" i="21"/>
  <c r="G420" i="21"/>
  <c r="G380" i="21"/>
  <c r="G348" i="21"/>
  <c r="G332" i="21"/>
  <c r="G324" i="21"/>
  <c r="G292" i="21"/>
  <c r="G268" i="21"/>
  <c r="G196" i="21"/>
  <c r="G188" i="21"/>
  <c r="G172" i="21"/>
  <c r="G99" i="21"/>
  <c r="S504" i="21"/>
  <c r="G423" i="21"/>
  <c r="G391" i="21"/>
  <c r="G359" i="21"/>
  <c r="G303" i="21"/>
  <c r="G263" i="21"/>
  <c r="G175" i="21"/>
  <c r="G143" i="21"/>
  <c r="G119" i="21"/>
  <c r="G87" i="21"/>
  <c r="G47" i="21"/>
  <c r="G31" i="21"/>
  <c r="G476" i="21"/>
  <c r="G417" i="21"/>
  <c r="G379" i="21"/>
  <c r="G342" i="21"/>
  <c r="G282" i="21"/>
  <c r="G202" i="21"/>
  <c r="G184" i="21"/>
  <c r="G110" i="21"/>
  <c r="G51" i="21"/>
  <c r="G486" i="21"/>
  <c r="G462" i="21"/>
  <c r="G310" i="21"/>
  <c r="G206" i="21"/>
  <c r="G182" i="21"/>
  <c r="G118" i="21"/>
  <c r="G454" i="21"/>
  <c r="G396" i="21"/>
  <c r="G337" i="21"/>
  <c r="G298" i="21"/>
  <c r="G201" i="21"/>
  <c r="G160" i="21"/>
  <c r="G22" i="21"/>
  <c r="G469" i="21"/>
  <c r="G445" i="21"/>
  <c r="G421" i="21"/>
  <c r="G389" i="21"/>
  <c r="G365" i="21"/>
  <c r="G341" i="21"/>
  <c r="G325" i="21"/>
  <c r="G293" i="21"/>
  <c r="G277" i="21"/>
  <c r="G253" i="21"/>
  <c r="G221" i="21"/>
  <c r="G197" i="21"/>
  <c r="G173" i="21"/>
  <c r="G149" i="21"/>
  <c r="G490" i="21"/>
  <c r="G452" i="21"/>
  <c r="G374" i="21"/>
  <c r="G316" i="21"/>
  <c r="G257" i="21"/>
  <c r="G219" i="21"/>
  <c r="G198" i="21"/>
  <c r="G134" i="21"/>
  <c r="G105" i="21"/>
  <c r="G19" i="21"/>
  <c r="G468" i="21"/>
  <c r="G412" i="21"/>
  <c r="G388" i="21"/>
  <c r="G364" i="21"/>
  <c r="G284" i="21"/>
  <c r="G260" i="21"/>
  <c r="G236" i="21"/>
  <c r="G204" i="21"/>
  <c r="G156" i="21"/>
  <c r="G124" i="21"/>
  <c r="G92" i="21"/>
  <c r="G60" i="21"/>
  <c r="G36" i="21"/>
  <c r="G20" i="21"/>
  <c r="G489" i="21"/>
  <c r="G451" i="21"/>
  <c r="G371" i="21"/>
  <c r="G294" i="21"/>
  <c r="G234" i="21"/>
  <c r="G72" i="21"/>
  <c r="G459" i="21"/>
  <c r="G427" i="21"/>
  <c r="G395" i="21"/>
  <c r="G331" i="21"/>
  <c r="G3" i="21"/>
  <c r="G162" i="21"/>
  <c r="G226" i="21"/>
  <c r="G290" i="21"/>
  <c r="G354" i="21"/>
  <c r="G418" i="21"/>
  <c r="G482" i="21"/>
  <c r="G46" i="21"/>
  <c r="G58" i="21"/>
  <c r="G102" i="21"/>
  <c r="G130" i="21"/>
  <c r="G278" i="21"/>
  <c r="G302" i="21"/>
  <c r="G314" i="21"/>
  <c r="G326" i="21"/>
  <c r="G338" i="21"/>
  <c r="G362" i="21"/>
  <c r="G18" i="21"/>
  <c r="G74" i="21"/>
  <c r="G218" i="21"/>
  <c r="G242" i="21"/>
  <c r="G266" i="21"/>
  <c r="G474" i="21"/>
  <c r="G10" i="21"/>
  <c r="G82" i="21"/>
  <c r="G138" i="21"/>
  <c r="G346" i="21"/>
  <c r="G370" i="21"/>
  <c r="G394" i="21"/>
  <c r="G14" i="21"/>
  <c r="G26" i="21"/>
  <c r="G70" i="21"/>
  <c r="G98" i="21"/>
  <c r="G466" i="21"/>
  <c r="G390" i="21"/>
  <c r="G369" i="21"/>
  <c r="G330" i="21"/>
  <c r="G233" i="21"/>
  <c r="G214" i="21"/>
  <c r="G174" i="21"/>
  <c r="G150" i="21"/>
  <c r="G122" i="21"/>
  <c r="G66" i="21"/>
  <c r="G38" i="21"/>
  <c r="G9" i="21"/>
  <c r="X490" i="21"/>
  <c r="X474" i="21"/>
  <c r="X458" i="21"/>
  <c r="X450" i="21"/>
  <c r="X434" i="21"/>
  <c r="X410" i="21"/>
  <c r="X394" i="21"/>
  <c r="X386" i="21"/>
  <c r="X378" i="21"/>
  <c r="X370" i="21"/>
  <c r="X322" i="21"/>
  <c r="X202" i="21"/>
  <c r="X170" i="21"/>
  <c r="X146" i="21"/>
  <c r="X106" i="21"/>
  <c r="X439" i="21"/>
  <c r="X298" i="21"/>
  <c r="X228" i="21"/>
  <c r="X157" i="21"/>
  <c r="X62" i="21"/>
  <c r="G431" i="21"/>
  <c r="G407" i="21"/>
  <c r="G383" i="21"/>
  <c r="G351" i="21"/>
  <c r="G295" i="21"/>
  <c r="G255" i="21"/>
  <c r="G199" i="21"/>
  <c r="G151" i="21"/>
  <c r="G127" i="21"/>
  <c r="G103" i="21"/>
  <c r="G55" i="21"/>
  <c r="G39" i="21"/>
  <c r="G23" i="21"/>
  <c r="G494" i="21"/>
  <c r="G457" i="21"/>
  <c r="G398" i="21"/>
  <c r="G360" i="21"/>
  <c r="G320" i="21"/>
  <c r="G300" i="21"/>
  <c r="G243" i="21"/>
  <c r="G161" i="21"/>
  <c r="G137" i="21"/>
  <c r="G80" i="21"/>
  <c r="G24" i="21"/>
  <c r="G502" i="21"/>
  <c r="G438" i="21"/>
  <c r="G334" i="21"/>
  <c r="G230" i="21"/>
  <c r="G62" i="21"/>
  <c r="G475" i="21"/>
  <c r="G434" i="21"/>
  <c r="G378" i="21"/>
  <c r="G280" i="21"/>
  <c r="G220" i="21"/>
  <c r="G106" i="21"/>
  <c r="G50" i="21"/>
  <c r="G485" i="21"/>
  <c r="G461" i="21"/>
  <c r="G437" i="21"/>
  <c r="G413" i="21"/>
  <c r="G397" i="21"/>
  <c r="G373" i="21"/>
  <c r="G357" i="21"/>
  <c r="G333" i="21"/>
  <c r="G309" i="21"/>
  <c r="G285" i="21"/>
  <c r="G261" i="21"/>
  <c r="G237" i="21"/>
  <c r="G213" i="21"/>
  <c r="G189" i="21"/>
  <c r="G165" i="21"/>
  <c r="G141" i="21"/>
  <c r="G393" i="21"/>
  <c r="G355" i="21"/>
  <c r="G275" i="21"/>
  <c r="G238" i="21"/>
  <c r="G178" i="21"/>
  <c r="G492" i="21"/>
  <c r="G404" i="21"/>
  <c r="G340" i="21"/>
  <c r="G276" i="21"/>
  <c r="G252" i="21"/>
  <c r="G228" i="21"/>
  <c r="G164" i="21"/>
  <c r="G148" i="21"/>
  <c r="G132" i="21"/>
  <c r="G116" i="21"/>
  <c r="G100" i="21"/>
  <c r="G68" i="21"/>
  <c r="G44" i="21"/>
  <c r="G12" i="21"/>
  <c r="G470" i="21"/>
  <c r="G410" i="21"/>
  <c r="G353" i="21"/>
  <c r="G312" i="21"/>
  <c r="G256" i="21"/>
  <c r="G154" i="21"/>
  <c r="G491" i="21"/>
  <c r="G435" i="21"/>
  <c r="G411" i="21"/>
  <c r="G387" i="21"/>
  <c r="G363" i="21"/>
  <c r="G339" i="21"/>
  <c r="G315" i="21"/>
  <c r="G299" i="21"/>
  <c r="G291" i="21"/>
  <c r="G267" i="21"/>
  <c r="G235" i="21"/>
  <c r="G211" i="21"/>
  <c r="G203" i="21"/>
  <c r="G187" i="21"/>
  <c r="G179" i="21"/>
  <c r="G171" i="21"/>
  <c r="G163" i="21"/>
  <c r="G155" i="21"/>
  <c r="G139" i="21"/>
  <c r="G131" i="21"/>
  <c r="G123" i="21"/>
  <c r="G115" i="21"/>
  <c r="G107" i="21"/>
  <c r="G91" i="21"/>
  <c r="G83" i="21"/>
  <c r="G75" i="21"/>
  <c r="G67" i="21"/>
  <c r="G59" i="21"/>
  <c r="G43" i="21"/>
  <c r="G27" i="21"/>
  <c r="G11" i="21"/>
  <c r="G465" i="21"/>
  <c r="G426" i="21"/>
  <c r="G406" i="21"/>
  <c r="G385" i="21"/>
  <c r="G329" i="21"/>
  <c r="G270" i="21"/>
  <c r="G250" i="21"/>
  <c r="G210" i="21"/>
  <c r="G121" i="21"/>
  <c r="G94" i="21"/>
  <c r="G8" i="21"/>
  <c r="G497" i="21"/>
  <c r="G473" i="21"/>
  <c r="G449" i="21"/>
  <c r="G441" i="21"/>
  <c r="G425" i="21"/>
  <c r="G409" i="21"/>
  <c r="G401" i="21"/>
  <c r="G377" i="21"/>
  <c r="G345" i="21"/>
  <c r="G321" i="21"/>
  <c r="G313" i="21"/>
  <c r="G297" i="21"/>
  <c r="G289" i="21"/>
  <c r="G281" i="21"/>
  <c r="G273" i="21"/>
  <c r="G265" i="21"/>
  <c r="G249" i="21"/>
  <c r="G241" i="21"/>
  <c r="G217" i="21"/>
  <c r="G193" i="21"/>
  <c r="G185" i="21"/>
  <c r="G169" i="21"/>
  <c r="G153" i="21"/>
  <c r="G145" i="21"/>
  <c r="G129" i="21"/>
  <c r="G113" i="21"/>
  <c r="G97" i="21"/>
  <c r="G89" i="21"/>
  <c r="G81" i="21"/>
  <c r="G73" i="21"/>
  <c r="G65" i="21"/>
  <c r="G49" i="21"/>
  <c r="G41" i="21"/>
  <c r="G33" i="21"/>
  <c r="G25" i="21"/>
  <c r="G17" i="21"/>
  <c r="G442" i="21"/>
  <c r="G422" i="21"/>
  <c r="G366" i="21"/>
  <c r="G306" i="21"/>
  <c r="G170" i="21"/>
  <c r="G146" i="21"/>
  <c r="G90" i="21"/>
  <c r="G34" i="21"/>
  <c r="G6" i="21"/>
  <c r="X480" i="21"/>
  <c r="X448" i="21"/>
  <c r="X400" i="21"/>
  <c r="X352" i="21"/>
  <c r="X280" i="21"/>
  <c r="X168" i="21"/>
  <c r="X152" i="21"/>
  <c r="X136" i="21"/>
  <c r="X120" i="21"/>
  <c r="X483" i="21"/>
  <c r="X350" i="21"/>
  <c r="X277" i="21"/>
  <c r="X211" i="21"/>
  <c r="X132" i="21"/>
  <c r="G399" i="21"/>
  <c r="G375" i="21"/>
  <c r="G327" i="21"/>
  <c r="G279" i="21"/>
  <c r="G231" i="21"/>
  <c r="G167" i="21"/>
  <c r="G135" i="21"/>
  <c r="G111" i="21"/>
  <c r="G71" i="21"/>
  <c r="G7" i="21"/>
  <c r="G262" i="21"/>
  <c r="G358" i="21"/>
  <c r="G126" i="21"/>
  <c r="G54" i="21"/>
  <c r="G493" i="21"/>
  <c r="G416" i="21"/>
  <c r="G356" i="21"/>
  <c r="G259" i="21"/>
  <c r="G136" i="21"/>
  <c r="G477" i="21"/>
  <c r="G453" i="21"/>
  <c r="G429" i="21"/>
  <c r="G405" i="21"/>
  <c r="G381" i="21"/>
  <c r="G349" i="21"/>
  <c r="G317" i="21"/>
  <c r="G301" i="21"/>
  <c r="G269" i="21"/>
  <c r="G245" i="21"/>
  <c r="G229" i="21"/>
  <c r="G205" i="21"/>
  <c r="G181" i="21"/>
  <c r="G157" i="21"/>
  <c r="G433" i="21"/>
  <c r="G296" i="21"/>
  <c r="G78" i="21"/>
  <c r="G484" i="21"/>
  <c r="G460" i="21"/>
  <c r="G436" i="21"/>
  <c r="G372" i="21"/>
  <c r="G308" i="21"/>
  <c r="G244" i="21"/>
  <c r="G212" i="21"/>
  <c r="G180" i="21"/>
  <c r="G140" i="21"/>
  <c r="G108" i="21"/>
  <c r="G84" i="21"/>
  <c r="G76" i="21"/>
  <c r="G52" i="21"/>
  <c r="G28" i="21"/>
  <c r="G4" i="21"/>
  <c r="G430" i="21"/>
  <c r="G392" i="21"/>
  <c r="G274" i="21"/>
  <c r="G177" i="21"/>
  <c r="G128" i="21"/>
  <c r="G42" i="21"/>
  <c r="G499" i="21"/>
  <c r="G467" i="21"/>
  <c r="G443" i="21"/>
  <c r="G419" i="21"/>
  <c r="G496" i="21"/>
  <c r="G480" i="21"/>
  <c r="G472" i="21"/>
  <c r="G464" i="21"/>
  <c r="G456" i="21"/>
  <c r="G448" i="21"/>
  <c r="G432" i="21"/>
  <c r="G424" i="21"/>
  <c r="G400" i="21"/>
  <c r="G376" i="21"/>
  <c r="G368" i="21"/>
  <c r="G352" i="21"/>
  <c r="G336" i="21"/>
  <c r="G328" i="21"/>
  <c r="G304" i="21"/>
  <c r="G272" i="21"/>
  <c r="G248" i="21"/>
  <c r="G240" i="21"/>
  <c r="G224" i="21"/>
  <c r="G216" i="21"/>
  <c r="G208" i="21"/>
  <c r="G200" i="21"/>
  <c r="G192" i="21"/>
  <c r="G176" i="21"/>
  <c r="G168" i="21"/>
  <c r="G152" i="21"/>
  <c r="G144" i="21"/>
  <c r="G112" i="21"/>
  <c r="G104" i="21"/>
  <c r="G96" i="21"/>
  <c r="G88" i="21"/>
  <c r="G56" i="21"/>
  <c r="G40" i="21"/>
  <c r="G32" i="21"/>
  <c r="G16" i="21"/>
  <c r="G498" i="21"/>
  <c r="G458" i="21"/>
  <c r="G402" i="21"/>
  <c r="G361" i="21"/>
  <c r="G305" i="21"/>
  <c r="G246" i="21"/>
  <c r="G225" i="21"/>
  <c r="G186" i="21"/>
  <c r="G166" i="21"/>
  <c r="G142" i="21"/>
  <c r="G114" i="21"/>
  <c r="G86" i="21"/>
  <c r="G57" i="21"/>
  <c r="G30" i="21"/>
  <c r="X29" i="21"/>
  <c r="X53" i="21"/>
  <c r="X20" i="21"/>
  <c r="X68" i="21"/>
  <c r="X93" i="21"/>
  <c r="X117" i="21"/>
  <c r="X196" i="21"/>
  <c r="X36" i="21"/>
  <c r="X69" i="21"/>
  <c r="X85" i="21"/>
  <c r="X100" i="21"/>
  <c r="X133" i="21"/>
  <c r="X37" i="21"/>
  <c r="X268" i="21"/>
  <c r="X292" i="21"/>
  <c r="X40" i="21"/>
  <c r="X61" i="21"/>
  <c r="X220" i="21"/>
  <c r="X252" i="21"/>
  <c r="X284" i="21"/>
  <c r="X300" i="21"/>
  <c r="X416" i="21"/>
  <c r="X64" i="21"/>
  <c r="X109" i="21"/>
  <c r="X130" i="21"/>
  <c r="X154" i="21"/>
  <c r="X208" i="21"/>
  <c r="X272" i="21"/>
  <c r="X320" i="21"/>
  <c r="X336" i="21"/>
  <c r="X384" i="21"/>
  <c r="X26" i="21"/>
  <c r="X112" i="21"/>
  <c r="X282" i="21"/>
  <c r="X368" i="21"/>
  <c r="X432" i="21"/>
  <c r="X488" i="21"/>
  <c r="X116" i="21"/>
  <c r="X176" i="21"/>
  <c r="X216" i="21"/>
  <c r="X240" i="21"/>
  <c r="X308" i="21"/>
  <c r="X493" i="21"/>
  <c r="X42" i="21"/>
  <c r="X73" i="21"/>
  <c r="X97" i="21"/>
  <c r="X128" i="21"/>
  <c r="X357" i="21"/>
  <c r="X46" i="21"/>
  <c r="X94" i="21"/>
  <c r="X137" i="21"/>
  <c r="X180" i="21"/>
  <c r="X319" i="21"/>
  <c r="X423" i="21"/>
  <c r="X455" i="21"/>
  <c r="X9" i="21"/>
  <c r="X48" i="21"/>
  <c r="X186" i="21"/>
  <c r="X290" i="21"/>
  <c r="X456" i="21"/>
  <c r="X485" i="21"/>
  <c r="X25" i="21"/>
  <c r="X161" i="21"/>
  <c r="X274" i="21"/>
  <c r="X309" i="21"/>
  <c r="X408" i="21"/>
  <c r="X33" i="21"/>
  <c r="X164" i="21"/>
  <c r="X245" i="21"/>
  <c r="X275" i="21"/>
  <c r="X310" i="21"/>
  <c r="X344" i="21"/>
  <c r="X478" i="21"/>
  <c r="X343" i="21"/>
  <c r="X467" i="21"/>
  <c r="X407" i="21"/>
  <c r="X338" i="21"/>
  <c r="X110" i="21"/>
  <c r="X500" i="21"/>
  <c r="X492" i="21"/>
  <c r="X476" i="21"/>
  <c r="X468" i="21"/>
  <c r="X412" i="21"/>
  <c r="X388" i="21"/>
  <c r="X380" i="21"/>
  <c r="X372" i="21"/>
  <c r="X364" i="21"/>
  <c r="X324" i="21"/>
  <c r="G450" i="21"/>
  <c r="G386" i="21"/>
  <c r="G322" i="21"/>
  <c r="G258" i="21"/>
  <c r="G194" i="21"/>
  <c r="X451" i="21"/>
  <c r="X435" i="21"/>
  <c r="X427" i="21"/>
  <c r="X419" i="21"/>
  <c r="X411" i="21"/>
  <c r="X379" i="21"/>
  <c r="X355" i="21"/>
  <c r="X347" i="21"/>
  <c r="X339" i="21"/>
  <c r="X331" i="21"/>
  <c r="X291" i="21"/>
  <c r="X267" i="21"/>
  <c r="X251" i="21"/>
  <c r="X243" i="21"/>
  <c r="X227" i="21"/>
  <c r="X195" i="21"/>
  <c r="X171" i="21"/>
  <c r="X163" i="21"/>
  <c r="X155" i="21"/>
  <c r="X147" i="21"/>
  <c r="X123" i="21"/>
  <c r="X107" i="21"/>
  <c r="X99" i="21"/>
  <c r="X91" i="21"/>
  <c r="X83" i="21"/>
  <c r="X59" i="21"/>
  <c r="X43" i="21"/>
  <c r="X35" i="21"/>
  <c r="X27" i="21"/>
  <c r="X19" i="21"/>
  <c r="G478" i="21"/>
  <c r="G446" i="21"/>
  <c r="G414" i="21"/>
  <c r="G382" i="21"/>
  <c r="G350" i="21"/>
  <c r="G318" i="21"/>
  <c r="G286" i="21"/>
  <c r="G254" i="21"/>
  <c r="G222" i="21"/>
  <c r="G190" i="21"/>
  <c r="G158" i="21"/>
  <c r="X3" i="21"/>
  <c r="X495" i="21"/>
  <c r="X487" i="21"/>
  <c r="X479" i="21"/>
  <c r="X447" i="21"/>
  <c r="X415" i="21"/>
  <c r="X399" i="21"/>
  <c r="X391" i="21"/>
  <c r="X375" i="21"/>
  <c r="X335" i="21"/>
  <c r="X311" i="21"/>
  <c r="X303" i="21"/>
  <c r="X287" i="21"/>
  <c r="X279" i="21"/>
  <c r="X247" i="21"/>
  <c r="X231" i="21"/>
  <c r="X223" i="21"/>
  <c r="X215" i="21"/>
  <c r="X207" i="21"/>
  <c r="X167" i="21"/>
  <c r="X151" i="21"/>
  <c r="X143" i="21"/>
  <c r="X135" i="21"/>
  <c r="X127" i="21"/>
  <c r="X103" i="21"/>
  <c r="X87" i="21"/>
  <c r="X79" i="21"/>
  <c r="X71" i="21"/>
  <c r="X63" i="21"/>
  <c r="X39" i="21"/>
  <c r="X23" i="21"/>
  <c r="X15" i="21"/>
  <c r="X7" i="21"/>
  <c r="G133" i="21"/>
  <c r="G125" i="21"/>
  <c r="G117" i="21"/>
  <c r="G109" i="21"/>
  <c r="G101" i="21"/>
  <c r="G93" i="21"/>
  <c r="G85" i="21"/>
  <c r="G77" i="21"/>
  <c r="G69" i="21"/>
  <c r="G61" i="21"/>
  <c r="G53" i="21"/>
  <c r="G45" i="21"/>
  <c r="G37" i="21"/>
  <c r="G29" i="21"/>
  <c r="G21" i="21"/>
  <c r="G13" i="21"/>
  <c r="G5" i="21"/>
  <c r="X470" i="21"/>
  <c r="X454" i="21"/>
  <c r="X438" i="21"/>
  <c r="X430" i="21"/>
  <c r="X422" i="21"/>
  <c r="X398" i="21"/>
  <c r="X382" i="21"/>
  <c r="X366" i="21"/>
  <c r="X358" i="21"/>
  <c r="X342" i="21"/>
  <c r="X318" i="21"/>
  <c r="X294" i="21"/>
  <c r="X278" i="21"/>
  <c r="X270" i="21"/>
  <c r="X262" i="21"/>
  <c r="X230" i="21"/>
  <c r="X206" i="21"/>
  <c r="X198" i="21"/>
  <c r="X190" i="21"/>
  <c r="X182" i="21"/>
  <c r="X158" i="21"/>
  <c r="X142" i="21"/>
  <c r="X30" i="21"/>
  <c r="X169" i="21"/>
  <c r="X126" i="21"/>
  <c r="X134" i="21"/>
  <c r="X102" i="21"/>
  <c r="X86" i="21"/>
  <c r="X70" i="21"/>
  <c r="X38" i="21"/>
  <c r="X501" i="21"/>
  <c r="X469" i="21"/>
  <c r="X461" i="21"/>
  <c r="X445" i="21"/>
  <c r="X437" i="21"/>
  <c r="X389" i="21"/>
  <c r="X349" i="21"/>
  <c r="X341" i="21"/>
  <c r="X333" i="21"/>
  <c r="X317" i="21"/>
  <c r="X229" i="21"/>
  <c r="X205" i="21"/>
  <c r="X181" i="21"/>
  <c r="X173" i="21"/>
  <c r="X165" i="21"/>
  <c r="X276" i="21"/>
  <c r="X4" i="21"/>
  <c r="L504" i="21"/>
  <c r="X266" i="21"/>
  <c r="X258" i="21"/>
  <c r="X194" i="21"/>
  <c r="X162" i="21"/>
  <c r="X138" i="21"/>
  <c r="X114" i="21"/>
  <c r="X497" i="21"/>
  <c r="X473" i="21"/>
  <c r="X457" i="21"/>
  <c r="X449" i="21"/>
  <c r="X441" i="21"/>
  <c r="X433" i="21"/>
  <c r="X409" i="21"/>
  <c r="X393" i="21"/>
  <c r="X385" i="21"/>
  <c r="X377" i="21"/>
  <c r="X369" i="21"/>
  <c r="X345" i="21"/>
  <c r="X329" i="21"/>
  <c r="X321" i="21"/>
  <c r="X313" i="21"/>
  <c r="X305" i="21"/>
  <c r="X281" i="21"/>
  <c r="X265" i="21"/>
  <c r="X257" i="21"/>
  <c r="X249" i="21"/>
  <c r="X241" i="21"/>
  <c r="X217" i="21"/>
  <c r="X201" i="21"/>
  <c r="X193" i="21"/>
  <c r="X185" i="21"/>
  <c r="X177" i="21"/>
  <c r="X129" i="21"/>
  <c r="X105" i="21"/>
  <c r="X89" i="21"/>
  <c r="X81" i="21"/>
  <c r="X65" i="21"/>
  <c r="X17" i="21"/>
  <c r="X424" i="21"/>
  <c r="X376" i="21"/>
  <c r="X360" i="21"/>
  <c r="X312" i="21"/>
  <c r="X232" i="21"/>
  <c r="X80" i="21"/>
  <c r="X56" i="21"/>
  <c r="X32" i="21"/>
  <c r="X16" i="21"/>
  <c r="M504" i="21"/>
  <c r="X156" i="21"/>
  <c r="X92" i="21"/>
  <c r="X60" i="21"/>
  <c r="X28" i="21"/>
  <c r="X499" i="21" l="1"/>
  <c r="X66" i="21"/>
  <c r="X124" i="21"/>
  <c r="X184" i="21"/>
  <c r="X440" i="21"/>
  <c r="X113" i="21"/>
  <c r="X209" i="21"/>
  <c r="X273" i="21"/>
  <c r="X337" i="21"/>
  <c r="X401" i="21"/>
  <c r="X465" i="21"/>
  <c r="X178" i="21"/>
  <c r="X212" i="21"/>
  <c r="X221" i="21"/>
  <c r="X365" i="21"/>
  <c r="X477" i="21"/>
  <c r="X118" i="21"/>
  <c r="X150" i="21"/>
  <c r="X214" i="21"/>
  <c r="X302" i="21"/>
  <c r="X390" i="21"/>
  <c r="X462" i="21"/>
  <c r="X31" i="21"/>
  <c r="X95" i="21"/>
  <c r="X159" i="21"/>
  <c r="X239" i="21"/>
  <c r="X327" i="21"/>
  <c r="X431" i="21"/>
  <c r="X51" i="21"/>
  <c r="X115" i="21"/>
  <c r="X187" i="21"/>
  <c r="X283" i="21"/>
  <c r="X371" i="21"/>
  <c r="X443" i="21"/>
  <c r="X404" i="21"/>
  <c r="X18" i="21"/>
  <c r="X359" i="21"/>
  <c r="X210" i="21"/>
  <c r="X200" i="21"/>
  <c r="X253" i="21"/>
  <c r="X387" i="21"/>
  <c r="X421" i="21"/>
  <c r="X12" i="21"/>
  <c r="X144" i="21"/>
  <c r="X172" i="21"/>
  <c r="X288" i="21"/>
  <c r="X88" i="21"/>
  <c r="X236" i="21"/>
  <c r="X244" i="21"/>
  <c r="X52" i="21"/>
  <c r="X44" i="21"/>
  <c r="X420" i="21"/>
  <c r="X192" i="21"/>
  <c r="X363" i="21"/>
  <c r="X306" i="21"/>
  <c r="X402" i="21"/>
  <c r="X482" i="21"/>
  <c r="X235" i="21"/>
  <c r="X295" i="21"/>
  <c r="X148" i="21"/>
  <c r="X325" i="21"/>
  <c r="X189" i="21"/>
  <c r="X98" i="21"/>
  <c r="X323" i="21"/>
  <c r="X442" i="21"/>
  <c r="X356" i="21"/>
  <c r="X373" i="21"/>
  <c r="X405" i="21"/>
  <c r="X234" i="21"/>
  <c r="X248" i="21"/>
  <c r="X41" i="21"/>
  <c r="X145" i="21"/>
  <c r="X225" i="21"/>
  <c r="X289" i="21"/>
  <c r="X353" i="21"/>
  <c r="X417" i="21"/>
  <c r="X481" i="21"/>
  <c r="X218" i="21"/>
  <c r="X141" i="21"/>
  <c r="X269" i="21"/>
  <c r="X397" i="21"/>
  <c r="X6" i="21"/>
  <c r="X14" i="21"/>
  <c r="X166" i="21"/>
  <c r="X238" i="21"/>
  <c r="X326" i="21"/>
  <c r="X406" i="21"/>
  <c r="X486" i="21"/>
  <c r="X47" i="21"/>
  <c r="X111" i="21"/>
  <c r="X175" i="21"/>
  <c r="X255" i="21"/>
  <c r="X351" i="21"/>
  <c r="X463" i="21"/>
  <c r="X67" i="21"/>
  <c r="X131" i="21"/>
  <c r="X203" i="21"/>
  <c r="X307" i="21"/>
  <c r="X395" i="21"/>
  <c r="X459" i="21"/>
  <c r="X340" i="21"/>
  <c r="X436" i="21"/>
  <c r="X199" i="21"/>
  <c r="X446" i="21"/>
  <c r="X122" i="21"/>
  <c r="X121" i="21"/>
  <c r="X140" i="21"/>
  <c r="X250" i="21"/>
  <c r="X293" i="21"/>
  <c r="X472" i="21"/>
  <c r="X90" i="21"/>
  <c r="X84" i="21"/>
  <c r="X256" i="21"/>
  <c r="X45" i="21"/>
  <c r="X188" i="21"/>
  <c r="X5" i="21"/>
  <c r="X21" i="21"/>
  <c r="X101" i="21"/>
  <c r="X72" i="21"/>
  <c r="X304" i="21"/>
  <c r="X496" i="21"/>
  <c r="X346" i="21"/>
  <c r="X418" i="21"/>
  <c r="X498" i="21"/>
  <c r="X475" i="21"/>
  <c r="X259" i="21"/>
  <c r="X396" i="21"/>
  <c r="X453" i="21"/>
  <c r="X429" i="21"/>
  <c r="X34" i="21"/>
  <c r="X246" i="21"/>
  <c r="X464" i="21"/>
  <c r="X108" i="21"/>
  <c r="X314" i="21"/>
  <c r="X452" i="21"/>
  <c r="X191" i="21"/>
  <c r="X383" i="21"/>
  <c r="X299" i="21"/>
  <c r="X494" i="21"/>
  <c r="X8" i="21"/>
  <c r="X296" i="21"/>
  <c r="X49" i="21"/>
  <c r="X153" i="21"/>
  <c r="X233" i="21"/>
  <c r="X297" i="21"/>
  <c r="X361" i="21"/>
  <c r="X425" i="21"/>
  <c r="X489" i="21"/>
  <c r="X242" i="21"/>
  <c r="X149" i="21"/>
  <c r="X285" i="21"/>
  <c r="X413" i="21"/>
  <c r="X22" i="21"/>
  <c r="X54" i="21"/>
  <c r="X174" i="21"/>
  <c r="X254" i="21"/>
  <c r="X334" i="21"/>
  <c r="X414" i="21"/>
  <c r="X502" i="21"/>
  <c r="X55" i="21"/>
  <c r="X119" i="21"/>
  <c r="X183" i="21"/>
  <c r="X271" i="21"/>
  <c r="X367" i="21"/>
  <c r="X471" i="21"/>
  <c r="X11" i="21"/>
  <c r="X75" i="21"/>
  <c r="X139" i="21"/>
  <c r="X219" i="21"/>
  <c r="X315" i="21"/>
  <c r="X403" i="21"/>
  <c r="X491" i="21"/>
  <c r="X348" i="21"/>
  <c r="X460" i="21"/>
  <c r="X264" i="21"/>
  <c r="X381" i="21"/>
  <c r="X76" i="21"/>
  <c r="X74" i="21"/>
  <c r="X96" i="21"/>
  <c r="X213" i="21"/>
  <c r="X204" i="21"/>
  <c r="X392" i="21"/>
  <c r="X58" i="21"/>
  <c r="X57" i="21"/>
  <c r="X224" i="21"/>
  <c r="X24" i="21"/>
  <c r="X125" i="21"/>
  <c r="X316" i="21"/>
  <c r="X260" i="21"/>
  <c r="X77" i="21"/>
  <c r="X104" i="21"/>
  <c r="X328" i="21"/>
  <c r="X82" i="21"/>
  <c r="X354" i="21"/>
  <c r="X426" i="21"/>
  <c r="X222" i="21"/>
  <c r="O504" i="21"/>
  <c r="X428" i="21"/>
  <c r="X13" i="21"/>
  <c r="X263" i="21"/>
  <c r="X332" i="21"/>
  <c r="M504" i="22" l="1"/>
  <c r="K504" i="22"/>
  <c r="J504" i="22"/>
  <c r="G3" i="22" l="1"/>
  <c r="G19" i="22"/>
  <c r="G23" i="22"/>
  <c r="G27" i="22"/>
  <c r="G30" i="22"/>
  <c r="G35" i="22"/>
  <c r="G38" i="22"/>
  <c r="G51" i="22"/>
  <c r="G59" i="22"/>
  <c r="G63" i="22"/>
  <c r="G78" i="22"/>
  <c r="G83" i="22"/>
  <c r="G86" i="22"/>
  <c r="G93" i="22"/>
  <c r="G95" i="22"/>
  <c r="G96" i="22"/>
  <c r="G107" i="22"/>
  <c r="G110" i="22"/>
  <c r="G113" i="22"/>
  <c r="G128" i="22"/>
  <c r="G129" i="22"/>
  <c r="G145" i="22"/>
  <c r="G160" i="22"/>
  <c r="G173" i="22"/>
  <c r="G176" i="22"/>
  <c r="G192" i="22"/>
  <c r="G197" i="22"/>
  <c r="G203" i="22"/>
  <c r="G213" i="22"/>
  <c r="G224" i="22"/>
  <c r="G229" i="22"/>
  <c r="G243" i="22"/>
  <c r="G244" i="22"/>
  <c r="G246" i="22"/>
  <c r="G256" i="22"/>
  <c r="G262" i="22"/>
  <c r="G264" i="22"/>
  <c r="G270" i="22"/>
  <c r="G275" i="22"/>
  <c r="G277" i="22"/>
  <c r="G280" i="22"/>
  <c r="G286" i="22"/>
  <c r="G294" i="22"/>
  <c r="G296" i="22"/>
  <c r="G307" i="22"/>
  <c r="G312" i="22"/>
  <c r="G315" i="22"/>
  <c r="G326" i="22"/>
  <c r="G328" i="22"/>
  <c r="G329" i="22"/>
  <c r="G347" i="22"/>
  <c r="G360" i="22"/>
  <c r="G365" i="22"/>
  <c r="G379" i="22"/>
  <c r="G380" i="22"/>
  <c r="G384" i="22"/>
  <c r="G390" i="22"/>
  <c r="G392" i="22"/>
  <c r="G403" i="22"/>
  <c r="G413" i="22"/>
  <c r="G414" i="22"/>
  <c r="G415" i="22"/>
  <c r="G424" i="22"/>
  <c r="G427" i="22"/>
  <c r="G432" i="22"/>
  <c r="G435" i="22"/>
  <c r="G438" i="22"/>
  <c r="G448" i="22"/>
  <c r="G451" i="22"/>
  <c r="G462" i="22"/>
  <c r="G467" i="22"/>
  <c r="G476" i="22"/>
  <c r="G485" i="22"/>
  <c r="G486" i="22"/>
  <c r="G493" i="22"/>
  <c r="G496" i="22"/>
  <c r="G497" i="22"/>
  <c r="G499" i="22"/>
  <c r="F8" i="22"/>
  <c r="F9" i="22"/>
  <c r="F10" i="22"/>
  <c r="F13" i="22"/>
  <c r="F18" i="22"/>
  <c r="F23" i="22"/>
  <c r="S23" i="22" s="1"/>
  <c r="F24" i="22"/>
  <c r="F26" i="22"/>
  <c r="F27" i="22"/>
  <c r="S27" i="22" s="1"/>
  <c r="F29" i="22"/>
  <c r="F31" i="22"/>
  <c r="S31" i="22" s="1"/>
  <c r="F33" i="22"/>
  <c r="F34" i="22"/>
  <c r="F35" i="22"/>
  <c r="S35" i="22" s="1"/>
  <c r="F42" i="22"/>
  <c r="F43" i="22"/>
  <c r="F44" i="22"/>
  <c r="F48" i="22"/>
  <c r="F49" i="22"/>
  <c r="F50" i="22"/>
  <c r="F51" i="22"/>
  <c r="S51" i="22" s="1"/>
  <c r="F53" i="22"/>
  <c r="F55" i="22"/>
  <c r="F57" i="22"/>
  <c r="F58" i="22"/>
  <c r="F59" i="22"/>
  <c r="S59" i="22" s="1"/>
  <c r="F64" i="22"/>
  <c r="S64" i="22" s="1"/>
  <c r="F66" i="22"/>
  <c r="F67" i="22"/>
  <c r="F72" i="22"/>
  <c r="S72" i="22" s="1"/>
  <c r="F74" i="22"/>
  <c r="F75" i="22"/>
  <c r="S75" i="22" s="1"/>
  <c r="F77" i="22"/>
  <c r="S77" i="22" s="1"/>
  <c r="F79" i="22"/>
  <c r="F80" i="22"/>
  <c r="F82" i="22"/>
  <c r="F85" i="22"/>
  <c r="S85" i="22" s="1"/>
  <c r="F87" i="22"/>
  <c r="S87" i="22" s="1"/>
  <c r="F88" i="22"/>
  <c r="F89" i="22"/>
  <c r="F90" i="22"/>
  <c r="F91" i="22"/>
  <c r="F98" i="22"/>
  <c r="F99" i="22"/>
  <c r="F106" i="22"/>
  <c r="F107" i="22"/>
  <c r="S107" i="22" s="1"/>
  <c r="F109" i="22"/>
  <c r="S109" i="22" s="1"/>
  <c r="F112" i="22"/>
  <c r="F113" i="22"/>
  <c r="S113" i="22" s="1"/>
  <c r="F114" i="22"/>
  <c r="F115" i="22"/>
  <c r="F121" i="22"/>
  <c r="F122" i="22"/>
  <c r="F123" i="22"/>
  <c r="F128" i="22"/>
  <c r="S128" i="22" s="1"/>
  <c r="F130" i="22"/>
  <c r="F131" i="22"/>
  <c r="S131" i="22" s="1"/>
  <c r="F133" i="22"/>
  <c r="F136" i="22"/>
  <c r="F139" i="22"/>
  <c r="S139" i="22" s="1"/>
  <c r="F144" i="22"/>
  <c r="F146" i="22"/>
  <c r="F148" i="22"/>
  <c r="S148" i="22" s="1"/>
  <c r="F152" i="22"/>
  <c r="F157" i="22"/>
  <c r="F159" i="22"/>
  <c r="F160" i="22"/>
  <c r="S160" i="22" s="1"/>
  <c r="F163" i="22"/>
  <c r="F165" i="22"/>
  <c r="F167" i="22"/>
  <c r="F168" i="22"/>
  <c r="F169" i="22"/>
  <c r="F171" i="22"/>
  <c r="S171" i="22" s="1"/>
  <c r="F176" i="22"/>
  <c r="S176" i="22" s="1"/>
  <c r="F177" i="22"/>
  <c r="F178" i="22"/>
  <c r="F179" i="22"/>
  <c r="S179" i="22" s="1"/>
  <c r="F181" i="22"/>
  <c r="F184" i="22"/>
  <c r="F187" i="22"/>
  <c r="S187" i="22" s="1"/>
  <c r="F189" i="22"/>
  <c r="F195" i="22"/>
  <c r="F197" i="22"/>
  <c r="S197" i="22" s="1"/>
  <c r="F199" i="22"/>
  <c r="F200" i="22"/>
  <c r="F203" i="22"/>
  <c r="S203" i="22" s="1"/>
  <c r="F208" i="22"/>
  <c r="F209" i="22"/>
  <c r="F211" i="22"/>
  <c r="F213" i="22"/>
  <c r="S213" i="22" s="1"/>
  <c r="F221" i="22"/>
  <c r="F224" i="22"/>
  <c r="S224" i="22" s="1"/>
  <c r="F225" i="22"/>
  <c r="F227" i="22"/>
  <c r="F229" i="22"/>
  <c r="S229" i="22" s="1"/>
  <c r="F231" i="22"/>
  <c r="S231" i="22" s="1"/>
  <c r="F232" i="22"/>
  <c r="F235" i="22"/>
  <c r="S235" i="22" s="1"/>
  <c r="F240" i="22"/>
  <c r="F241" i="22"/>
  <c r="F242" i="22"/>
  <c r="F243" i="22"/>
  <c r="S243" i="22" s="1"/>
  <c r="F245" i="22"/>
  <c r="F251" i="22"/>
  <c r="F257" i="22"/>
  <c r="F259" i="22"/>
  <c r="F261" i="22"/>
  <c r="F263" i="22"/>
  <c r="F264" i="22"/>
  <c r="S264" i="22" s="1"/>
  <c r="F267" i="22"/>
  <c r="S267" i="22" s="1"/>
  <c r="F269" i="22"/>
  <c r="F271" i="22"/>
  <c r="F272" i="22"/>
  <c r="F273" i="22"/>
  <c r="F275" i="22"/>
  <c r="S275" i="22" s="1"/>
  <c r="F277" i="22"/>
  <c r="S277" i="22" s="1"/>
  <c r="F280" i="22"/>
  <c r="S280" i="22" s="1"/>
  <c r="F281" i="22"/>
  <c r="F282" i="22"/>
  <c r="F288" i="22"/>
  <c r="F291" i="22"/>
  <c r="F293" i="22"/>
  <c r="F295" i="22"/>
  <c r="S295" i="22" s="1"/>
  <c r="F296" i="22"/>
  <c r="S296" i="22" s="1"/>
  <c r="F299" i="22"/>
  <c r="F303" i="22"/>
  <c r="F304" i="22"/>
  <c r="F305" i="22"/>
  <c r="F307" i="22"/>
  <c r="S307" i="22" s="1"/>
  <c r="F312" i="22"/>
  <c r="S312" i="22" s="1"/>
  <c r="F313" i="22"/>
  <c r="F314" i="22"/>
  <c r="F315" i="22"/>
  <c r="S315" i="22" s="1"/>
  <c r="F317" i="22"/>
  <c r="S317" i="22" s="1"/>
  <c r="F323" i="22"/>
  <c r="S323" i="22" s="1"/>
  <c r="F325" i="22"/>
  <c r="F328" i="22"/>
  <c r="S328" i="22" s="1"/>
  <c r="F331" i="22"/>
  <c r="F333" i="22"/>
  <c r="S333" i="22" s="1"/>
  <c r="F335" i="22"/>
  <c r="F336" i="22"/>
  <c r="F339" i="22"/>
  <c r="S339" i="22" s="1"/>
  <c r="F344" i="22"/>
  <c r="F345" i="22"/>
  <c r="F346" i="22"/>
  <c r="F349" i="22"/>
  <c r="S349" i="22" s="1"/>
  <c r="F355" i="22"/>
  <c r="F357" i="22"/>
  <c r="F360" i="22"/>
  <c r="S360" i="22" s="1"/>
  <c r="F361" i="22"/>
  <c r="F363" i="22"/>
  <c r="F367" i="22"/>
  <c r="F368" i="22"/>
  <c r="F371" i="22"/>
  <c r="S371" i="22" s="1"/>
  <c r="F373" i="22"/>
  <c r="F376" i="22"/>
  <c r="F377" i="22"/>
  <c r="F378" i="22"/>
  <c r="F379" i="22"/>
  <c r="S379" i="22" s="1"/>
  <c r="F381" i="22"/>
  <c r="S381" i="22" s="1"/>
  <c r="F387" i="22"/>
  <c r="F388" i="22"/>
  <c r="F392" i="22"/>
  <c r="S392" i="22" s="1"/>
  <c r="F395" i="22"/>
  <c r="S395" i="22" s="1"/>
  <c r="F397" i="22"/>
  <c r="F399" i="22"/>
  <c r="F400" i="22"/>
  <c r="F403" i="22"/>
  <c r="S403" i="22" s="1"/>
  <c r="F405" i="22"/>
  <c r="S405" i="22" s="1"/>
  <c r="F407" i="22"/>
  <c r="F408" i="22"/>
  <c r="F409" i="22"/>
  <c r="F413" i="22"/>
  <c r="S413" i="22" s="1"/>
  <c r="F416" i="22"/>
  <c r="S416" i="22" s="1"/>
  <c r="F417" i="22"/>
  <c r="F418" i="22"/>
  <c r="F419" i="22"/>
  <c r="F424" i="22"/>
  <c r="S424" i="22" s="1"/>
  <c r="F427" i="22"/>
  <c r="S427" i="22" s="1"/>
  <c r="F431" i="22"/>
  <c r="F432" i="22"/>
  <c r="S432" i="22" s="1"/>
  <c r="F435" i="22"/>
  <c r="S435" i="22" s="1"/>
  <c r="F437" i="22"/>
  <c r="F440" i="22"/>
  <c r="S440" i="22" s="1"/>
  <c r="F441" i="22"/>
  <c r="F443" i="22"/>
  <c r="S443" i="22" s="1"/>
  <c r="F449" i="22"/>
  <c r="F450" i="22"/>
  <c r="F451" i="22"/>
  <c r="S451" i="22" s="1"/>
  <c r="F453" i="22"/>
  <c r="S453" i="22" s="1"/>
  <c r="F459" i="22"/>
  <c r="S459" i="22" s="1"/>
  <c r="F460" i="22"/>
  <c r="F461" i="22"/>
  <c r="F464" i="22"/>
  <c r="F465" i="22"/>
  <c r="S465" i="22" s="1"/>
  <c r="F467" i="22"/>
  <c r="S467" i="22" s="1"/>
  <c r="F469" i="22"/>
  <c r="S469" i="22" s="1"/>
  <c r="F471" i="22"/>
  <c r="F472" i="22"/>
  <c r="F480" i="22"/>
  <c r="F481" i="22"/>
  <c r="F482" i="22"/>
  <c r="F483" i="22"/>
  <c r="F485" i="22"/>
  <c r="S485" i="22" s="1"/>
  <c r="F491" i="22"/>
  <c r="F496" i="22"/>
  <c r="S496" i="22" s="1"/>
  <c r="F497" i="22"/>
  <c r="S497" i="22" s="1"/>
  <c r="F499" i="22"/>
  <c r="S499" i="22" s="1"/>
  <c r="F501" i="22"/>
  <c r="AW4" i="22"/>
  <c r="F4" i="22" s="1"/>
  <c r="AW5" i="22"/>
  <c r="F5" i="22" s="1"/>
  <c r="AW6" i="22"/>
  <c r="F6" i="22" s="1"/>
  <c r="S6" i="22" s="1"/>
  <c r="AW7" i="22"/>
  <c r="F7" i="22" s="1"/>
  <c r="AW8" i="22"/>
  <c r="AW9" i="22"/>
  <c r="AW10" i="22"/>
  <c r="AW11" i="22"/>
  <c r="F11" i="22" s="1"/>
  <c r="AW12" i="22"/>
  <c r="F12" i="22" s="1"/>
  <c r="AW13" i="22"/>
  <c r="AW14" i="22"/>
  <c r="F14" i="22" s="1"/>
  <c r="S14" i="22" s="1"/>
  <c r="AW15" i="22"/>
  <c r="F15" i="22" s="1"/>
  <c r="AW16" i="22"/>
  <c r="F16" i="22" s="1"/>
  <c r="AW17" i="22"/>
  <c r="F17" i="22" s="1"/>
  <c r="AW18" i="22"/>
  <c r="AW19" i="22"/>
  <c r="F19" i="22" s="1"/>
  <c r="S19" i="22" s="1"/>
  <c r="AW20" i="22"/>
  <c r="F20" i="22" s="1"/>
  <c r="AW21" i="22"/>
  <c r="F21" i="22" s="1"/>
  <c r="AW22" i="22"/>
  <c r="F22" i="22" s="1"/>
  <c r="AW23" i="22"/>
  <c r="AW24" i="22"/>
  <c r="AW25" i="22"/>
  <c r="F25" i="22" s="1"/>
  <c r="AW26" i="22"/>
  <c r="AW27" i="22"/>
  <c r="AW28" i="22"/>
  <c r="F28" i="22" s="1"/>
  <c r="AW29" i="22"/>
  <c r="AW30" i="22"/>
  <c r="F30" i="22" s="1"/>
  <c r="S30" i="22" s="1"/>
  <c r="AW31" i="22"/>
  <c r="AW32" i="22"/>
  <c r="F32" i="22" s="1"/>
  <c r="AW33" i="22"/>
  <c r="AW34" i="22"/>
  <c r="AW35" i="22"/>
  <c r="AW36" i="22"/>
  <c r="F36" i="22" s="1"/>
  <c r="AW37" i="22"/>
  <c r="F37" i="22" s="1"/>
  <c r="AW38" i="22"/>
  <c r="F38" i="22" s="1"/>
  <c r="S38" i="22" s="1"/>
  <c r="AW39" i="22"/>
  <c r="F39" i="22" s="1"/>
  <c r="AW40" i="22"/>
  <c r="F40" i="22" s="1"/>
  <c r="S40" i="22" s="1"/>
  <c r="AW41" i="22"/>
  <c r="F41" i="22" s="1"/>
  <c r="S41" i="22" s="1"/>
  <c r="AW42" i="22"/>
  <c r="AW43" i="22"/>
  <c r="AW44" i="22"/>
  <c r="AW45" i="22"/>
  <c r="F45" i="22" s="1"/>
  <c r="AW46" i="22"/>
  <c r="F46" i="22" s="1"/>
  <c r="AW47" i="22"/>
  <c r="F47" i="22" s="1"/>
  <c r="S47" i="22" s="1"/>
  <c r="AW48" i="22"/>
  <c r="AW49" i="22"/>
  <c r="AW50" i="22"/>
  <c r="AW51" i="22"/>
  <c r="AW52" i="22"/>
  <c r="F52" i="22" s="1"/>
  <c r="AW53" i="22"/>
  <c r="AW54" i="22"/>
  <c r="F54" i="22" s="1"/>
  <c r="S54" i="22" s="1"/>
  <c r="AW55" i="22"/>
  <c r="AW56" i="22"/>
  <c r="F56" i="22" s="1"/>
  <c r="AW57" i="22"/>
  <c r="AW58" i="22"/>
  <c r="AW59" i="22"/>
  <c r="AW60" i="22"/>
  <c r="F60" i="22" s="1"/>
  <c r="AW61" i="22"/>
  <c r="F61" i="22" s="1"/>
  <c r="AW62" i="22"/>
  <c r="F62" i="22" s="1"/>
  <c r="AW63" i="22"/>
  <c r="F63" i="22" s="1"/>
  <c r="S63" i="22" s="1"/>
  <c r="AW64" i="22"/>
  <c r="AW65" i="22"/>
  <c r="F65" i="22" s="1"/>
  <c r="S65" i="22" s="1"/>
  <c r="AW66" i="22"/>
  <c r="AW67" i="22"/>
  <c r="AW68" i="22"/>
  <c r="F68" i="22" s="1"/>
  <c r="AW69" i="22"/>
  <c r="F69" i="22" s="1"/>
  <c r="AW70" i="22"/>
  <c r="F70" i="22" s="1"/>
  <c r="AW71" i="22"/>
  <c r="F71" i="22" s="1"/>
  <c r="AW72" i="22"/>
  <c r="AW73" i="22"/>
  <c r="F73" i="22" s="1"/>
  <c r="AW74" i="22"/>
  <c r="AW75" i="22"/>
  <c r="AW76" i="22"/>
  <c r="F76" i="22" s="1"/>
  <c r="AW77" i="22"/>
  <c r="AW78" i="22"/>
  <c r="F78" i="22" s="1"/>
  <c r="S78" i="22" s="1"/>
  <c r="AW79" i="22"/>
  <c r="AW80" i="22"/>
  <c r="AW81" i="22"/>
  <c r="F81" i="22" s="1"/>
  <c r="AW82" i="22"/>
  <c r="AW83" i="22"/>
  <c r="F83" i="22" s="1"/>
  <c r="S83" i="22" s="1"/>
  <c r="AW84" i="22"/>
  <c r="F84" i="22" s="1"/>
  <c r="AW85" i="22"/>
  <c r="AW86" i="22"/>
  <c r="F86" i="22" s="1"/>
  <c r="S86" i="22" s="1"/>
  <c r="AW87" i="22"/>
  <c r="AW88" i="22"/>
  <c r="AW89" i="22"/>
  <c r="AW90" i="22"/>
  <c r="AW91" i="22"/>
  <c r="AW92" i="22"/>
  <c r="F92" i="22" s="1"/>
  <c r="AW93" i="22"/>
  <c r="F93" i="22" s="1"/>
  <c r="S93" i="22" s="1"/>
  <c r="AW94" i="22"/>
  <c r="F94" i="22" s="1"/>
  <c r="AW95" i="22"/>
  <c r="F95" i="22" s="1"/>
  <c r="S95" i="22" s="1"/>
  <c r="AW96" i="22"/>
  <c r="F96" i="22" s="1"/>
  <c r="S96" i="22" s="1"/>
  <c r="AW97" i="22"/>
  <c r="F97" i="22" s="1"/>
  <c r="AW98" i="22"/>
  <c r="AW99" i="22"/>
  <c r="AW100" i="22"/>
  <c r="F100" i="22" s="1"/>
  <c r="AW101" i="22"/>
  <c r="F101" i="22" s="1"/>
  <c r="AW102" i="22"/>
  <c r="F102" i="22" s="1"/>
  <c r="AW103" i="22"/>
  <c r="F103" i="22" s="1"/>
  <c r="AW104" i="22"/>
  <c r="F104" i="22" s="1"/>
  <c r="AW105" i="22"/>
  <c r="F105" i="22" s="1"/>
  <c r="AW106" i="22"/>
  <c r="AW107" i="22"/>
  <c r="AW108" i="22"/>
  <c r="F108" i="22" s="1"/>
  <c r="AW109" i="22"/>
  <c r="AW110" i="22"/>
  <c r="F110" i="22" s="1"/>
  <c r="S110" i="22" s="1"/>
  <c r="AW111" i="22"/>
  <c r="F111" i="22" s="1"/>
  <c r="AW112" i="22"/>
  <c r="AW113" i="22"/>
  <c r="AW114" i="22"/>
  <c r="AW115" i="22"/>
  <c r="AW116" i="22"/>
  <c r="F116" i="22" s="1"/>
  <c r="AW117" i="22"/>
  <c r="F117" i="22" s="1"/>
  <c r="AW118" i="22"/>
  <c r="F118" i="22" s="1"/>
  <c r="S118" i="22" s="1"/>
  <c r="AW119" i="22"/>
  <c r="F119" i="22" s="1"/>
  <c r="AW120" i="22"/>
  <c r="F120" i="22" s="1"/>
  <c r="S120" i="22" s="1"/>
  <c r="AW121" i="22"/>
  <c r="AW122" i="22"/>
  <c r="AW123" i="22"/>
  <c r="AW124" i="22"/>
  <c r="F124" i="22" s="1"/>
  <c r="AW125" i="22"/>
  <c r="F125" i="22" s="1"/>
  <c r="AW126" i="22"/>
  <c r="F126" i="22" s="1"/>
  <c r="AW127" i="22"/>
  <c r="F127" i="22" s="1"/>
  <c r="AW128" i="22"/>
  <c r="AW129" i="22"/>
  <c r="F129" i="22" s="1"/>
  <c r="S129" i="22" s="1"/>
  <c r="AW130" i="22"/>
  <c r="AW131" i="22"/>
  <c r="AW132" i="22"/>
  <c r="F132" i="22" s="1"/>
  <c r="AW133" i="22"/>
  <c r="AW134" i="22"/>
  <c r="F134" i="22" s="1"/>
  <c r="S134" i="22" s="1"/>
  <c r="AW135" i="22"/>
  <c r="F135" i="22" s="1"/>
  <c r="AW136" i="22"/>
  <c r="AW137" i="22"/>
  <c r="F137" i="22" s="1"/>
  <c r="AW138" i="22"/>
  <c r="F138" i="22" s="1"/>
  <c r="AW139" i="22"/>
  <c r="AW140" i="22"/>
  <c r="F140" i="22" s="1"/>
  <c r="AW141" i="22"/>
  <c r="F141" i="22" s="1"/>
  <c r="AW142" i="22"/>
  <c r="F142" i="22" s="1"/>
  <c r="AW143" i="22"/>
  <c r="F143" i="22" s="1"/>
  <c r="AW144" i="22"/>
  <c r="AW145" i="22"/>
  <c r="F145" i="22" s="1"/>
  <c r="S145" i="22" s="1"/>
  <c r="AW146" i="22"/>
  <c r="AW147" i="22"/>
  <c r="F147" i="22" s="1"/>
  <c r="S147" i="22" s="1"/>
  <c r="AW148" i="22"/>
  <c r="AW149" i="22"/>
  <c r="F149" i="22" s="1"/>
  <c r="AW150" i="22"/>
  <c r="F150" i="22" s="1"/>
  <c r="S150" i="22" s="1"/>
  <c r="AW151" i="22"/>
  <c r="F151" i="22" s="1"/>
  <c r="AW152" i="22"/>
  <c r="AW153" i="22"/>
  <c r="F153" i="22" s="1"/>
  <c r="AW154" i="22"/>
  <c r="F154" i="22" s="1"/>
  <c r="AW155" i="22"/>
  <c r="F155" i="22" s="1"/>
  <c r="AW156" i="22"/>
  <c r="F156" i="22" s="1"/>
  <c r="AW157" i="22"/>
  <c r="AW158" i="22"/>
  <c r="F158" i="22" s="1"/>
  <c r="S158" i="22" s="1"/>
  <c r="AW159" i="22"/>
  <c r="AW160" i="22"/>
  <c r="AW161" i="22"/>
  <c r="F161" i="22" s="1"/>
  <c r="S161" i="22" s="1"/>
  <c r="AW162" i="22"/>
  <c r="F162" i="22" s="1"/>
  <c r="AW163" i="22"/>
  <c r="AW164" i="22"/>
  <c r="F164" i="22" s="1"/>
  <c r="AW165" i="22"/>
  <c r="AW166" i="22"/>
  <c r="F166" i="22" s="1"/>
  <c r="S166" i="22" s="1"/>
  <c r="AW167" i="22"/>
  <c r="AW168" i="22"/>
  <c r="AW169" i="22"/>
  <c r="AW170" i="22"/>
  <c r="F170" i="22" s="1"/>
  <c r="AW171" i="22"/>
  <c r="AW172" i="22"/>
  <c r="F172" i="22" s="1"/>
  <c r="AW173" i="22"/>
  <c r="F173" i="22" s="1"/>
  <c r="S173" i="22" s="1"/>
  <c r="AW174" i="22"/>
  <c r="F174" i="22" s="1"/>
  <c r="AW175" i="22"/>
  <c r="F175" i="22" s="1"/>
  <c r="AW176" i="22"/>
  <c r="AW177" i="22"/>
  <c r="AW178" i="22"/>
  <c r="AW179" i="22"/>
  <c r="AW180" i="22"/>
  <c r="F180" i="22" s="1"/>
  <c r="S180" i="22" s="1"/>
  <c r="AW181" i="22"/>
  <c r="AW182" i="22"/>
  <c r="F182" i="22" s="1"/>
  <c r="S182" i="22" s="1"/>
  <c r="AW183" i="22"/>
  <c r="F183" i="22" s="1"/>
  <c r="S183" i="22" s="1"/>
  <c r="AW184" i="22"/>
  <c r="AW185" i="22"/>
  <c r="F185" i="22" s="1"/>
  <c r="AW186" i="22"/>
  <c r="F186" i="22" s="1"/>
  <c r="AW187" i="22"/>
  <c r="AW188" i="22"/>
  <c r="F188" i="22" s="1"/>
  <c r="AW189" i="22"/>
  <c r="AW190" i="22"/>
  <c r="F190" i="22" s="1"/>
  <c r="AW191" i="22"/>
  <c r="F191" i="22" s="1"/>
  <c r="AW192" i="22"/>
  <c r="F192" i="22" s="1"/>
  <c r="S192" i="22" s="1"/>
  <c r="AW193" i="22"/>
  <c r="F193" i="22" s="1"/>
  <c r="S193" i="22" s="1"/>
  <c r="AW194" i="22"/>
  <c r="F194" i="22" s="1"/>
  <c r="AW195" i="22"/>
  <c r="AW196" i="22"/>
  <c r="F196" i="22" s="1"/>
  <c r="AW197" i="22"/>
  <c r="AW198" i="22"/>
  <c r="F198" i="22" s="1"/>
  <c r="AW199" i="22"/>
  <c r="AW200" i="22"/>
  <c r="AW201" i="22"/>
  <c r="F201" i="22" s="1"/>
  <c r="S201" i="22" s="1"/>
  <c r="AW202" i="22"/>
  <c r="F202" i="22" s="1"/>
  <c r="AW203" i="22"/>
  <c r="AW204" i="22"/>
  <c r="F204" i="22" s="1"/>
  <c r="AW205" i="22"/>
  <c r="F205" i="22" s="1"/>
  <c r="AW206" i="22"/>
  <c r="F206" i="22" s="1"/>
  <c r="AW207" i="22"/>
  <c r="F207" i="22" s="1"/>
  <c r="AW208" i="22"/>
  <c r="AW209" i="22"/>
  <c r="AW210" i="22"/>
  <c r="F210" i="22" s="1"/>
  <c r="AW211" i="22"/>
  <c r="AW212" i="22"/>
  <c r="F212" i="22" s="1"/>
  <c r="S212" i="22" s="1"/>
  <c r="AW213" i="22"/>
  <c r="AW214" i="22"/>
  <c r="F214" i="22" s="1"/>
  <c r="S214" i="22" s="1"/>
  <c r="AW215" i="22"/>
  <c r="F215" i="22" s="1"/>
  <c r="AW216" i="22"/>
  <c r="F216" i="22" s="1"/>
  <c r="AW217" i="22"/>
  <c r="F217" i="22" s="1"/>
  <c r="AW218" i="22"/>
  <c r="F218" i="22" s="1"/>
  <c r="AW219" i="22"/>
  <c r="F219" i="22" s="1"/>
  <c r="AW220" i="22"/>
  <c r="F220" i="22" s="1"/>
  <c r="AW221" i="22"/>
  <c r="AW222" i="22"/>
  <c r="F222" i="22" s="1"/>
  <c r="S222" i="22" s="1"/>
  <c r="AW223" i="22"/>
  <c r="F223" i="22" s="1"/>
  <c r="AW224" i="22"/>
  <c r="AW225" i="22"/>
  <c r="AW226" i="22"/>
  <c r="F226" i="22" s="1"/>
  <c r="AW227" i="22"/>
  <c r="AW228" i="22"/>
  <c r="F228" i="22" s="1"/>
  <c r="AW229" i="22"/>
  <c r="AW230" i="22"/>
  <c r="F230" i="22" s="1"/>
  <c r="AW231" i="22"/>
  <c r="AW232" i="22"/>
  <c r="AW233" i="22"/>
  <c r="F233" i="22" s="1"/>
  <c r="AW234" i="22"/>
  <c r="F234" i="22" s="1"/>
  <c r="AW235" i="22"/>
  <c r="AW236" i="22"/>
  <c r="F236" i="22" s="1"/>
  <c r="AW237" i="22"/>
  <c r="F237" i="22" s="1"/>
  <c r="AW238" i="22"/>
  <c r="F238" i="22" s="1"/>
  <c r="AW239" i="22"/>
  <c r="F239" i="22" s="1"/>
  <c r="AW240" i="22"/>
  <c r="AW241" i="22"/>
  <c r="AW242" i="22"/>
  <c r="AW243" i="22"/>
  <c r="AW244" i="22"/>
  <c r="F244" i="22" s="1"/>
  <c r="S244" i="22" s="1"/>
  <c r="AW245" i="22"/>
  <c r="AW246" i="22"/>
  <c r="F246" i="22" s="1"/>
  <c r="S246" i="22" s="1"/>
  <c r="AW247" i="22"/>
  <c r="F247" i="22" s="1"/>
  <c r="AW248" i="22"/>
  <c r="F248" i="22" s="1"/>
  <c r="AW249" i="22"/>
  <c r="F249" i="22" s="1"/>
  <c r="AW250" i="22"/>
  <c r="F250" i="22" s="1"/>
  <c r="AW251" i="22"/>
  <c r="AW252" i="22"/>
  <c r="F252" i="22" s="1"/>
  <c r="AW253" i="22"/>
  <c r="F253" i="22" s="1"/>
  <c r="AW254" i="22"/>
  <c r="F254" i="22" s="1"/>
  <c r="AW255" i="22"/>
  <c r="F255" i="22" s="1"/>
  <c r="AW256" i="22"/>
  <c r="F256" i="22" s="1"/>
  <c r="S256" i="22" s="1"/>
  <c r="AW257" i="22"/>
  <c r="AW258" i="22"/>
  <c r="F258" i="22" s="1"/>
  <c r="AW259" i="22"/>
  <c r="AW260" i="22"/>
  <c r="F260" i="22" s="1"/>
  <c r="AW261" i="22"/>
  <c r="AW262" i="22"/>
  <c r="F262" i="22" s="1"/>
  <c r="S262" i="22" s="1"/>
  <c r="AW263" i="22"/>
  <c r="AW264" i="22"/>
  <c r="AW265" i="22"/>
  <c r="F265" i="22" s="1"/>
  <c r="S265" i="22" s="1"/>
  <c r="AW266" i="22"/>
  <c r="F266" i="22" s="1"/>
  <c r="AW267" i="22"/>
  <c r="AW268" i="22"/>
  <c r="F268" i="22" s="1"/>
  <c r="AW269" i="22"/>
  <c r="AW270" i="22"/>
  <c r="F270" i="22" s="1"/>
  <c r="S270" i="22" s="1"/>
  <c r="AW271" i="22"/>
  <c r="AW272" i="22"/>
  <c r="AW273" i="22"/>
  <c r="AW274" i="22"/>
  <c r="F274" i="22" s="1"/>
  <c r="AW275" i="22"/>
  <c r="AW276" i="22"/>
  <c r="F276" i="22" s="1"/>
  <c r="AW277" i="22"/>
  <c r="AW278" i="22"/>
  <c r="F278" i="22" s="1"/>
  <c r="AW279" i="22"/>
  <c r="F279" i="22" s="1"/>
  <c r="AW280" i="22"/>
  <c r="AW281" i="22"/>
  <c r="AW282" i="22"/>
  <c r="AW283" i="22"/>
  <c r="F283" i="22" s="1"/>
  <c r="AW284" i="22"/>
  <c r="F284" i="22" s="1"/>
  <c r="AW285" i="22"/>
  <c r="F285" i="22" s="1"/>
  <c r="AW286" i="22"/>
  <c r="F286" i="22" s="1"/>
  <c r="S286" i="22" s="1"/>
  <c r="AW287" i="22"/>
  <c r="F287" i="22" s="1"/>
  <c r="AW288" i="22"/>
  <c r="AW289" i="22"/>
  <c r="F289" i="22" s="1"/>
  <c r="AW290" i="22"/>
  <c r="F290" i="22" s="1"/>
  <c r="AW291" i="22"/>
  <c r="AW292" i="22"/>
  <c r="F292" i="22" s="1"/>
  <c r="AW293" i="22"/>
  <c r="AW294" i="22"/>
  <c r="F294" i="22" s="1"/>
  <c r="S294" i="22" s="1"/>
  <c r="AW295" i="22"/>
  <c r="AW296" i="22"/>
  <c r="AW297" i="22"/>
  <c r="F297" i="22" s="1"/>
  <c r="AW298" i="22"/>
  <c r="F298" i="22" s="1"/>
  <c r="AW299" i="22"/>
  <c r="AW300" i="22"/>
  <c r="F300" i="22" s="1"/>
  <c r="AW301" i="22"/>
  <c r="F301" i="22" s="1"/>
  <c r="AW302" i="22"/>
  <c r="F302" i="22" s="1"/>
  <c r="S302" i="22" s="1"/>
  <c r="AW303" i="22"/>
  <c r="AW304" i="22"/>
  <c r="AW305" i="22"/>
  <c r="AW306" i="22"/>
  <c r="F306" i="22" s="1"/>
  <c r="AW307" i="22"/>
  <c r="AW308" i="22"/>
  <c r="F308" i="22" s="1"/>
  <c r="AW309" i="22"/>
  <c r="F309" i="22" s="1"/>
  <c r="AW310" i="22"/>
  <c r="F310" i="22" s="1"/>
  <c r="AW311" i="22"/>
  <c r="F311" i="22" s="1"/>
  <c r="AW312" i="22"/>
  <c r="AW313" i="22"/>
  <c r="AW314" i="22"/>
  <c r="AW315" i="22"/>
  <c r="AW316" i="22"/>
  <c r="F316" i="22" s="1"/>
  <c r="AW317" i="22"/>
  <c r="AW318" i="22"/>
  <c r="F318" i="22" s="1"/>
  <c r="AW319" i="22"/>
  <c r="F319" i="22" s="1"/>
  <c r="AW320" i="22"/>
  <c r="F320" i="22" s="1"/>
  <c r="AW321" i="22"/>
  <c r="F321" i="22" s="1"/>
  <c r="AW322" i="22"/>
  <c r="F322" i="22" s="1"/>
  <c r="AW323" i="22"/>
  <c r="AW324" i="22"/>
  <c r="F324" i="22" s="1"/>
  <c r="AW325" i="22"/>
  <c r="AW326" i="22"/>
  <c r="F326" i="22" s="1"/>
  <c r="S326" i="22" s="1"/>
  <c r="AW327" i="22"/>
  <c r="F327" i="22" s="1"/>
  <c r="AW328" i="22"/>
  <c r="AW329" i="22"/>
  <c r="F329" i="22" s="1"/>
  <c r="S329" i="22" s="1"/>
  <c r="AW330" i="22"/>
  <c r="F330" i="22" s="1"/>
  <c r="AW331" i="22"/>
  <c r="AW332" i="22"/>
  <c r="F332" i="22" s="1"/>
  <c r="AW333" i="22"/>
  <c r="AW334" i="22"/>
  <c r="F334" i="22" s="1"/>
  <c r="AW335" i="22"/>
  <c r="AW336" i="22"/>
  <c r="AW337" i="22"/>
  <c r="F337" i="22" s="1"/>
  <c r="AW338" i="22"/>
  <c r="F338" i="22" s="1"/>
  <c r="AW339" i="22"/>
  <c r="AW340" i="22"/>
  <c r="F340" i="22" s="1"/>
  <c r="AW341" i="22"/>
  <c r="F341" i="22" s="1"/>
  <c r="AW342" i="22"/>
  <c r="F342" i="22" s="1"/>
  <c r="AW343" i="22"/>
  <c r="F343" i="22" s="1"/>
  <c r="AW344" i="22"/>
  <c r="AW345" i="22"/>
  <c r="AW346" i="22"/>
  <c r="AW347" i="22"/>
  <c r="F347" i="22" s="1"/>
  <c r="S347" i="22" s="1"/>
  <c r="AW348" i="22"/>
  <c r="F348" i="22" s="1"/>
  <c r="S348" i="22" s="1"/>
  <c r="AW349" i="22"/>
  <c r="AW350" i="22"/>
  <c r="F350" i="22" s="1"/>
  <c r="S350" i="22" s="1"/>
  <c r="AW351" i="22"/>
  <c r="F351" i="22" s="1"/>
  <c r="AW352" i="22"/>
  <c r="F352" i="22" s="1"/>
  <c r="AW353" i="22"/>
  <c r="F353" i="22" s="1"/>
  <c r="AW354" i="22"/>
  <c r="F354" i="22" s="1"/>
  <c r="AW355" i="22"/>
  <c r="AW356" i="22"/>
  <c r="F356" i="22" s="1"/>
  <c r="AW357" i="22"/>
  <c r="AW358" i="22"/>
  <c r="F358" i="22" s="1"/>
  <c r="S358" i="22" s="1"/>
  <c r="AW359" i="22"/>
  <c r="F359" i="22" s="1"/>
  <c r="AW360" i="22"/>
  <c r="AW361" i="22"/>
  <c r="AW362" i="22"/>
  <c r="F362" i="22" s="1"/>
  <c r="AW363" i="22"/>
  <c r="AW364" i="22"/>
  <c r="F364" i="22" s="1"/>
  <c r="AW365" i="22"/>
  <c r="F365" i="22" s="1"/>
  <c r="S365" i="22" s="1"/>
  <c r="AW366" i="22"/>
  <c r="F366" i="22" s="1"/>
  <c r="AW367" i="22"/>
  <c r="AW368" i="22"/>
  <c r="AW369" i="22"/>
  <c r="F369" i="22" s="1"/>
  <c r="AW370" i="22"/>
  <c r="F370" i="22" s="1"/>
  <c r="AW371" i="22"/>
  <c r="AW372" i="22"/>
  <c r="F372" i="22" s="1"/>
  <c r="AW373" i="22"/>
  <c r="AW374" i="22"/>
  <c r="F374" i="22" s="1"/>
  <c r="AW375" i="22"/>
  <c r="F375" i="22" s="1"/>
  <c r="S375" i="22" s="1"/>
  <c r="AW376" i="22"/>
  <c r="AW377" i="22"/>
  <c r="AW378" i="22"/>
  <c r="AW379" i="22"/>
  <c r="AW380" i="22"/>
  <c r="F380" i="22" s="1"/>
  <c r="S380" i="22" s="1"/>
  <c r="AW381" i="22"/>
  <c r="AW382" i="22"/>
  <c r="F382" i="22" s="1"/>
  <c r="AW383" i="22"/>
  <c r="F383" i="22" s="1"/>
  <c r="AW384" i="22"/>
  <c r="F384" i="22" s="1"/>
  <c r="S384" i="22" s="1"/>
  <c r="AW385" i="22"/>
  <c r="F385" i="22" s="1"/>
  <c r="AW386" i="22"/>
  <c r="F386" i="22" s="1"/>
  <c r="AW387" i="22"/>
  <c r="AW388" i="22"/>
  <c r="AW389" i="22"/>
  <c r="F389" i="22" s="1"/>
  <c r="AW390" i="22"/>
  <c r="F390" i="22" s="1"/>
  <c r="S390" i="22" s="1"/>
  <c r="AW391" i="22"/>
  <c r="F391" i="22" s="1"/>
  <c r="AW392" i="22"/>
  <c r="AW393" i="22"/>
  <c r="F393" i="22" s="1"/>
  <c r="S393" i="22" s="1"/>
  <c r="AW394" i="22"/>
  <c r="F394" i="22" s="1"/>
  <c r="AW395" i="22"/>
  <c r="AW396" i="22"/>
  <c r="F396" i="22" s="1"/>
  <c r="AW397" i="22"/>
  <c r="AW398" i="22"/>
  <c r="F398" i="22" s="1"/>
  <c r="S398" i="22" s="1"/>
  <c r="AW399" i="22"/>
  <c r="AW400" i="22"/>
  <c r="AW401" i="22"/>
  <c r="F401" i="22" s="1"/>
  <c r="AW402" i="22"/>
  <c r="F402" i="22" s="1"/>
  <c r="AW403" i="22"/>
  <c r="AW404" i="22"/>
  <c r="F404" i="22" s="1"/>
  <c r="S404" i="22" s="1"/>
  <c r="AW405" i="22"/>
  <c r="AW406" i="22"/>
  <c r="F406" i="22" s="1"/>
  <c r="S406" i="22" s="1"/>
  <c r="AW407" i="22"/>
  <c r="AW408" i="22"/>
  <c r="AW409" i="22"/>
  <c r="AW410" i="22"/>
  <c r="F410" i="22" s="1"/>
  <c r="AW411" i="22"/>
  <c r="F411" i="22" s="1"/>
  <c r="AW412" i="22"/>
  <c r="F412" i="22" s="1"/>
  <c r="AW413" i="22"/>
  <c r="AW414" i="22"/>
  <c r="F414" i="22" s="1"/>
  <c r="S414" i="22" s="1"/>
  <c r="AW415" i="22"/>
  <c r="F415" i="22" s="1"/>
  <c r="S415" i="22" s="1"/>
  <c r="AW416" i="22"/>
  <c r="AW417" i="22"/>
  <c r="AW418" i="22"/>
  <c r="AW419" i="22"/>
  <c r="AW420" i="22"/>
  <c r="F420" i="22" s="1"/>
  <c r="AW421" i="22"/>
  <c r="F421" i="22" s="1"/>
  <c r="AW422" i="22"/>
  <c r="F422" i="22" s="1"/>
  <c r="S422" i="22" s="1"/>
  <c r="AW423" i="22"/>
  <c r="F423" i="22" s="1"/>
  <c r="AW424" i="22"/>
  <c r="AW425" i="22"/>
  <c r="F425" i="22" s="1"/>
  <c r="S425" i="22" s="1"/>
  <c r="AW426" i="22"/>
  <c r="F426" i="22" s="1"/>
  <c r="AW427" i="22"/>
  <c r="AW428" i="22"/>
  <c r="F428" i="22" s="1"/>
  <c r="AW429" i="22"/>
  <c r="F429" i="22" s="1"/>
  <c r="AW430" i="22"/>
  <c r="F430" i="22" s="1"/>
  <c r="S430" i="22" s="1"/>
  <c r="AW431" i="22"/>
  <c r="AW432" i="22"/>
  <c r="AW433" i="22"/>
  <c r="F433" i="22" s="1"/>
  <c r="AW434" i="22"/>
  <c r="F434" i="22" s="1"/>
  <c r="AW435" i="22"/>
  <c r="AW436" i="22"/>
  <c r="F436" i="22" s="1"/>
  <c r="AW437" i="22"/>
  <c r="AW438" i="22"/>
  <c r="F438" i="22" s="1"/>
  <c r="S438" i="22" s="1"/>
  <c r="AW439" i="22"/>
  <c r="F439" i="22" s="1"/>
  <c r="AW440" i="22"/>
  <c r="AW441" i="22"/>
  <c r="AW442" i="22"/>
  <c r="F442" i="22" s="1"/>
  <c r="AW443" i="22"/>
  <c r="AW444" i="22"/>
  <c r="F444" i="22" s="1"/>
  <c r="AW445" i="22"/>
  <c r="F445" i="22" s="1"/>
  <c r="AW446" i="22"/>
  <c r="F446" i="22" s="1"/>
  <c r="AW447" i="22"/>
  <c r="F447" i="22" s="1"/>
  <c r="AW448" i="22"/>
  <c r="F448" i="22" s="1"/>
  <c r="S448" i="22" s="1"/>
  <c r="AW449" i="22"/>
  <c r="AW450" i="22"/>
  <c r="AW451" i="22"/>
  <c r="AW452" i="22"/>
  <c r="F452" i="22" s="1"/>
  <c r="S452" i="22" s="1"/>
  <c r="AW453" i="22"/>
  <c r="AW454" i="22"/>
  <c r="F454" i="22" s="1"/>
  <c r="S454" i="22" s="1"/>
  <c r="AW455" i="22"/>
  <c r="F455" i="22" s="1"/>
  <c r="AW456" i="22"/>
  <c r="F456" i="22" s="1"/>
  <c r="AW457" i="22"/>
  <c r="F457" i="22" s="1"/>
  <c r="S457" i="22" s="1"/>
  <c r="AW458" i="22"/>
  <c r="F458" i="22" s="1"/>
  <c r="AW459" i="22"/>
  <c r="AW460" i="22"/>
  <c r="AW461" i="22"/>
  <c r="AW462" i="22"/>
  <c r="F462" i="22" s="1"/>
  <c r="S462" i="22" s="1"/>
  <c r="AW463" i="22"/>
  <c r="F463" i="22" s="1"/>
  <c r="S463" i="22" s="1"/>
  <c r="AW464" i="22"/>
  <c r="AW465" i="22"/>
  <c r="AW466" i="22"/>
  <c r="F466" i="22" s="1"/>
  <c r="AW467" i="22"/>
  <c r="AW468" i="22"/>
  <c r="F468" i="22" s="1"/>
  <c r="AW469" i="22"/>
  <c r="AW470" i="22"/>
  <c r="F470" i="22" s="1"/>
  <c r="AW471" i="22"/>
  <c r="AW472" i="22"/>
  <c r="AW473" i="22"/>
  <c r="F473" i="22" s="1"/>
  <c r="AW474" i="22"/>
  <c r="F474" i="22" s="1"/>
  <c r="AW475" i="22"/>
  <c r="F475" i="22" s="1"/>
  <c r="S475" i="22" s="1"/>
  <c r="AW476" i="22"/>
  <c r="F476" i="22" s="1"/>
  <c r="S476" i="22" s="1"/>
  <c r="AW477" i="22"/>
  <c r="F477" i="22" s="1"/>
  <c r="AW478" i="22"/>
  <c r="F478" i="22" s="1"/>
  <c r="S478" i="22" s="1"/>
  <c r="AW479" i="22"/>
  <c r="F479" i="22" s="1"/>
  <c r="AW480" i="22"/>
  <c r="AW481" i="22"/>
  <c r="AW482" i="22"/>
  <c r="AW483" i="22"/>
  <c r="AW484" i="22"/>
  <c r="F484" i="22" s="1"/>
  <c r="AW485" i="22"/>
  <c r="AW486" i="22"/>
  <c r="F486" i="22" s="1"/>
  <c r="S486" i="22" s="1"/>
  <c r="AW487" i="22"/>
  <c r="F487" i="22" s="1"/>
  <c r="S487" i="22" s="1"/>
  <c r="AW488" i="22"/>
  <c r="F488" i="22" s="1"/>
  <c r="AW489" i="22"/>
  <c r="F489" i="22" s="1"/>
  <c r="AW490" i="22"/>
  <c r="F490" i="22" s="1"/>
  <c r="AW491" i="22"/>
  <c r="AW492" i="22"/>
  <c r="F492" i="22" s="1"/>
  <c r="AW493" i="22"/>
  <c r="F493" i="22" s="1"/>
  <c r="S493" i="22" s="1"/>
  <c r="AW494" i="22"/>
  <c r="F494" i="22" s="1"/>
  <c r="S494" i="22" s="1"/>
  <c r="AW495" i="22"/>
  <c r="F495" i="22" s="1"/>
  <c r="AW496" i="22"/>
  <c r="AW497" i="22"/>
  <c r="AW498" i="22"/>
  <c r="F498" i="22" s="1"/>
  <c r="AW499" i="22"/>
  <c r="AW500" i="22"/>
  <c r="F500" i="22" s="1"/>
  <c r="AW501" i="22"/>
  <c r="AW502" i="22"/>
  <c r="F502" i="22" s="1"/>
  <c r="AW3" i="22"/>
  <c r="F3" i="22" s="1"/>
  <c r="S3" i="22" s="1"/>
  <c r="L4" i="22"/>
  <c r="L5" i="22"/>
  <c r="L6" i="22"/>
  <c r="L7" i="22"/>
  <c r="L8" i="22"/>
  <c r="L9" i="22"/>
  <c r="L10" i="22"/>
  <c r="L11" i="22"/>
  <c r="L12" i="22"/>
  <c r="L13" i="22"/>
  <c r="L14" i="22"/>
  <c r="L15" i="22"/>
  <c r="L16" i="22"/>
  <c r="L17" i="22"/>
  <c r="L18" i="22"/>
  <c r="L19" i="22"/>
  <c r="L20" i="22"/>
  <c r="L21" i="22"/>
  <c r="L22" i="22"/>
  <c r="L23" i="22"/>
  <c r="L24" i="22"/>
  <c r="L25" i="22"/>
  <c r="L26" i="22"/>
  <c r="L27" i="22"/>
  <c r="L28" i="22"/>
  <c r="L29" i="22"/>
  <c r="L30" i="22"/>
  <c r="L31" i="22"/>
  <c r="L32" i="22"/>
  <c r="L33" i="22"/>
  <c r="L34" i="22"/>
  <c r="L35" i="22"/>
  <c r="L36" i="22"/>
  <c r="L37" i="22"/>
  <c r="L38" i="22"/>
  <c r="L39" i="22"/>
  <c r="L40" i="22"/>
  <c r="L41" i="22"/>
  <c r="L42" i="22"/>
  <c r="L43" i="22"/>
  <c r="L44" i="22"/>
  <c r="L45" i="22"/>
  <c r="L46" i="22"/>
  <c r="L47" i="22"/>
  <c r="L48" i="22"/>
  <c r="L49" i="22"/>
  <c r="L50" i="22"/>
  <c r="L51" i="22"/>
  <c r="L52" i="22"/>
  <c r="L53" i="22"/>
  <c r="L54" i="22"/>
  <c r="L55" i="22"/>
  <c r="L56" i="22"/>
  <c r="L57" i="22"/>
  <c r="L58" i="22"/>
  <c r="L59" i="22"/>
  <c r="L60" i="22"/>
  <c r="L61" i="22"/>
  <c r="L62" i="22"/>
  <c r="L63" i="22"/>
  <c r="L64" i="22"/>
  <c r="L65" i="22"/>
  <c r="L66" i="22"/>
  <c r="L67" i="22"/>
  <c r="L68" i="22"/>
  <c r="L69" i="22"/>
  <c r="L70" i="22"/>
  <c r="L71" i="22"/>
  <c r="L72" i="22"/>
  <c r="L73" i="22"/>
  <c r="L74" i="22"/>
  <c r="L75" i="22"/>
  <c r="L76" i="22"/>
  <c r="L77" i="22"/>
  <c r="L78" i="22"/>
  <c r="L79" i="22"/>
  <c r="L80" i="22"/>
  <c r="L81" i="22"/>
  <c r="L82" i="22"/>
  <c r="L83" i="22"/>
  <c r="L84" i="22"/>
  <c r="L85" i="22"/>
  <c r="L86" i="22"/>
  <c r="L87" i="22"/>
  <c r="L88" i="22"/>
  <c r="L89" i="22"/>
  <c r="L90" i="22"/>
  <c r="L91" i="22"/>
  <c r="L92" i="22"/>
  <c r="L93" i="22"/>
  <c r="L94" i="22"/>
  <c r="L95" i="22"/>
  <c r="L96" i="22"/>
  <c r="L97" i="22"/>
  <c r="L98" i="22"/>
  <c r="L99" i="22"/>
  <c r="L100" i="22"/>
  <c r="L101" i="22"/>
  <c r="L102" i="22"/>
  <c r="L103" i="22"/>
  <c r="L104" i="22"/>
  <c r="L105" i="22"/>
  <c r="L106" i="22"/>
  <c r="L107" i="22"/>
  <c r="L108" i="22"/>
  <c r="L109" i="22"/>
  <c r="L110" i="22"/>
  <c r="L111" i="22"/>
  <c r="L112" i="22"/>
  <c r="L113" i="22"/>
  <c r="L114" i="22"/>
  <c r="L115" i="22"/>
  <c r="L116" i="22"/>
  <c r="L117" i="22"/>
  <c r="L118" i="22"/>
  <c r="L119" i="22"/>
  <c r="L120" i="22"/>
  <c r="L121" i="22"/>
  <c r="L122" i="22"/>
  <c r="L123" i="22"/>
  <c r="L124" i="22"/>
  <c r="L125" i="22"/>
  <c r="L126" i="22"/>
  <c r="L127" i="22"/>
  <c r="L128" i="22"/>
  <c r="L129" i="22"/>
  <c r="L130" i="22"/>
  <c r="L131" i="22"/>
  <c r="L132" i="22"/>
  <c r="L133" i="22"/>
  <c r="L134" i="22"/>
  <c r="L135" i="22"/>
  <c r="L136" i="22"/>
  <c r="L137" i="22"/>
  <c r="L138" i="22"/>
  <c r="L139" i="22"/>
  <c r="L140" i="22"/>
  <c r="L141" i="22"/>
  <c r="L142" i="22"/>
  <c r="L143" i="22"/>
  <c r="L144" i="22"/>
  <c r="L145" i="22"/>
  <c r="L146" i="22"/>
  <c r="L147" i="22"/>
  <c r="L148" i="22"/>
  <c r="L149" i="22"/>
  <c r="L150" i="22"/>
  <c r="L151" i="22"/>
  <c r="L152" i="22"/>
  <c r="L153" i="22"/>
  <c r="L154" i="22"/>
  <c r="L155" i="22"/>
  <c r="L156" i="22"/>
  <c r="L157" i="22"/>
  <c r="L158" i="22"/>
  <c r="L159" i="22"/>
  <c r="L160" i="22"/>
  <c r="L161" i="22"/>
  <c r="L162" i="22"/>
  <c r="L163" i="22"/>
  <c r="L164" i="22"/>
  <c r="L165" i="22"/>
  <c r="L166" i="22"/>
  <c r="L167" i="22"/>
  <c r="L168" i="22"/>
  <c r="L169" i="22"/>
  <c r="L170" i="22"/>
  <c r="L171" i="22"/>
  <c r="L172" i="22"/>
  <c r="L173" i="22"/>
  <c r="L174" i="22"/>
  <c r="L175" i="22"/>
  <c r="L176" i="22"/>
  <c r="L177" i="22"/>
  <c r="L178" i="22"/>
  <c r="L179" i="22"/>
  <c r="L180" i="22"/>
  <c r="L181" i="22"/>
  <c r="L182" i="22"/>
  <c r="L183" i="22"/>
  <c r="L184" i="22"/>
  <c r="L185" i="22"/>
  <c r="L186" i="22"/>
  <c r="L187" i="22"/>
  <c r="L188" i="22"/>
  <c r="L189" i="22"/>
  <c r="L190" i="22"/>
  <c r="L191" i="22"/>
  <c r="L192" i="22"/>
  <c r="L193" i="22"/>
  <c r="L194" i="22"/>
  <c r="L195" i="22"/>
  <c r="L196" i="22"/>
  <c r="L197" i="22"/>
  <c r="L198" i="22"/>
  <c r="L199" i="22"/>
  <c r="L200" i="22"/>
  <c r="L201" i="22"/>
  <c r="L202" i="22"/>
  <c r="L203" i="22"/>
  <c r="L204" i="22"/>
  <c r="L205" i="22"/>
  <c r="L206" i="22"/>
  <c r="L207" i="22"/>
  <c r="L208" i="22"/>
  <c r="L209" i="22"/>
  <c r="L210" i="22"/>
  <c r="L211" i="22"/>
  <c r="L212" i="22"/>
  <c r="L213" i="22"/>
  <c r="L214" i="22"/>
  <c r="L215" i="22"/>
  <c r="L216" i="22"/>
  <c r="L217" i="22"/>
  <c r="L218" i="22"/>
  <c r="L219" i="22"/>
  <c r="L220" i="22"/>
  <c r="L221" i="22"/>
  <c r="L222" i="22"/>
  <c r="L223" i="22"/>
  <c r="L224" i="22"/>
  <c r="L225" i="22"/>
  <c r="L226" i="22"/>
  <c r="L227" i="22"/>
  <c r="L228" i="22"/>
  <c r="L229" i="22"/>
  <c r="L230" i="22"/>
  <c r="L231" i="22"/>
  <c r="L232" i="22"/>
  <c r="L233" i="22"/>
  <c r="L234" i="22"/>
  <c r="L235" i="22"/>
  <c r="L236" i="22"/>
  <c r="L237" i="22"/>
  <c r="L238" i="22"/>
  <c r="L239" i="22"/>
  <c r="L240" i="22"/>
  <c r="L241" i="22"/>
  <c r="L242" i="22"/>
  <c r="L243" i="22"/>
  <c r="L244" i="22"/>
  <c r="L245" i="22"/>
  <c r="L246" i="22"/>
  <c r="L247" i="22"/>
  <c r="L248" i="22"/>
  <c r="L249" i="22"/>
  <c r="L250" i="22"/>
  <c r="L251" i="22"/>
  <c r="L252" i="22"/>
  <c r="L253" i="22"/>
  <c r="L254" i="22"/>
  <c r="L255" i="22"/>
  <c r="L256" i="22"/>
  <c r="L257" i="22"/>
  <c r="L258" i="22"/>
  <c r="L259" i="22"/>
  <c r="L260" i="22"/>
  <c r="L261" i="22"/>
  <c r="L262" i="22"/>
  <c r="L263" i="22"/>
  <c r="L264" i="22"/>
  <c r="L265" i="22"/>
  <c r="L266" i="22"/>
  <c r="L267" i="22"/>
  <c r="L268" i="22"/>
  <c r="L269" i="22"/>
  <c r="L270" i="22"/>
  <c r="L271" i="22"/>
  <c r="L272" i="22"/>
  <c r="L273" i="22"/>
  <c r="L274" i="22"/>
  <c r="L275" i="22"/>
  <c r="L276" i="22"/>
  <c r="L277" i="22"/>
  <c r="L278" i="22"/>
  <c r="L279" i="22"/>
  <c r="L280" i="22"/>
  <c r="L281" i="22"/>
  <c r="L282" i="22"/>
  <c r="L283" i="22"/>
  <c r="L284" i="22"/>
  <c r="L285" i="22"/>
  <c r="L286" i="22"/>
  <c r="L287" i="22"/>
  <c r="L288" i="22"/>
  <c r="L289" i="22"/>
  <c r="L290" i="22"/>
  <c r="L291" i="22"/>
  <c r="L292" i="22"/>
  <c r="L293" i="22"/>
  <c r="L294" i="22"/>
  <c r="L295" i="22"/>
  <c r="L296" i="22"/>
  <c r="L297" i="22"/>
  <c r="L298" i="22"/>
  <c r="L299" i="22"/>
  <c r="L300" i="22"/>
  <c r="L301" i="22"/>
  <c r="L302" i="22"/>
  <c r="L303" i="22"/>
  <c r="L304" i="22"/>
  <c r="L305" i="22"/>
  <c r="L306" i="22"/>
  <c r="L307" i="22"/>
  <c r="L308" i="22"/>
  <c r="L309" i="22"/>
  <c r="L310" i="22"/>
  <c r="L311" i="22"/>
  <c r="L312" i="22"/>
  <c r="L313" i="22"/>
  <c r="L314" i="22"/>
  <c r="L315" i="22"/>
  <c r="L316" i="22"/>
  <c r="L317" i="22"/>
  <c r="L318" i="22"/>
  <c r="L319" i="22"/>
  <c r="L320" i="22"/>
  <c r="L321" i="22"/>
  <c r="L322" i="22"/>
  <c r="L323" i="22"/>
  <c r="L324" i="22"/>
  <c r="L325" i="22"/>
  <c r="L326" i="22"/>
  <c r="L327" i="22"/>
  <c r="L328" i="22"/>
  <c r="L329" i="22"/>
  <c r="L330" i="22"/>
  <c r="L331" i="22"/>
  <c r="L332" i="22"/>
  <c r="L333" i="22"/>
  <c r="L334" i="22"/>
  <c r="L335" i="22"/>
  <c r="L336" i="22"/>
  <c r="L337" i="22"/>
  <c r="L338" i="22"/>
  <c r="L339" i="22"/>
  <c r="L340" i="22"/>
  <c r="L341" i="22"/>
  <c r="L342" i="22"/>
  <c r="L343" i="22"/>
  <c r="L344" i="22"/>
  <c r="L345" i="22"/>
  <c r="L346" i="22"/>
  <c r="L347" i="22"/>
  <c r="L348" i="22"/>
  <c r="L349" i="22"/>
  <c r="L350" i="22"/>
  <c r="L351" i="22"/>
  <c r="L352" i="22"/>
  <c r="L353" i="22"/>
  <c r="L354" i="22"/>
  <c r="L355" i="22"/>
  <c r="L356" i="22"/>
  <c r="L357" i="22"/>
  <c r="L358" i="22"/>
  <c r="L359" i="22"/>
  <c r="L360" i="22"/>
  <c r="L361" i="22"/>
  <c r="L362" i="22"/>
  <c r="L363" i="22"/>
  <c r="L364" i="22"/>
  <c r="L365" i="22"/>
  <c r="L366" i="22"/>
  <c r="L367" i="22"/>
  <c r="L368" i="22"/>
  <c r="L369" i="22"/>
  <c r="L370" i="22"/>
  <c r="L371" i="22"/>
  <c r="L372" i="22"/>
  <c r="L373" i="22"/>
  <c r="L374" i="22"/>
  <c r="L375" i="22"/>
  <c r="L376" i="22"/>
  <c r="L377" i="22"/>
  <c r="L378" i="22"/>
  <c r="L379" i="22"/>
  <c r="L380" i="22"/>
  <c r="L381" i="22"/>
  <c r="L382" i="22"/>
  <c r="L383" i="22"/>
  <c r="L384" i="22"/>
  <c r="L385" i="22"/>
  <c r="L386" i="22"/>
  <c r="L387" i="22"/>
  <c r="L388" i="22"/>
  <c r="L389" i="22"/>
  <c r="L390" i="22"/>
  <c r="L391" i="22"/>
  <c r="L392" i="22"/>
  <c r="L393" i="22"/>
  <c r="L394" i="22"/>
  <c r="L395" i="22"/>
  <c r="L396" i="22"/>
  <c r="L397" i="22"/>
  <c r="L398" i="22"/>
  <c r="L399" i="22"/>
  <c r="L400" i="22"/>
  <c r="L401" i="22"/>
  <c r="L402" i="22"/>
  <c r="L403" i="22"/>
  <c r="L404" i="22"/>
  <c r="L405" i="22"/>
  <c r="L406" i="22"/>
  <c r="L407" i="22"/>
  <c r="L408" i="22"/>
  <c r="L409" i="22"/>
  <c r="L410" i="22"/>
  <c r="L411" i="22"/>
  <c r="L412" i="22"/>
  <c r="L413" i="22"/>
  <c r="L414" i="22"/>
  <c r="L415" i="22"/>
  <c r="L416" i="22"/>
  <c r="L417" i="22"/>
  <c r="L418" i="22"/>
  <c r="L419" i="22"/>
  <c r="L420" i="22"/>
  <c r="L421" i="22"/>
  <c r="L422" i="22"/>
  <c r="L423" i="22"/>
  <c r="L424" i="22"/>
  <c r="L425" i="22"/>
  <c r="L426" i="22"/>
  <c r="L427" i="22"/>
  <c r="L428" i="22"/>
  <c r="L429" i="22"/>
  <c r="L430" i="22"/>
  <c r="L431" i="22"/>
  <c r="L432" i="22"/>
  <c r="L433" i="22"/>
  <c r="L434" i="22"/>
  <c r="L435" i="22"/>
  <c r="L436" i="22"/>
  <c r="L437" i="22"/>
  <c r="L438" i="22"/>
  <c r="L439" i="22"/>
  <c r="L440" i="22"/>
  <c r="L441" i="22"/>
  <c r="L442" i="22"/>
  <c r="L443" i="22"/>
  <c r="L444" i="22"/>
  <c r="L445" i="22"/>
  <c r="L446" i="22"/>
  <c r="L447" i="22"/>
  <c r="L448" i="22"/>
  <c r="L449" i="22"/>
  <c r="L450" i="22"/>
  <c r="L451" i="22"/>
  <c r="L452" i="22"/>
  <c r="L453" i="22"/>
  <c r="L454" i="22"/>
  <c r="L455" i="22"/>
  <c r="L456" i="22"/>
  <c r="L457" i="22"/>
  <c r="L458" i="22"/>
  <c r="L459" i="22"/>
  <c r="L460" i="22"/>
  <c r="L461" i="22"/>
  <c r="L462" i="22"/>
  <c r="L463" i="22"/>
  <c r="L464" i="22"/>
  <c r="L465" i="22"/>
  <c r="L466" i="22"/>
  <c r="L467" i="22"/>
  <c r="L468" i="22"/>
  <c r="L469" i="22"/>
  <c r="L470" i="22"/>
  <c r="L471" i="22"/>
  <c r="L472" i="22"/>
  <c r="L473" i="22"/>
  <c r="L474" i="22"/>
  <c r="L475" i="22"/>
  <c r="L476" i="22"/>
  <c r="L477" i="22"/>
  <c r="L478" i="22"/>
  <c r="L479" i="22"/>
  <c r="L480" i="22"/>
  <c r="L481" i="22"/>
  <c r="L482" i="22"/>
  <c r="L483" i="22"/>
  <c r="L484" i="22"/>
  <c r="L485" i="22"/>
  <c r="L486" i="22"/>
  <c r="L487" i="22"/>
  <c r="L488" i="22"/>
  <c r="L489" i="22"/>
  <c r="L490" i="22"/>
  <c r="L491" i="22"/>
  <c r="L492" i="22"/>
  <c r="L493" i="22"/>
  <c r="L494" i="22"/>
  <c r="L495" i="22"/>
  <c r="L496" i="22"/>
  <c r="L497" i="22"/>
  <c r="L498" i="22"/>
  <c r="L499" i="22"/>
  <c r="L500" i="22"/>
  <c r="L501" i="22"/>
  <c r="L502" i="22"/>
  <c r="L3" i="22"/>
  <c r="S492" i="22" l="1"/>
  <c r="G492" i="22"/>
  <c r="S324" i="22"/>
  <c r="G324" i="22"/>
  <c r="S220" i="22"/>
  <c r="G220" i="22"/>
  <c r="S428" i="22"/>
  <c r="G428" i="22"/>
  <c r="S284" i="22"/>
  <c r="G284" i="22"/>
  <c r="S188" i="22"/>
  <c r="G188" i="22"/>
  <c r="S252" i="22"/>
  <c r="G252" i="22"/>
  <c r="S100" i="22"/>
  <c r="G100" i="22"/>
  <c r="S68" i="22"/>
  <c r="G68" i="22"/>
  <c r="S20" i="22"/>
  <c r="G20" i="22"/>
  <c r="S474" i="22"/>
  <c r="G474" i="22"/>
  <c r="S434" i="22"/>
  <c r="G434" i="22"/>
  <c r="S362" i="22"/>
  <c r="G362" i="22"/>
  <c r="S330" i="22"/>
  <c r="G330" i="22"/>
  <c r="S322" i="22"/>
  <c r="G322" i="22"/>
  <c r="S306" i="22"/>
  <c r="G306" i="22"/>
  <c r="S290" i="22"/>
  <c r="G290" i="22"/>
  <c r="S266" i="22"/>
  <c r="G266" i="22"/>
  <c r="S258" i="22"/>
  <c r="G258" i="22"/>
  <c r="S250" i="22"/>
  <c r="G250" i="22"/>
  <c r="S234" i="22"/>
  <c r="G234" i="22"/>
  <c r="S226" i="22"/>
  <c r="G226" i="22"/>
  <c r="S218" i="22"/>
  <c r="G218" i="22"/>
  <c r="S202" i="22"/>
  <c r="G202" i="22"/>
  <c r="S194" i="22"/>
  <c r="G194" i="22"/>
  <c r="S186" i="22"/>
  <c r="G186" i="22"/>
  <c r="S170" i="22"/>
  <c r="G170" i="22"/>
  <c r="S162" i="22"/>
  <c r="G162" i="22"/>
  <c r="S154" i="22"/>
  <c r="G154" i="22"/>
  <c r="S481" i="22"/>
  <c r="G481" i="22"/>
  <c r="S461" i="22"/>
  <c r="G461" i="22"/>
  <c r="S441" i="22"/>
  <c r="G441" i="22"/>
  <c r="S388" i="22"/>
  <c r="G388" i="22"/>
  <c r="S263" i="22"/>
  <c r="G263" i="22"/>
  <c r="S242" i="22"/>
  <c r="G242" i="22"/>
  <c r="S168" i="22"/>
  <c r="G168" i="22"/>
  <c r="S89" i="22"/>
  <c r="G89" i="22"/>
  <c r="S44" i="22"/>
  <c r="G44" i="22"/>
  <c r="S9" i="22"/>
  <c r="G9" i="22"/>
  <c r="S489" i="22"/>
  <c r="G489" i="22"/>
  <c r="S473" i="22"/>
  <c r="G473" i="22"/>
  <c r="S433" i="22"/>
  <c r="G433" i="22"/>
  <c r="S401" i="22"/>
  <c r="G401" i="22"/>
  <c r="S385" i="22"/>
  <c r="G385" i="22"/>
  <c r="S369" i="22"/>
  <c r="G369" i="22"/>
  <c r="S353" i="22"/>
  <c r="G353" i="22"/>
  <c r="S337" i="22"/>
  <c r="G337" i="22"/>
  <c r="S321" i="22"/>
  <c r="G321" i="22"/>
  <c r="S297" i="22"/>
  <c r="G297" i="22"/>
  <c r="S289" i="22"/>
  <c r="G289" i="22"/>
  <c r="S249" i="22"/>
  <c r="G249" i="22"/>
  <c r="S233" i="22"/>
  <c r="G233" i="22"/>
  <c r="S217" i="22"/>
  <c r="G217" i="22"/>
  <c r="S185" i="22"/>
  <c r="G185" i="22"/>
  <c r="S153" i="22"/>
  <c r="G153" i="22"/>
  <c r="S137" i="22"/>
  <c r="G137" i="22"/>
  <c r="S105" i="22"/>
  <c r="G105" i="22"/>
  <c r="S97" i="22"/>
  <c r="G97" i="22"/>
  <c r="S81" i="22"/>
  <c r="G81" i="22"/>
  <c r="S25" i="22"/>
  <c r="G25" i="22"/>
  <c r="S17" i="22"/>
  <c r="G17" i="22"/>
  <c r="S460" i="22"/>
  <c r="G460" i="22"/>
  <c r="S419" i="22"/>
  <c r="G419" i="22"/>
  <c r="S387" i="22"/>
  <c r="G387" i="22"/>
  <c r="S368" i="22"/>
  <c r="G368" i="22"/>
  <c r="S346" i="22"/>
  <c r="G346" i="22"/>
  <c r="S293" i="22"/>
  <c r="G293" i="22"/>
  <c r="S261" i="22"/>
  <c r="G261" i="22"/>
  <c r="S241" i="22"/>
  <c r="G241" i="22"/>
  <c r="S200" i="22"/>
  <c r="G200" i="22"/>
  <c r="S146" i="22"/>
  <c r="G146" i="22"/>
  <c r="S123" i="22"/>
  <c r="G123" i="22"/>
  <c r="S88" i="22"/>
  <c r="G88" i="22"/>
  <c r="S57" i="22"/>
  <c r="G57" i="22"/>
  <c r="S43" i="22"/>
  <c r="G43" i="22"/>
  <c r="G440" i="22"/>
  <c r="G193" i="22"/>
  <c r="G148" i="22"/>
  <c r="S488" i="22"/>
  <c r="G488" i="22"/>
  <c r="S456" i="22"/>
  <c r="G456" i="22"/>
  <c r="S352" i="22"/>
  <c r="G352" i="22"/>
  <c r="S248" i="22"/>
  <c r="G248" i="22"/>
  <c r="S216" i="22"/>
  <c r="G216" i="22"/>
  <c r="S16" i="22"/>
  <c r="G16" i="22"/>
  <c r="S472" i="22"/>
  <c r="G472" i="22"/>
  <c r="S418" i="22"/>
  <c r="G418" i="22"/>
  <c r="S367" i="22"/>
  <c r="G367" i="22"/>
  <c r="S345" i="22"/>
  <c r="G345" i="22"/>
  <c r="S325" i="22"/>
  <c r="G325" i="22"/>
  <c r="S273" i="22"/>
  <c r="G273" i="22"/>
  <c r="S221" i="22"/>
  <c r="G221" i="22"/>
  <c r="S199" i="22"/>
  <c r="G199" i="22"/>
  <c r="S122" i="22"/>
  <c r="G122" i="22"/>
  <c r="S55" i="22"/>
  <c r="G55" i="22"/>
  <c r="G475" i="22"/>
  <c r="G231" i="22"/>
  <c r="G41" i="22"/>
  <c r="S495" i="22"/>
  <c r="G495" i="22"/>
  <c r="S479" i="22"/>
  <c r="G479" i="22"/>
  <c r="S455" i="22"/>
  <c r="G455" i="22"/>
  <c r="S447" i="22"/>
  <c r="G447" i="22"/>
  <c r="S423" i="22"/>
  <c r="G423" i="22"/>
  <c r="S391" i="22"/>
  <c r="G391" i="22"/>
  <c r="S383" i="22"/>
  <c r="G383" i="22"/>
  <c r="S359" i="22"/>
  <c r="G359" i="22"/>
  <c r="S351" i="22"/>
  <c r="G351" i="22"/>
  <c r="S343" i="22"/>
  <c r="G343" i="22"/>
  <c r="S327" i="22"/>
  <c r="G327" i="22"/>
  <c r="S319" i="22"/>
  <c r="G319" i="22"/>
  <c r="S287" i="22"/>
  <c r="G287" i="22"/>
  <c r="S279" i="22"/>
  <c r="G279" i="22"/>
  <c r="S255" i="22"/>
  <c r="G255" i="22"/>
  <c r="S239" i="22"/>
  <c r="G239" i="22"/>
  <c r="S223" i="22"/>
  <c r="G223" i="22"/>
  <c r="S215" i="22"/>
  <c r="G215" i="22"/>
  <c r="S207" i="22"/>
  <c r="G207" i="22"/>
  <c r="S191" i="22"/>
  <c r="G191" i="22"/>
  <c r="S175" i="22"/>
  <c r="G175" i="22"/>
  <c r="S151" i="22"/>
  <c r="G151" i="22"/>
  <c r="S143" i="22"/>
  <c r="G143" i="22"/>
  <c r="S127" i="22"/>
  <c r="G127" i="22"/>
  <c r="S119" i="22"/>
  <c r="G119" i="22"/>
  <c r="S103" i="22"/>
  <c r="G103" i="22"/>
  <c r="S71" i="22"/>
  <c r="G71" i="22"/>
  <c r="S39" i="22"/>
  <c r="G39" i="22"/>
  <c r="S15" i="22"/>
  <c r="G15" i="22"/>
  <c r="S7" i="22"/>
  <c r="G7" i="22"/>
  <c r="S471" i="22"/>
  <c r="G471" i="22"/>
  <c r="S305" i="22"/>
  <c r="G305" i="22"/>
  <c r="S272" i="22"/>
  <c r="G272" i="22"/>
  <c r="S178" i="22"/>
  <c r="G178" i="22"/>
  <c r="G404" i="22"/>
  <c r="G180" i="22"/>
  <c r="G40" i="22"/>
  <c r="S491" i="22"/>
  <c r="G491" i="22"/>
  <c r="S399" i="22"/>
  <c r="G399" i="22"/>
  <c r="S378" i="22"/>
  <c r="G378" i="22"/>
  <c r="S304" i="22"/>
  <c r="G304" i="22"/>
  <c r="S232" i="22"/>
  <c r="G232" i="22"/>
  <c r="S136" i="22"/>
  <c r="G136" i="22"/>
  <c r="S99" i="22"/>
  <c r="G99" i="22"/>
  <c r="S67" i="22"/>
  <c r="G67" i="22"/>
  <c r="S34" i="22"/>
  <c r="G34" i="22"/>
  <c r="G463" i="22"/>
  <c r="G348" i="22"/>
  <c r="G179" i="22"/>
  <c r="S490" i="22"/>
  <c r="G490" i="22"/>
  <c r="S458" i="22"/>
  <c r="G458" i="22"/>
  <c r="S426" i="22"/>
  <c r="G426" i="22"/>
  <c r="S394" i="22"/>
  <c r="G394" i="22"/>
  <c r="S370" i="22"/>
  <c r="G370" i="22"/>
  <c r="S298" i="22"/>
  <c r="G298" i="22"/>
  <c r="S445" i="22"/>
  <c r="G445" i="22"/>
  <c r="S389" i="22"/>
  <c r="G389" i="22"/>
  <c r="S341" i="22"/>
  <c r="G341" i="22"/>
  <c r="S309" i="22"/>
  <c r="G309" i="22"/>
  <c r="S285" i="22"/>
  <c r="G285" i="22"/>
  <c r="S205" i="22"/>
  <c r="G205" i="22"/>
  <c r="S149" i="22"/>
  <c r="G149" i="22"/>
  <c r="S117" i="22"/>
  <c r="G117" i="22"/>
  <c r="S69" i="22"/>
  <c r="G69" i="22"/>
  <c r="S5" i="22"/>
  <c r="G5" i="22"/>
  <c r="S450" i="22"/>
  <c r="G450" i="22"/>
  <c r="S397" i="22"/>
  <c r="G397" i="22"/>
  <c r="S189" i="22"/>
  <c r="G189" i="22"/>
  <c r="S133" i="22"/>
  <c r="G133" i="22"/>
  <c r="S500" i="22"/>
  <c r="G500" i="22"/>
  <c r="S484" i="22"/>
  <c r="G484" i="22"/>
  <c r="S468" i="22"/>
  <c r="G468" i="22"/>
  <c r="S444" i="22"/>
  <c r="G444" i="22"/>
  <c r="S436" i="22"/>
  <c r="G436" i="22"/>
  <c r="S420" i="22"/>
  <c r="G420" i="22"/>
  <c r="S412" i="22"/>
  <c r="G412" i="22"/>
  <c r="S396" i="22"/>
  <c r="G396" i="22"/>
  <c r="S372" i="22"/>
  <c r="G372" i="22"/>
  <c r="S364" i="22"/>
  <c r="G364" i="22"/>
  <c r="S356" i="22"/>
  <c r="G356" i="22"/>
  <c r="S340" i="22"/>
  <c r="G340" i="22"/>
  <c r="S332" i="22"/>
  <c r="G332" i="22"/>
  <c r="S316" i="22"/>
  <c r="G316" i="22"/>
  <c r="S308" i="22"/>
  <c r="G308" i="22"/>
  <c r="S300" i="22"/>
  <c r="G300" i="22"/>
  <c r="S292" i="22"/>
  <c r="G292" i="22"/>
  <c r="S276" i="22"/>
  <c r="G276" i="22"/>
  <c r="S268" i="22"/>
  <c r="G268" i="22"/>
  <c r="S260" i="22"/>
  <c r="G260" i="22"/>
  <c r="S236" i="22"/>
  <c r="G236" i="22"/>
  <c r="S228" i="22"/>
  <c r="G228" i="22"/>
  <c r="S204" i="22"/>
  <c r="G204" i="22"/>
  <c r="S196" i="22"/>
  <c r="G196" i="22"/>
  <c r="S172" i="22"/>
  <c r="G172" i="22"/>
  <c r="S164" i="22"/>
  <c r="G164" i="22"/>
  <c r="S156" i="22"/>
  <c r="G156" i="22"/>
  <c r="S140" i="22"/>
  <c r="G140" i="22"/>
  <c r="S132" i="22"/>
  <c r="G132" i="22"/>
  <c r="S124" i="22"/>
  <c r="G124" i="22"/>
  <c r="S116" i="22"/>
  <c r="G116" i="22"/>
  <c r="S108" i="22"/>
  <c r="G108" i="22"/>
  <c r="S92" i="22"/>
  <c r="G92" i="22"/>
  <c r="S84" i="22"/>
  <c r="G84" i="22"/>
  <c r="S76" i="22"/>
  <c r="G76" i="22"/>
  <c r="S60" i="22"/>
  <c r="G60" i="22"/>
  <c r="S52" i="22"/>
  <c r="G52" i="22"/>
  <c r="S36" i="22"/>
  <c r="G36" i="22"/>
  <c r="S28" i="22"/>
  <c r="G28" i="22"/>
  <c r="S12" i="22"/>
  <c r="G12" i="22"/>
  <c r="S4" i="22"/>
  <c r="G4" i="22"/>
  <c r="S409" i="22"/>
  <c r="G409" i="22"/>
  <c r="S357" i="22"/>
  <c r="G357" i="22"/>
  <c r="S335" i="22"/>
  <c r="G335" i="22"/>
  <c r="S209" i="22"/>
  <c r="G209" i="22"/>
  <c r="S157" i="22"/>
  <c r="G157" i="22"/>
  <c r="S79" i="22"/>
  <c r="G79" i="22"/>
  <c r="G487" i="22"/>
  <c r="G452" i="22"/>
  <c r="G425" i="22"/>
  <c r="G212" i="22"/>
  <c r="G77" i="22"/>
  <c r="S498" i="22"/>
  <c r="G498" i="22"/>
  <c r="S442" i="22"/>
  <c r="G442" i="22"/>
  <c r="S410" i="22"/>
  <c r="G410" i="22"/>
  <c r="S386" i="22"/>
  <c r="G386" i="22"/>
  <c r="S354" i="22"/>
  <c r="G354" i="22"/>
  <c r="S477" i="22"/>
  <c r="G477" i="22"/>
  <c r="S421" i="22"/>
  <c r="G421" i="22"/>
  <c r="S253" i="22"/>
  <c r="G253" i="22"/>
  <c r="S141" i="22"/>
  <c r="G141" i="22"/>
  <c r="S125" i="22"/>
  <c r="G125" i="22"/>
  <c r="S61" i="22"/>
  <c r="G61" i="22"/>
  <c r="S45" i="22"/>
  <c r="G45" i="22"/>
  <c r="S431" i="22"/>
  <c r="G431" i="22"/>
  <c r="S377" i="22"/>
  <c r="G377" i="22"/>
  <c r="S336" i="22"/>
  <c r="G336" i="22"/>
  <c r="S282" i="22"/>
  <c r="G282" i="22"/>
  <c r="S251" i="22"/>
  <c r="G251" i="22"/>
  <c r="S211" i="22"/>
  <c r="G211" i="22"/>
  <c r="S159" i="22"/>
  <c r="G159" i="22"/>
  <c r="S33" i="22"/>
  <c r="G33" i="22"/>
  <c r="G295" i="22"/>
  <c r="S411" i="22"/>
  <c r="G411" i="22"/>
  <c r="S283" i="22"/>
  <c r="G283" i="22"/>
  <c r="S219" i="22"/>
  <c r="G219" i="22"/>
  <c r="S155" i="22"/>
  <c r="G155" i="22"/>
  <c r="S11" i="22"/>
  <c r="G11" i="22"/>
  <c r="S501" i="22"/>
  <c r="G501" i="22"/>
  <c r="S482" i="22"/>
  <c r="G482" i="22"/>
  <c r="S408" i="22"/>
  <c r="G408" i="22"/>
  <c r="S355" i="22"/>
  <c r="G355" i="22"/>
  <c r="S314" i="22"/>
  <c r="G314" i="22"/>
  <c r="S169" i="22"/>
  <c r="G169" i="22"/>
  <c r="S112" i="22"/>
  <c r="G112" i="22"/>
  <c r="G161" i="22"/>
  <c r="S138" i="22"/>
  <c r="G138" i="22"/>
  <c r="S480" i="22"/>
  <c r="G480" i="22"/>
  <c r="S449" i="22"/>
  <c r="G449" i="22"/>
  <c r="S437" i="22"/>
  <c r="G437" i="22"/>
  <c r="S417" i="22"/>
  <c r="G417" i="22"/>
  <c r="S407" i="22"/>
  <c r="G407" i="22"/>
  <c r="S376" i="22"/>
  <c r="G376" i="22"/>
  <c r="S344" i="22"/>
  <c r="G344" i="22"/>
  <c r="S313" i="22"/>
  <c r="G313" i="22"/>
  <c r="S303" i="22"/>
  <c r="G303" i="22"/>
  <c r="S291" i="22"/>
  <c r="G291" i="22"/>
  <c r="S281" i="22"/>
  <c r="G281" i="22"/>
  <c r="S271" i="22"/>
  <c r="G271" i="22"/>
  <c r="S240" i="22"/>
  <c r="G240" i="22"/>
  <c r="S208" i="22"/>
  <c r="G208" i="22"/>
  <c r="S177" i="22"/>
  <c r="G177" i="22"/>
  <c r="S167" i="22"/>
  <c r="G167" i="22"/>
  <c r="S144" i="22"/>
  <c r="G144" i="22"/>
  <c r="S121" i="22"/>
  <c r="G121" i="22"/>
  <c r="S98" i="22"/>
  <c r="G98" i="22"/>
  <c r="S66" i="22"/>
  <c r="G66" i="22"/>
  <c r="S53" i="22"/>
  <c r="G53" i="22"/>
  <c r="S18" i="22"/>
  <c r="G18" i="22"/>
  <c r="S8" i="22"/>
  <c r="G8" i="22"/>
  <c r="G109" i="22"/>
  <c r="S73" i="22"/>
  <c r="G73" i="22"/>
  <c r="S373" i="22"/>
  <c r="G373" i="22"/>
  <c r="S363" i="22"/>
  <c r="G363" i="22"/>
  <c r="S269" i="22"/>
  <c r="G269" i="22"/>
  <c r="S259" i="22"/>
  <c r="G259" i="22"/>
  <c r="S227" i="22"/>
  <c r="G227" i="22"/>
  <c r="S165" i="22"/>
  <c r="G165" i="22"/>
  <c r="S29" i="22"/>
  <c r="G29" i="22"/>
  <c r="G459" i="22"/>
  <c r="G375" i="22"/>
  <c r="G358" i="22"/>
  <c r="G158" i="22"/>
  <c r="G75" i="22"/>
  <c r="G54" i="22"/>
  <c r="S320" i="22"/>
  <c r="G320" i="22"/>
  <c r="S104" i="22"/>
  <c r="G104" i="22"/>
  <c r="S56" i="22"/>
  <c r="G56" i="22"/>
  <c r="S32" i="22"/>
  <c r="G32" i="22"/>
  <c r="S331" i="22"/>
  <c r="G331" i="22"/>
  <c r="S299" i="22"/>
  <c r="G299" i="22"/>
  <c r="S195" i="22"/>
  <c r="G195" i="22"/>
  <c r="S163" i="22"/>
  <c r="G163" i="22"/>
  <c r="S130" i="22"/>
  <c r="G130" i="22"/>
  <c r="S50" i="22"/>
  <c r="G50" i="22"/>
  <c r="G494" i="22"/>
  <c r="G469" i="22"/>
  <c r="G457" i="22"/>
  <c r="G422" i="22"/>
  <c r="G398" i="22"/>
  <c r="G371" i="22"/>
  <c r="G339" i="22"/>
  <c r="G323" i="22"/>
  <c r="G222" i="22"/>
  <c r="G171" i="22"/>
  <c r="G139" i="22"/>
  <c r="G120" i="22"/>
  <c r="G87" i="22"/>
  <c r="G72" i="22"/>
  <c r="G31" i="22"/>
  <c r="G14" i="22"/>
  <c r="S466" i="22"/>
  <c r="G466" i="22"/>
  <c r="S402" i="22"/>
  <c r="G402" i="22"/>
  <c r="S338" i="22"/>
  <c r="G338" i="22"/>
  <c r="S274" i="22"/>
  <c r="G274" i="22"/>
  <c r="S210" i="22"/>
  <c r="G210" i="22"/>
  <c r="S439" i="22"/>
  <c r="G439" i="22"/>
  <c r="S247" i="22"/>
  <c r="G247" i="22"/>
  <c r="S111" i="22"/>
  <c r="G111" i="22"/>
  <c r="S361" i="22"/>
  <c r="G361" i="22"/>
  <c r="S288" i="22"/>
  <c r="G288" i="22"/>
  <c r="S257" i="22"/>
  <c r="G257" i="22"/>
  <c r="S245" i="22"/>
  <c r="G245" i="22"/>
  <c r="S225" i="22"/>
  <c r="G225" i="22"/>
  <c r="S184" i="22"/>
  <c r="G184" i="22"/>
  <c r="S152" i="22"/>
  <c r="G152" i="22"/>
  <c r="S106" i="22"/>
  <c r="G106" i="22"/>
  <c r="G235" i="22"/>
  <c r="G187" i="22"/>
  <c r="S446" i="22"/>
  <c r="G446" i="22"/>
  <c r="S382" i="22"/>
  <c r="G382" i="22"/>
  <c r="S342" i="22"/>
  <c r="G342" i="22"/>
  <c r="S334" i="22"/>
  <c r="G334" i="22"/>
  <c r="S318" i="22"/>
  <c r="G318" i="22"/>
  <c r="S310" i="22"/>
  <c r="G310" i="22"/>
  <c r="S278" i="22"/>
  <c r="G278" i="22"/>
  <c r="S254" i="22"/>
  <c r="G254" i="22"/>
  <c r="S238" i="22"/>
  <c r="G238" i="22"/>
  <c r="S206" i="22"/>
  <c r="G206" i="22"/>
  <c r="S198" i="22"/>
  <c r="G198" i="22"/>
  <c r="S190" i="22"/>
  <c r="G190" i="22"/>
  <c r="S174" i="22"/>
  <c r="G174" i="22"/>
  <c r="S142" i="22"/>
  <c r="G142" i="22"/>
  <c r="S102" i="22"/>
  <c r="G102" i="22"/>
  <c r="S94" i="22"/>
  <c r="G94" i="22"/>
  <c r="S70" i="22"/>
  <c r="G70" i="22"/>
  <c r="S62" i="22"/>
  <c r="G62" i="22"/>
  <c r="S46" i="22"/>
  <c r="G46" i="22"/>
  <c r="S22" i="22"/>
  <c r="G22" i="22"/>
  <c r="S464" i="22"/>
  <c r="G464" i="22"/>
  <c r="S181" i="22"/>
  <c r="G181" i="22"/>
  <c r="S115" i="22"/>
  <c r="G115" i="22"/>
  <c r="S91" i="22"/>
  <c r="G91" i="22"/>
  <c r="S48" i="22"/>
  <c r="G48" i="22"/>
  <c r="S13" i="22"/>
  <c r="G13" i="22"/>
  <c r="F504" i="22"/>
  <c r="G478" i="22"/>
  <c r="G454" i="22"/>
  <c r="G443" i="22"/>
  <c r="G406" i="22"/>
  <c r="G395" i="22"/>
  <c r="G350" i="22"/>
  <c r="G317" i="22"/>
  <c r="G302" i="22"/>
  <c r="G267" i="22"/>
  <c r="G201" i="22"/>
  <c r="G183" i="22"/>
  <c r="G150" i="22"/>
  <c r="G134" i="22"/>
  <c r="G118" i="22"/>
  <c r="G85" i="22"/>
  <c r="G65" i="22"/>
  <c r="G47" i="22"/>
  <c r="G6" i="22"/>
  <c r="S311" i="22"/>
  <c r="G311" i="22"/>
  <c r="S135" i="22"/>
  <c r="G135" i="22"/>
  <c r="S49" i="22"/>
  <c r="G49" i="22"/>
  <c r="S26" i="22"/>
  <c r="G26" i="22"/>
  <c r="S502" i="22"/>
  <c r="G502" i="22"/>
  <c r="S470" i="22"/>
  <c r="G470" i="22"/>
  <c r="S374" i="22"/>
  <c r="G374" i="22"/>
  <c r="S366" i="22"/>
  <c r="G366" i="22"/>
  <c r="S230" i="22"/>
  <c r="G230" i="22"/>
  <c r="S126" i="22"/>
  <c r="G126" i="22"/>
  <c r="S429" i="22"/>
  <c r="G429" i="22"/>
  <c r="S301" i="22"/>
  <c r="G301" i="22"/>
  <c r="S237" i="22"/>
  <c r="G237" i="22"/>
  <c r="S101" i="22"/>
  <c r="G101" i="22"/>
  <c r="S37" i="22"/>
  <c r="G37" i="22"/>
  <c r="S21" i="22"/>
  <c r="G21" i="22"/>
  <c r="S483" i="22"/>
  <c r="G483" i="22"/>
  <c r="S400" i="22"/>
  <c r="G400" i="22"/>
  <c r="S90" i="22"/>
  <c r="G90" i="22"/>
  <c r="S80" i="22"/>
  <c r="G80" i="22"/>
  <c r="S58" i="22"/>
  <c r="G58" i="22"/>
  <c r="S24" i="22"/>
  <c r="G24" i="22"/>
  <c r="G465" i="22"/>
  <c r="G453" i="22"/>
  <c r="G430" i="22"/>
  <c r="G416" i="22"/>
  <c r="G405" i="22"/>
  <c r="G393" i="22"/>
  <c r="G381" i="22"/>
  <c r="G349" i="22"/>
  <c r="G333" i="22"/>
  <c r="G265" i="22"/>
  <c r="G214" i="22"/>
  <c r="G182" i="22"/>
  <c r="G166" i="22"/>
  <c r="G131" i="22"/>
  <c r="G64" i="22"/>
  <c r="L504" i="22"/>
  <c r="S114" i="22"/>
  <c r="G114" i="22"/>
  <c r="S82" i="22"/>
  <c r="G82" i="22"/>
  <c r="S42" i="22"/>
  <c r="G42" i="22"/>
  <c r="G147" i="22"/>
  <c r="S74" i="22"/>
  <c r="G74" i="22"/>
  <c r="S10" i="22"/>
  <c r="G10" i="22"/>
  <c r="N3" i="27"/>
  <c r="N4" i="27"/>
  <c r="N5" i="27"/>
  <c r="N6" i="27"/>
  <c r="N7" i="27"/>
  <c r="N8" i="27"/>
  <c r="N9" i="27"/>
  <c r="N10" i="27"/>
  <c r="N11" i="27"/>
  <c r="N12" i="27"/>
  <c r="N13" i="27"/>
  <c r="N14" i="27"/>
  <c r="N15" i="27"/>
  <c r="N16" i="27"/>
  <c r="N17" i="27"/>
  <c r="N18" i="27"/>
  <c r="N19" i="27"/>
  <c r="N20" i="27"/>
  <c r="N21" i="27"/>
  <c r="N22" i="27"/>
  <c r="N23" i="27"/>
  <c r="N24" i="27"/>
  <c r="N25" i="27"/>
  <c r="N26" i="27"/>
  <c r="N27" i="27"/>
  <c r="N28" i="27"/>
  <c r="N29" i="27"/>
  <c r="N30" i="27"/>
  <c r="N31" i="27"/>
  <c r="N32" i="27"/>
  <c r="N33" i="27"/>
  <c r="N34" i="27"/>
  <c r="N35" i="27"/>
  <c r="N36" i="27"/>
  <c r="N37" i="27"/>
  <c r="N38" i="27"/>
  <c r="N39" i="27"/>
  <c r="N40" i="27"/>
  <c r="N41" i="27"/>
  <c r="N42" i="27"/>
  <c r="N43" i="27"/>
  <c r="N44" i="27"/>
  <c r="N45" i="27"/>
  <c r="N46" i="27"/>
  <c r="N47" i="27"/>
  <c r="N48" i="27"/>
  <c r="N49" i="27"/>
  <c r="N50" i="27"/>
  <c r="N51" i="27"/>
  <c r="N52" i="27"/>
  <c r="N53" i="27"/>
  <c r="N54" i="27"/>
  <c r="N55" i="27"/>
  <c r="N56" i="27"/>
  <c r="N57" i="27"/>
  <c r="N58" i="27"/>
  <c r="N59" i="27"/>
  <c r="N60" i="27"/>
  <c r="N61" i="27"/>
  <c r="N62" i="27"/>
  <c r="N63" i="27"/>
  <c r="N64" i="27"/>
  <c r="N65" i="27"/>
  <c r="N66" i="27"/>
  <c r="N67" i="27"/>
  <c r="N68" i="27"/>
  <c r="N69" i="27"/>
  <c r="N70" i="27"/>
  <c r="N71" i="27"/>
  <c r="N72" i="27"/>
  <c r="N73" i="27"/>
  <c r="N74" i="27"/>
  <c r="N75" i="27"/>
  <c r="N76" i="27"/>
  <c r="N77" i="27"/>
  <c r="N78" i="27"/>
  <c r="N79" i="27"/>
  <c r="N80" i="27"/>
  <c r="N81" i="27"/>
  <c r="N82" i="27"/>
  <c r="N83" i="27"/>
  <c r="N84" i="27"/>
  <c r="N85" i="27"/>
  <c r="N86" i="27"/>
  <c r="N87" i="27"/>
  <c r="N88" i="27"/>
  <c r="N89" i="27"/>
  <c r="N90" i="27"/>
  <c r="N91" i="27"/>
  <c r="N92" i="27"/>
  <c r="N93" i="27"/>
  <c r="N94" i="27"/>
  <c r="N95" i="27"/>
  <c r="N96" i="27"/>
  <c r="N97" i="27"/>
  <c r="N98" i="27"/>
  <c r="N99" i="27"/>
  <c r="N100" i="27"/>
  <c r="N101" i="27"/>
  <c r="N102" i="27"/>
  <c r="N103" i="27"/>
  <c r="N104" i="27"/>
  <c r="N105" i="27"/>
  <c r="N106" i="27"/>
  <c r="N107" i="27"/>
  <c r="N108" i="27"/>
  <c r="N109" i="27"/>
  <c r="N110" i="27"/>
  <c r="N111" i="27"/>
  <c r="N112" i="27"/>
  <c r="N113" i="27"/>
  <c r="N114" i="27"/>
  <c r="N115" i="27"/>
  <c r="N116" i="27"/>
  <c r="N117" i="27"/>
  <c r="N118" i="27"/>
  <c r="N119" i="27"/>
  <c r="N120" i="27"/>
  <c r="N121" i="27"/>
  <c r="N122" i="27"/>
  <c r="N123" i="27"/>
  <c r="N124" i="27"/>
  <c r="N125" i="27"/>
  <c r="N126" i="27"/>
  <c r="N127" i="27"/>
  <c r="N128" i="27"/>
  <c r="N129" i="27"/>
  <c r="N130" i="27"/>
  <c r="N131" i="27"/>
  <c r="N132" i="27"/>
  <c r="N133" i="27"/>
  <c r="N134" i="27"/>
  <c r="N135" i="27"/>
  <c r="N136" i="27"/>
  <c r="N137" i="27"/>
  <c r="N138" i="27"/>
  <c r="N139" i="27"/>
  <c r="N140" i="27"/>
  <c r="N141" i="27"/>
  <c r="N142" i="27"/>
  <c r="N143" i="27"/>
  <c r="N144" i="27"/>
  <c r="N145" i="27"/>
  <c r="N146" i="27"/>
  <c r="N147" i="27"/>
  <c r="N148" i="27"/>
  <c r="N149" i="27"/>
  <c r="N150" i="27"/>
  <c r="N151" i="27"/>
  <c r="N152" i="27"/>
  <c r="N153" i="27"/>
  <c r="N154" i="27"/>
  <c r="N155" i="27"/>
  <c r="N156" i="27"/>
  <c r="N157" i="27"/>
  <c r="N158" i="27"/>
  <c r="N159" i="27"/>
  <c r="N160" i="27"/>
  <c r="N161" i="27"/>
  <c r="N162" i="27"/>
  <c r="N163" i="27"/>
  <c r="N164" i="27"/>
  <c r="N165" i="27"/>
  <c r="N166" i="27"/>
  <c r="N167" i="27"/>
  <c r="N168" i="27"/>
  <c r="N169" i="27"/>
  <c r="N170" i="27"/>
  <c r="N171" i="27"/>
  <c r="N172" i="27"/>
  <c r="N173" i="27"/>
  <c r="N174" i="27"/>
  <c r="N175" i="27"/>
  <c r="N176" i="27"/>
  <c r="N177" i="27"/>
  <c r="N178" i="27"/>
  <c r="N179" i="27"/>
  <c r="N180" i="27"/>
  <c r="N181" i="27"/>
  <c r="N182" i="27"/>
  <c r="N183" i="27"/>
  <c r="N184" i="27"/>
  <c r="N185" i="27"/>
  <c r="N186" i="27"/>
  <c r="N187" i="27"/>
  <c r="N188" i="27"/>
  <c r="N189" i="27"/>
  <c r="N190" i="27"/>
  <c r="N191" i="27"/>
  <c r="N192" i="27"/>
  <c r="N193" i="27"/>
  <c r="N194" i="27"/>
  <c r="N195" i="27"/>
  <c r="N196" i="27"/>
  <c r="N197" i="27"/>
  <c r="N198" i="27"/>
  <c r="N199" i="27"/>
  <c r="N200" i="27"/>
  <c r="N201" i="27"/>
  <c r="N202" i="27"/>
  <c r="N203" i="27"/>
  <c r="N204" i="27"/>
  <c r="N205" i="27"/>
  <c r="N206" i="27"/>
  <c r="N207" i="27"/>
  <c r="N208" i="27"/>
  <c r="N209" i="27"/>
  <c r="N210" i="27"/>
  <c r="N211" i="27"/>
  <c r="N212" i="27"/>
  <c r="N213" i="27"/>
  <c r="N214" i="27"/>
  <c r="N215" i="27"/>
  <c r="N216" i="27"/>
  <c r="N217" i="27"/>
  <c r="N218" i="27"/>
  <c r="N219" i="27"/>
  <c r="N220" i="27"/>
  <c r="N221" i="27"/>
  <c r="N222" i="27"/>
  <c r="N223" i="27"/>
  <c r="N224" i="27"/>
  <c r="N225" i="27"/>
  <c r="N226" i="27"/>
  <c r="N227" i="27"/>
  <c r="N228" i="27"/>
  <c r="N229" i="27"/>
  <c r="N230" i="27"/>
  <c r="N231" i="27"/>
  <c r="N232" i="27"/>
  <c r="N233" i="27"/>
  <c r="N234" i="27"/>
  <c r="N235" i="27"/>
  <c r="N236" i="27"/>
  <c r="N237" i="27"/>
  <c r="N238" i="27"/>
  <c r="N239" i="27"/>
  <c r="N240" i="27"/>
  <c r="N241" i="27"/>
  <c r="N242" i="27"/>
  <c r="N243" i="27"/>
  <c r="N244" i="27"/>
  <c r="N245" i="27"/>
  <c r="N246" i="27"/>
  <c r="N247" i="27"/>
  <c r="N248" i="27"/>
  <c r="N249" i="27"/>
  <c r="N250" i="27"/>
  <c r="N251" i="27"/>
  <c r="N252" i="27"/>
  <c r="N253" i="27"/>
  <c r="N254" i="27"/>
  <c r="N255" i="27"/>
  <c r="N256" i="27"/>
  <c r="N257" i="27"/>
  <c r="N258" i="27"/>
  <c r="N259" i="27"/>
  <c r="N260" i="27"/>
  <c r="N261" i="27"/>
  <c r="N262" i="27"/>
  <c r="N263" i="27"/>
  <c r="N264" i="27"/>
  <c r="N265" i="27"/>
  <c r="N266" i="27"/>
  <c r="N267" i="27"/>
  <c r="N268" i="27"/>
  <c r="N269" i="27"/>
  <c r="N270" i="27"/>
  <c r="N271" i="27"/>
  <c r="N272" i="27"/>
  <c r="N273" i="27"/>
  <c r="N274" i="27"/>
  <c r="N275" i="27"/>
  <c r="N276" i="27"/>
  <c r="N277" i="27"/>
  <c r="N278" i="27"/>
  <c r="N279" i="27"/>
  <c r="N280" i="27"/>
  <c r="N281" i="27"/>
  <c r="N282" i="27"/>
  <c r="N283" i="27"/>
  <c r="N284" i="27"/>
  <c r="N285" i="27"/>
  <c r="N286" i="27"/>
  <c r="N287" i="27"/>
  <c r="N288" i="27"/>
  <c r="N289" i="27"/>
  <c r="N290" i="27"/>
  <c r="N291" i="27"/>
  <c r="N292" i="27"/>
  <c r="N293" i="27"/>
  <c r="N294" i="27"/>
  <c r="N295" i="27"/>
  <c r="N296" i="27"/>
  <c r="N297" i="27"/>
  <c r="N298" i="27"/>
  <c r="N299" i="27"/>
  <c r="N300" i="27"/>
  <c r="N301" i="27"/>
  <c r="N302" i="27"/>
  <c r="N303" i="27"/>
  <c r="N304" i="27"/>
  <c r="N305" i="27"/>
  <c r="N306" i="27"/>
  <c r="N307" i="27"/>
  <c r="N308" i="27"/>
  <c r="N309" i="27"/>
  <c r="N310" i="27"/>
  <c r="N311" i="27"/>
  <c r="N312" i="27"/>
  <c r="N313" i="27"/>
  <c r="N314" i="27"/>
  <c r="N315" i="27"/>
  <c r="N316" i="27"/>
  <c r="N317" i="27"/>
  <c r="N318" i="27"/>
  <c r="N319" i="27"/>
  <c r="N320" i="27"/>
  <c r="N321" i="27"/>
  <c r="N322" i="27"/>
  <c r="N323" i="27"/>
  <c r="N324" i="27"/>
  <c r="N325" i="27"/>
  <c r="N326" i="27"/>
  <c r="N327" i="27"/>
  <c r="N328" i="27"/>
  <c r="N329" i="27"/>
  <c r="N330" i="27"/>
  <c r="N331" i="27"/>
  <c r="N332" i="27"/>
  <c r="N333" i="27"/>
  <c r="N334" i="27"/>
  <c r="N335" i="27"/>
  <c r="N336" i="27"/>
  <c r="N337" i="27"/>
  <c r="N338" i="27"/>
  <c r="N339" i="27"/>
  <c r="N340" i="27"/>
  <c r="N341" i="27"/>
  <c r="N342" i="27"/>
  <c r="N343" i="27"/>
  <c r="N344" i="27"/>
  <c r="N345" i="27"/>
  <c r="N346" i="27"/>
  <c r="N347" i="27"/>
  <c r="N348" i="27"/>
  <c r="N349" i="27"/>
  <c r="N350" i="27"/>
  <c r="N351" i="27"/>
  <c r="N352" i="27"/>
  <c r="N353" i="27"/>
  <c r="N354" i="27"/>
  <c r="N355" i="27"/>
  <c r="N356" i="27"/>
  <c r="N357" i="27"/>
  <c r="N358" i="27"/>
  <c r="N359" i="27"/>
  <c r="N360" i="27"/>
  <c r="N361" i="27"/>
  <c r="N362" i="27"/>
  <c r="N363" i="27"/>
  <c r="N364" i="27"/>
  <c r="N365" i="27"/>
  <c r="N366" i="27"/>
  <c r="N367" i="27"/>
  <c r="N368" i="27"/>
  <c r="N369" i="27"/>
  <c r="N370" i="27"/>
  <c r="N371" i="27"/>
  <c r="N372" i="27"/>
  <c r="N373" i="27"/>
  <c r="N374" i="27"/>
  <c r="N375" i="27"/>
  <c r="N376" i="27"/>
  <c r="N377" i="27"/>
  <c r="N378" i="27"/>
  <c r="N379" i="27"/>
  <c r="N380" i="27"/>
  <c r="N381" i="27"/>
  <c r="N382" i="27"/>
  <c r="N383" i="27"/>
  <c r="N384" i="27"/>
  <c r="N385" i="27"/>
  <c r="N386" i="27"/>
  <c r="N387" i="27"/>
  <c r="N388" i="27"/>
  <c r="N389" i="27"/>
  <c r="N390" i="27"/>
  <c r="N391" i="27"/>
  <c r="N392" i="27"/>
  <c r="N393" i="27"/>
  <c r="N394" i="27"/>
  <c r="N395" i="27"/>
  <c r="N396" i="27"/>
  <c r="N397" i="27"/>
  <c r="N398" i="27"/>
  <c r="N399" i="27"/>
  <c r="N400" i="27"/>
  <c r="N401" i="27"/>
  <c r="N402" i="27"/>
  <c r="N403" i="27"/>
  <c r="N404" i="27"/>
  <c r="N405" i="27"/>
  <c r="N406" i="27"/>
  <c r="N407" i="27"/>
  <c r="N408" i="27"/>
  <c r="N409" i="27"/>
  <c r="N410" i="27"/>
  <c r="N411" i="27"/>
  <c r="N412" i="27"/>
  <c r="N413" i="27"/>
  <c r="N414" i="27"/>
  <c r="N415" i="27"/>
  <c r="N416" i="27"/>
  <c r="N417" i="27"/>
  <c r="N418" i="27"/>
  <c r="N419" i="27"/>
  <c r="N420" i="27"/>
  <c r="N421" i="27"/>
  <c r="N422" i="27"/>
  <c r="N423" i="27"/>
  <c r="N424" i="27"/>
  <c r="N425" i="27"/>
  <c r="N426" i="27"/>
  <c r="N427" i="27"/>
  <c r="N428" i="27"/>
  <c r="N429" i="27"/>
  <c r="N430" i="27"/>
  <c r="N431" i="27"/>
  <c r="N432" i="27"/>
  <c r="N433" i="27"/>
  <c r="N434" i="27"/>
  <c r="N435" i="27"/>
  <c r="N436" i="27"/>
  <c r="N437" i="27"/>
  <c r="N438" i="27"/>
  <c r="N439" i="27"/>
  <c r="N440" i="27"/>
  <c r="N441" i="27"/>
  <c r="N442" i="27"/>
  <c r="N443" i="27"/>
  <c r="N444" i="27"/>
  <c r="N445" i="27"/>
  <c r="N446" i="27"/>
  <c r="N447" i="27"/>
  <c r="N448" i="27"/>
  <c r="N449" i="27"/>
  <c r="N450" i="27"/>
  <c r="N451" i="27"/>
  <c r="N452" i="27"/>
  <c r="N453" i="27"/>
  <c r="N454" i="27"/>
  <c r="N455" i="27"/>
  <c r="N456" i="27"/>
  <c r="N457" i="27"/>
  <c r="N458" i="27"/>
  <c r="N459" i="27"/>
  <c r="N460" i="27"/>
  <c r="N461" i="27"/>
  <c r="N462" i="27"/>
  <c r="N463" i="27"/>
  <c r="N464" i="27"/>
  <c r="N465" i="27"/>
  <c r="N466" i="27"/>
  <c r="N467" i="27"/>
  <c r="N468" i="27"/>
  <c r="N469" i="27"/>
  <c r="N470" i="27"/>
  <c r="N471" i="27"/>
  <c r="N472" i="27"/>
  <c r="N473" i="27"/>
  <c r="N474" i="27"/>
  <c r="N475" i="27"/>
  <c r="N476" i="27"/>
  <c r="N477" i="27"/>
  <c r="N478" i="27"/>
  <c r="N479" i="27"/>
  <c r="N480" i="27"/>
  <c r="N481" i="27"/>
  <c r="N482" i="27"/>
  <c r="N483" i="27"/>
  <c r="N484" i="27"/>
  <c r="N485" i="27"/>
  <c r="N486" i="27"/>
  <c r="N487" i="27"/>
  <c r="N488" i="27"/>
  <c r="N489" i="27"/>
  <c r="N490" i="27"/>
  <c r="N491" i="27"/>
  <c r="N492" i="27"/>
  <c r="N493" i="27"/>
  <c r="N494" i="27"/>
  <c r="N495" i="27"/>
  <c r="N496" i="27"/>
  <c r="N497" i="27"/>
  <c r="N498" i="27"/>
  <c r="N499" i="27"/>
  <c r="N500" i="27"/>
  <c r="N501" i="27"/>
  <c r="N2" i="27"/>
  <c r="N503" i="27" l="1"/>
  <c r="G504" i="22"/>
  <c r="I139" i="22" s="1"/>
  <c r="S504" i="22"/>
  <c r="V526" i="28"/>
  <c r="W528" i="28"/>
  <c r="AF509" i="21"/>
  <c r="I408" i="22" l="1"/>
  <c r="I266" i="22"/>
  <c r="I122" i="22"/>
  <c r="I436" i="22"/>
  <c r="I52" i="22"/>
  <c r="I9" i="22"/>
  <c r="I276" i="22"/>
  <c r="I338" i="22"/>
  <c r="I162" i="22"/>
  <c r="I502" i="22"/>
  <c r="I221" i="22"/>
  <c r="I33" i="22"/>
  <c r="I487" i="22"/>
  <c r="I345" i="22"/>
  <c r="I396" i="22"/>
  <c r="I12" i="22"/>
  <c r="I161" i="22"/>
  <c r="I111" i="22"/>
  <c r="I101" i="22"/>
  <c r="I226" i="22"/>
  <c r="I185" i="22"/>
  <c r="I391" i="22"/>
  <c r="I40" i="22"/>
  <c r="I169" i="22"/>
  <c r="I73" i="22"/>
  <c r="I446" i="22"/>
  <c r="I134" i="22"/>
  <c r="I231" i="22"/>
  <c r="I372" i="22"/>
  <c r="I4" i="22"/>
  <c r="I457" i="22"/>
  <c r="I474" i="22"/>
  <c r="I401" i="22"/>
  <c r="I43" i="22"/>
  <c r="I471" i="22"/>
  <c r="I138" i="22"/>
  <c r="I227" i="22"/>
  <c r="I206" i="22"/>
  <c r="I430" i="22"/>
  <c r="I483" i="22"/>
  <c r="I284" i="22"/>
  <c r="I175" i="22"/>
  <c r="I50" i="22"/>
  <c r="I443" i="22"/>
  <c r="I248" i="22"/>
  <c r="I341" i="22"/>
  <c r="I228" i="22"/>
  <c r="I410" i="22"/>
  <c r="I439" i="22"/>
  <c r="I21" i="22"/>
  <c r="I247" i="22"/>
  <c r="I368" i="22"/>
  <c r="I121" i="22"/>
  <c r="I441" i="22"/>
  <c r="I387" i="22"/>
  <c r="I191" i="22"/>
  <c r="I355" i="22"/>
  <c r="I165" i="22"/>
  <c r="I198" i="22"/>
  <c r="I230" i="22"/>
  <c r="I475" i="22"/>
  <c r="I412" i="22"/>
  <c r="I28" i="22"/>
  <c r="I393" i="22"/>
  <c r="I68" i="22"/>
  <c r="I314" i="22"/>
  <c r="I118" i="22"/>
  <c r="I199" i="22"/>
  <c r="I340" i="22"/>
  <c r="I335" i="22"/>
  <c r="U6" i="22"/>
  <c r="U14" i="22"/>
  <c r="U22" i="22"/>
  <c r="U30" i="22"/>
  <c r="U38" i="22"/>
  <c r="U46" i="22"/>
  <c r="U54" i="22"/>
  <c r="U62" i="22"/>
  <c r="U70" i="22"/>
  <c r="U78" i="22"/>
  <c r="U86" i="22"/>
  <c r="U94" i="22"/>
  <c r="U102" i="22"/>
  <c r="U110" i="22"/>
  <c r="U118" i="22"/>
  <c r="U126" i="22"/>
  <c r="U134" i="22"/>
  <c r="U142" i="22"/>
  <c r="U150" i="22"/>
  <c r="U158" i="22"/>
  <c r="U166" i="22"/>
  <c r="U174" i="22"/>
  <c r="U182" i="22"/>
  <c r="U190" i="22"/>
  <c r="U198" i="22"/>
  <c r="U206" i="22"/>
  <c r="U214" i="22"/>
  <c r="U222" i="22"/>
  <c r="U230" i="22"/>
  <c r="U238" i="22"/>
  <c r="U246" i="22"/>
  <c r="U254" i="22"/>
  <c r="U262" i="22"/>
  <c r="U270" i="22"/>
  <c r="U278" i="22"/>
  <c r="U286" i="22"/>
  <c r="U294" i="22"/>
  <c r="U302" i="22"/>
  <c r="U310" i="22"/>
  <c r="U318" i="22"/>
  <c r="U326" i="22"/>
  <c r="U334" i="22"/>
  <c r="U342" i="22"/>
  <c r="U350" i="22"/>
  <c r="U358" i="22"/>
  <c r="U366" i="22"/>
  <c r="U374" i="22"/>
  <c r="U382" i="22"/>
  <c r="U390" i="22"/>
  <c r="U398" i="22"/>
  <c r="U406" i="22"/>
  <c r="U414" i="22"/>
  <c r="U422" i="22"/>
  <c r="U430" i="22"/>
  <c r="U438" i="22"/>
  <c r="U446" i="22"/>
  <c r="U454" i="22"/>
  <c r="U462" i="22"/>
  <c r="U470" i="22"/>
  <c r="U478" i="22"/>
  <c r="U486" i="22"/>
  <c r="U494" i="22"/>
  <c r="U502" i="22"/>
  <c r="U3" i="22"/>
  <c r="U11" i="22"/>
  <c r="U19" i="22"/>
  <c r="U27" i="22"/>
  <c r="U35" i="22"/>
  <c r="U43" i="22"/>
  <c r="U51" i="22"/>
  <c r="U59" i="22"/>
  <c r="U67" i="22"/>
  <c r="U75" i="22"/>
  <c r="U83" i="22"/>
  <c r="U91" i="22"/>
  <c r="U99" i="22"/>
  <c r="U107" i="22"/>
  <c r="U115" i="22"/>
  <c r="U123" i="22"/>
  <c r="U131" i="22"/>
  <c r="U139" i="22"/>
  <c r="U147" i="22"/>
  <c r="U155" i="22"/>
  <c r="U163" i="22"/>
  <c r="U171" i="22"/>
  <c r="U179" i="22"/>
  <c r="U187" i="22"/>
  <c r="U195" i="22"/>
  <c r="U203" i="22"/>
  <c r="U211" i="22"/>
  <c r="U219" i="22"/>
  <c r="U227" i="22"/>
  <c r="U235" i="22"/>
  <c r="U243" i="22"/>
  <c r="U251" i="22"/>
  <c r="U259" i="22"/>
  <c r="U267" i="22"/>
  <c r="U275" i="22"/>
  <c r="U283" i="22"/>
  <c r="U291" i="22"/>
  <c r="U299" i="22"/>
  <c r="U307" i="22"/>
  <c r="U315" i="22"/>
  <c r="U323" i="22"/>
  <c r="U331" i="22"/>
  <c r="U339" i="22"/>
  <c r="U347" i="22"/>
  <c r="U355" i="22"/>
  <c r="U363" i="22"/>
  <c r="U371" i="22"/>
  <c r="U379" i="22"/>
  <c r="U387" i="22"/>
  <c r="U395" i="22"/>
  <c r="U403" i="22"/>
  <c r="U411" i="22"/>
  <c r="U419" i="22"/>
  <c r="U427" i="22"/>
  <c r="U435" i="22"/>
  <c r="U443" i="22"/>
  <c r="U451" i="22"/>
  <c r="U459" i="22"/>
  <c r="U467" i="22"/>
  <c r="U475" i="22"/>
  <c r="U483" i="22"/>
  <c r="U491" i="22"/>
  <c r="U499" i="22"/>
  <c r="U9" i="22"/>
  <c r="U20" i="22"/>
  <c r="U31" i="22"/>
  <c r="U41" i="22"/>
  <c r="U52" i="22"/>
  <c r="U63" i="22"/>
  <c r="U73" i="22"/>
  <c r="U84" i="22"/>
  <c r="U95" i="22"/>
  <c r="U105" i="22"/>
  <c r="U116" i="22"/>
  <c r="U127" i="22"/>
  <c r="U137" i="22"/>
  <c r="U148" i="22"/>
  <c r="U159" i="22"/>
  <c r="U169" i="22"/>
  <c r="U180" i="22"/>
  <c r="U191" i="22"/>
  <c r="U201" i="22"/>
  <c r="U212" i="22"/>
  <c r="U223" i="22"/>
  <c r="U233" i="22"/>
  <c r="U244" i="22"/>
  <c r="U255" i="22"/>
  <c r="U265" i="22"/>
  <c r="U276" i="22"/>
  <c r="U287" i="22"/>
  <c r="U297" i="22"/>
  <c r="U308" i="22"/>
  <c r="U319" i="22"/>
  <c r="U329" i="22"/>
  <c r="U340" i="22"/>
  <c r="U351" i="22"/>
  <c r="U361" i="22"/>
  <c r="U372" i="22"/>
  <c r="U383" i="22"/>
  <c r="U393" i="22"/>
  <c r="U404" i="22"/>
  <c r="U415" i="22"/>
  <c r="U425" i="22"/>
  <c r="U436" i="22"/>
  <c r="U447" i="22"/>
  <c r="U457" i="22"/>
  <c r="U468" i="22"/>
  <c r="U479" i="22"/>
  <c r="U489" i="22"/>
  <c r="U500" i="22"/>
  <c r="U13" i="22"/>
  <c r="U24" i="22"/>
  <c r="U34" i="22"/>
  <c r="U45" i="22"/>
  <c r="U56" i="22"/>
  <c r="U66" i="22"/>
  <c r="U77" i="22"/>
  <c r="U88" i="22"/>
  <c r="U98" i="22"/>
  <c r="U109" i="22"/>
  <c r="U120" i="22"/>
  <c r="U130" i="22"/>
  <c r="U141" i="22"/>
  <c r="U152" i="22"/>
  <c r="U162" i="22"/>
  <c r="U173" i="22"/>
  <c r="U184" i="22"/>
  <c r="U194" i="22"/>
  <c r="U205" i="22"/>
  <c r="U216" i="22"/>
  <c r="U226" i="22"/>
  <c r="U237" i="22"/>
  <c r="U248" i="22"/>
  <c r="U258" i="22"/>
  <c r="U269" i="22"/>
  <c r="U280" i="22"/>
  <c r="U290" i="22"/>
  <c r="U301" i="22"/>
  <c r="U312" i="22"/>
  <c r="U322" i="22"/>
  <c r="U333" i="22"/>
  <c r="U344" i="22"/>
  <c r="U354" i="22"/>
  <c r="U365" i="22"/>
  <c r="U376" i="22"/>
  <c r="U386" i="22"/>
  <c r="U397" i="22"/>
  <c r="U408" i="22"/>
  <c r="U418" i="22"/>
  <c r="U429" i="22"/>
  <c r="U440" i="22"/>
  <c r="U450" i="22"/>
  <c r="U461" i="22"/>
  <c r="U472" i="22"/>
  <c r="U482" i="22"/>
  <c r="U493" i="22"/>
  <c r="U4" i="22"/>
  <c r="U17" i="22"/>
  <c r="U32" i="22"/>
  <c r="U47" i="22"/>
  <c r="U60" i="22"/>
  <c r="U74" i="22"/>
  <c r="U89" i="22"/>
  <c r="U103" i="22"/>
  <c r="U117" i="22"/>
  <c r="U132" i="22"/>
  <c r="U145" i="22"/>
  <c r="U160" i="22"/>
  <c r="U175" i="22"/>
  <c r="U188" i="22"/>
  <c r="U202" i="22"/>
  <c r="U217" i="22"/>
  <c r="U231" i="22"/>
  <c r="U245" i="22"/>
  <c r="U260" i="22"/>
  <c r="U273" i="22"/>
  <c r="U288" i="22"/>
  <c r="U303" i="22"/>
  <c r="U316" i="22"/>
  <c r="U330" i="22"/>
  <c r="U345" i="22"/>
  <c r="U359" i="22"/>
  <c r="U373" i="22"/>
  <c r="U388" i="22"/>
  <c r="U401" i="22"/>
  <c r="U416" i="22"/>
  <c r="U431" i="22"/>
  <c r="U444" i="22"/>
  <c r="U458" i="22"/>
  <c r="U473" i="22"/>
  <c r="U487" i="22"/>
  <c r="U501" i="22"/>
  <c r="U5" i="22"/>
  <c r="U18" i="22"/>
  <c r="U33" i="22"/>
  <c r="U48" i="22"/>
  <c r="U61" i="22"/>
  <c r="U76" i="22"/>
  <c r="U90" i="22"/>
  <c r="U104" i="22"/>
  <c r="U119" i="22"/>
  <c r="U133" i="22"/>
  <c r="U146" i="22"/>
  <c r="U161" i="22"/>
  <c r="U176" i="22"/>
  <c r="U189" i="22"/>
  <c r="U204" i="22"/>
  <c r="U218" i="22"/>
  <c r="U232" i="22"/>
  <c r="U247" i="22"/>
  <c r="U261" i="22"/>
  <c r="U274" i="22"/>
  <c r="U289" i="22"/>
  <c r="U304" i="22"/>
  <c r="U317" i="22"/>
  <c r="U332" i="22"/>
  <c r="U346" i="22"/>
  <c r="U360" i="22"/>
  <c r="U375" i="22"/>
  <c r="U389" i="22"/>
  <c r="U402" i="22"/>
  <c r="U417" i="22"/>
  <c r="U432" i="22"/>
  <c r="U445" i="22"/>
  <c r="U460" i="22"/>
  <c r="U474" i="22"/>
  <c r="U488" i="22"/>
  <c r="U12" i="22"/>
  <c r="U26" i="22"/>
  <c r="U40" i="22"/>
  <c r="U55" i="22"/>
  <c r="U69" i="22"/>
  <c r="U82" i="22"/>
  <c r="U97" i="22"/>
  <c r="U112" i="22"/>
  <c r="U125" i="22"/>
  <c r="U140" i="22"/>
  <c r="U154" i="22"/>
  <c r="U168" i="22"/>
  <c r="U183" i="22"/>
  <c r="U197" i="22"/>
  <c r="U210" i="22"/>
  <c r="U225" i="22"/>
  <c r="U240" i="22"/>
  <c r="U253" i="22"/>
  <c r="U268" i="22"/>
  <c r="U282" i="22"/>
  <c r="U296" i="22"/>
  <c r="U311" i="22"/>
  <c r="U325" i="22"/>
  <c r="U338" i="22"/>
  <c r="U353" i="22"/>
  <c r="U368" i="22"/>
  <c r="U381" i="22"/>
  <c r="U396" i="22"/>
  <c r="U410" i="22"/>
  <c r="U424" i="22"/>
  <c r="U439" i="22"/>
  <c r="U453" i="22"/>
  <c r="U466" i="22"/>
  <c r="U481" i="22"/>
  <c r="U496" i="22"/>
  <c r="U23" i="22"/>
  <c r="U44" i="22"/>
  <c r="U68" i="22"/>
  <c r="U92" i="22"/>
  <c r="U113" i="22"/>
  <c r="U136" i="22"/>
  <c r="U157" i="22"/>
  <c r="U181" i="22"/>
  <c r="U207" i="22"/>
  <c r="U228" i="22"/>
  <c r="U250" i="22"/>
  <c r="U272" i="22"/>
  <c r="U295" i="22"/>
  <c r="U320" i="22"/>
  <c r="U341" i="22"/>
  <c r="U364" i="22"/>
  <c r="U385" i="22"/>
  <c r="U409" i="22"/>
  <c r="U433" i="22"/>
  <c r="U455" i="22"/>
  <c r="U477" i="22"/>
  <c r="U498" i="22"/>
  <c r="U25" i="22"/>
  <c r="U49" i="22"/>
  <c r="U71" i="22"/>
  <c r="U93" i="22"/>
  <c r="U114" i="22"/>
  <c r="U138" i="22"/>
  <c r="U164" i="22"/>
  <c r="U185" i="22"/>
  <c r="U208" i="22"/>
  <c r="U229" i="22"/>
  <c r="U252" i="22"/>
  <c r="U277" i="22"/>
  <c r="U298" i="22"/>
  <c r="U321" i="22"/>
  <c r="U343" i="22"/>
  <c r="U367" i="22"/>
  <c r="U391" i="22"/>
  <c r="U412" i="22"/>
  <c r="U434" i="22"/>
  <c r="U456" i="22"/>
  <c r="U480" i="22"/>
  <c r="U8" i="22"/>
  <c r="U29" i="22"/>
  <c r="U53" i="22"/>
  <c r="U79" i="22"/>
  <c r="U100" i="22"/>
  <c r="U122" i="22"/>
  <c r="U144" i="22"/>
  <c r="U167" i="22"/>
  <c r="U192" i="22"/>
  <c r="U213" i="22"/>
  <c r="U236" i="22"/>
  <c r="U257" i="22"/>
  <c r="U281" i="22"/>
  <c r="U305" i="22"/>
  <c r="U327" i="22"/>
  <c r="U349" i="22"/>
  <c r="U370" i="22"/>
  <c r="U394" i="22"/>
  <c r="U420" i="22"/>
  <c r="U441" i="22"/>
  <c r="U464" i="22"/>
  <c r="U485" i="22"/>
  <c r="U16" i="22"/>
  <c r="U57" i="22"/>
  <c r="U87" i="22"/>
  <c r="U128" i="22"/>
  <c r="U165" i="22"/>
  <c r="U199" i="22"/>
  <c r="U239" i="22"/>
  <c r="U271" i="22"/>
  <c r="U309" i="22"/>
  <c r="U348" i="22"/>
  <c r="U380" i="22"/>
  <c r="U421" i="22"/>
  <c r="U452" i="22"/>
  <c r="U492" i="22"/>
  <c r="U21" i="22"/>
  <c r="U58" i="22"/>
  <c r="U96" i="22"/>
  <c r="U129" i="22"/>
  <c r="U170" i="22"/>
  <c r="U200" i="22"/>
  <c r="U241" i="22"/>
  <c r="U279" i="22"/>
  <c r="U313" i="22"/>
  <c r="U352" i="22"/>
  <c r="U384" i="22"/>
  <c r="U423" i="22"/>
  <c r="U463" i="22"/>
  <c r="U495" i="22"/>
  <c r="U28" i="22"/>
  <c r="U64" i="22"/>
  <c r="U101" i="22"/>
  <c r="U135" i="22"/>
  <c r="U172" i="22"/>
  <c r="U209" i="22"/>
  <c r="U242" i="22"/>
  <c r="U284" i="22"/>
  <c r="U314" i="22"/>
  <c r="U356" i="22"/>
  <c r="U392" i="22"/>
  <c r="U426" i="22"/>
  <c r="U465" i="22"/>
  <c r="U497" i="22"/>
  <c r="U7" i="22"/>
  <c r="U39" i="22"/>
  <c r="U80" i="22"/>
  <c r="U111" i="22"/>
  <c r="U151" i="22"/>
  <c r="U186" i="22"/>
  <c r="U221" i="22"/>
  <c r="U263" i="22"/>
  <c r="U293" i="22"/>
  <c r="U335" i="22"/>
  <c r="U369" i="22"/>
  <c r="U405" i="22"/>
  <c r="U442" i="22"/>
  <c r="U476" i="22"/>
  <c r="U10" i="22"/>
  <c r="U42" i="22"/>
  <c r="U81" i="22"/>
  <c r="U121" i="22"/>
  <c r="U153" i="22"/>
  <c r="U193" i="22"/>
  <c r="U224" i="22"/>
  <c r="U264" i="22"/>
  <c r="U300" i="22"/>
  <c r="U336" i="22"/>
  <c r="U377" i="22"/>
  <c r="U407" i="22"/>
  <c r="U448" i="22"/>
  <c r="U484" i="22"/>
  <c r="U85" i="22"/>
  <c r="U178" i="22"/>
  <c r="U285" i="22"/>
  <c r="U378" i="22"/>
  <c r="U471" i="22"/>
  <c r="U106" i="22"/>
  <c r="U196" i="22"/>
  <c r="U292" i="22"/>
  <c r="U399" i="22"/>
  <c r="U490" i="22"/>
  <c r="U15" i="22"/>
  <c r="U108" i="22"/>
  <c r="U215" i="22"/>
  <c r="U306" i="22"/>
  <c r="U400" i="22"/>
  <c r="U266" i="22"/>
  <c r="U36" i="22"/>
  <c r="U124" i="22"/>
  <c r="U220" i="22"/>
  <c r="U324" i="22"/>
  <c r="U413" i="22"/>
  <c r="U37" i="22"/>
  <c r="U143" i="22"/>
  <c r="U234" i="22"/>
  <c r="U328" i="22"/>
  <c r="U428" i="22"/>
  <c r="U65" i="22"/>
  <c r="U256" i="22"/>
  <c r="U357" i="22"/>
  <c r="U449" i="22"/>
  <c r="U72" i="22"/>
  <c r="U362" i="22"/>
  <c r="U469" i="22"/>
  <c r="U50" i="22"/>
  <c r="U149" i="22"/>
  <c r="U249" i="22"/>
  <c r="U337" i="22"/>
  <c r="U437" i="22"/>
  <c r="U156" i="22"/>
  <c r="U177" i="22"/>
  <c r="I245" i="22"/>
  <c r="I400" i="22"/>
  <c r="I186" i="22"/>
  <c r="I97" i="22"/>
  <c r="I343" i="22"/>
  <c r="I304" i="22"/>
  <c r="I437" i="22"/>
  <c r="I259" i="22"/>
  <c r="I318" i="22"/>
  <c r="I374" i="22"/>
  <c r="I394" i="22"/>
  <c r="I332" i="22"/>
  <c r="I209" i="22"/>
  <c r="I467" i="22"/>
  <c r="I51" i="22"/>
  <c r="I83" i="22"/>
  <c r="I328" i="22"/>
  <c r="I435" i="22"/>
  <c r="I197" i="22"/>
  <c r="I23" i="22"/>
  <c r="I95" i="22"/>
  <c r="I145" i="22"/>
  <c r="I493" i="22"/>
  <c r="I329" i="22"/>
  <c r="I113" i="22"/>
  <c r="I485" i="22"/>
  <c r="I275" i="22"/>
  <c r="I203" i="22"/>
  <c r="I27" i="22"/>
  <c r="I438" i="22"/>
  <c r="I296" i="22"/>
  <c r="I78" i="22"/>
  <c r="I243" i="22"/>
  <c r="I107" i="22"/>
  <c r="I286" i="22"/>
  <c r="I270" i="22"/>
  <c r="I448" i="22"/>
  <c r="I476" i="22"/>
  <c r="I19" i="22"/>
  <c r="I360" i="22"/>
  <c r="I427" i="22"/>
  <c r="I486" i="22"/>
  <c r="I413" i="22"/>
  <c r="I93" i="22"/>
  <c r="I256" i="22"/>
  <c r="I30" i="22"/>
  <c r="I244" i="22"/>
  <c r="I379" i="22"/>
  <c r="I462" i="22"/>
  <c r="I246" i="22"/>
  <c r="I380" i="22"/>
  <c r="I499" i="22"/>
  <c r="I3" i="22"/>
  <c r="I307" i="22"/>
  <c r="I403" i="22"/>
  <c r="I347" i="22"/>
  <c r="I110" i="22"/>
  <c r="I451" i="22"/>
  <c r="I326" i="22"/>
  <c r="I38" i="22"/>
  <c r="I173" i="22"/>
  <c r="I86" i="22"/>
  <c r="I280" i="22"/>
  <c r="I414" i="22"/>
  <c r="I229" i="22"/>
  <c r="I213" i="22"/>
  <c r="I424" i="22"/>
  <c r="I294" i="22"/>
  <c r="I496" i="22"/>
  <c r="I160" i="22"/>
  <c r="I315" i="22"/>
  <c r="I365" i="22"/>
  <c r="I129" i="22"/>
  <c r="I264" i="22"/>
  <c r="I392" i="22"/>
  <c r="I224" i="22"/>
  <c r="I277" i="22"/>
  <c r="I96" i="22"/>
  <c r="I312" i="22"/>
  <c r="I63" i="22"/>
  <c r="I192" i="22"/>
  <c r="I384" i="22"/>
  <c r="I432" i="22"/>
  <c r="I415" i="22"/>
  <c r="I59" i="22"/>
  <c r="I497" i="22"/>
  <c r="I128" i="22"/>
  <c r="I390" i="22"/>
  <c r="I262" i="22"/>
  <c r="I176" i="22"/>
  <c r="I35" i="22"/>
  <c r="I71" i="22"/>
  <c r="I310" i="22"/>
  <c r="I492" i="22"/>
  <c r="I212" i="22"/>
  <c r="I301" i="22"/>
  <c r="I58" i="22"/>
  <c r="I217" i="22"/>
  <c r="I239" i="22"/>
  <c r="I278" i="22"/>
  <c r="I322" i="22"/>
  <c r="I404" i="22"/>
  <c r="I131" i="22"/>
  <c r="I234" i="22"/>
  <c r="I14" i="22"/>
  <c r="I149" i="22"/>
  <c r="I421" i="22"/>
  <c r="I288" i="22"/>
  <c r="I80" i="22"/>
  <c r="I257" i="22"/>
  <c r="I261" i="22"/>
  <c r="I320" i="22"/>
  <c r="I291" i="22"/>
  <c r="I300" i="22"/>
  <c r="I279" i="22"/>
  <c r="I389" i="22"/>
  <c r="I442" i="22"/>
  <c r="I249" i="22"/>
  <c r="I313" i="22"/>
  <c r="I218" i="22"/>
  <c r="I153" i="22"/>
  <c r="I327" i="22"/>
  <c r="I232" i="22"/>
  <c r="I271" i="22"/>
  <c r="I422" i="22"/>
  <c r="I181" i="22"/>
  <c r="I89" i="22"/>
  <c r="I501" i="22"/>
  <c r="I254" i="22"/>
  <c r="I470" i="22"/>
  <c r="I55" i="22"/>
  <c r="I484" i="22"/>
  <c r="I84" i="22"/>
  <c r="I336" i="22"/>
  <c r="I187" i="22"/>
  <c r="I182" i="22"/>
  <c r="I282" i="22"/>
  <c r="I454" i="22"/>
  <c r="I290" i="22"/>
  <c r="I119" i="22"/>
  <c r="I434" i="22"/>
  <c r="I385" i="22"/>
  <c r="I440" i="22"/>
  <c r="I305" i="22"/>
  <c r="I303" i="22"/>
  <c r="I130" i="22"/>
  <c r="I115" i="22"/>
  <c r="I82" i="22"/>
  <c r="I324" i="22"/>
  <c r="I298" i="22"/>
  <c r="I268" i="22"/>
  <c r="I77" i="22"/>
  <c r="I88" i="22"/>
  <c r="I29" i="22"/>
  <c r="I285" i="22"/>
  <c r="I196" i="22"/>
  <c r="I354" i="22"/>
  <c r="I494" i="22"/>
  <c r="I150" i="22"/>
  <c r="I147" i="22"/>
  <c r="I188" i="22"/>
  <c r="I44" i="22"/>
  <c r="I200" i="22"/>
  <c r="I151" i="22"/>
  <c r="I425" i="22"/>
  <c r="I177" i="22"/>
  <c r="I56" i="22"/>
  <c r="I70" i="22"/>
  <c r="I352" i="22"/>
  <c r="I5" i="22"/>
  <c r="I172" i="22"/>
  <c r="I125" i="22"/>
  <c r="I361" i="22"/>
  <c r="I242" i="22"/>
  <c r="I143" i="22"/>
  <c r="I109" i="22"/>
  <c r="I382" i="22"/>
  <c r="I85" i="22"/>
  <c r="I269" i="22"/>
  <c r="I453" i="22"/>
  <c r="I316" i="22"/>
  <c r="I237" i="22"/>
  <c r="I283" i="22"/>
  <c r="I137" i="22"/>
  <c r="I411" i="22"/>
  <c r="I342" i="22"/>
  <c r="I397" i="22"/>
  <c r="I45" i="22"/>
  <c r="I42" i="22"/>
  <c r="I16" i="22"/>
  <c r="I60" i="22"/>
  <c r="I251" i="22"/>
  <c r="I274" i="22"/>
  <c r="I479" i="22"/>
  <c r="I482" i="22"/>
  <c r="I395" i="22"/>
  <c r="I358" i="22"/>
  <c r="I112" i="22"/>
  <c r="I351" i="22"/>
  <c r="I402" i="22"/>
  <c r="I25" i="22"/>
  <c r="I363" i="22"/>
  <c r="I76" i="22"/>
  <c r="I337" i="22"/>
  <c r="I417" i="22"/>
  <c r="I142" i="22"/>
  <c r="I164" i="22"/>
  <c r="I428" i="22"/>
  <c r="I480" i="22"/>
  <c r="I348" i="22"/>
  <c r="I356" i="22"/>
  <c r="I357" i="22"/>
  <c r="I473" i="22"/>
  <c r="I426" i="22"/>
  <c r="I459" i="22"/>
  <c r="I460" i="22"/>
  <c r="I344" i="22"/>
  <c r="I238" i="22"/>
  <c r="I292" i="22"/>
  <c r="I258" i="22"/>
  <c r="I383" i="22"/>
  <c r="I491" i="22"/>
  <c r="I163" i="22"/>
  <c r="I114" i="22"/>
  <c r="I154" i="22"/>
  <c r="I378" i="22"/>
  <c r="I334" i="22"/>
  <c r="I6" i="22"/>
  <c r="I273" i="22"/>
  <c r="I450" i="22"/>
  <c r="I124" i="22"/>
  <c r="I61" i="22"/>
  <c r="I184" i="22"/>
  <c r="I416" i="22"/>
  <c r="I152" i="22"/>
  <c r="I362" i="22"/>
  <c r="I287" i="22"/>
  <c r="I100" i="22"/>
  <c r="I489" i="22"/>
  <c r="I123" i="22"/>
  <c r="I39" i="22"/>
  <c r="I407" i="22"/>
  <c r="I331" i="22"/>
  <c r="I46" i="22"/>
  <c r="I166" i="22"/>
  <c r="I458" i="22"/>
  <c r="I308" i="22"/>
  <c r="I79" i="22"/>
  <c r="I105" i="22"/>
  <c r="I18" i="22"/>
  <c r="I260" i="22"/>
  <c r="I75" i="22"/>
  <c r="I349" i="22"/>
  <c r="I263" i="22"/>
  <c r="I215" i="22"/>
  <c r="I179" i="22"/>
  <c r="I54" i="22"/>
  <c r="I333" i="22"/>
  <c r="I170" i="22"/>
  <c r="I81" i="22"/>
  <c r="I255" i="22"/>
  <c r="I34" i="22"/>
  <c r="I167" i="22"/>
  <c r="I120" i="22"/>
  <c r="I13" i="22"/>
  <c r="I297" i="22"/>
  <c r="I449" i="22"/>
  <c r="I190" i="22"/>
  <c r="I126" i="22"/>
  <c r="I350" i="22"/>
  <c r="I41" i="22"/>
  <c r="I420" i="22"/>
  <c r="I36" i="22"/>
  <c r="I159" i="22"/>
  <c r="I302" i="22"/>
  <c r="I10" i="22"/>
  <c r="I158" i="22"/>
  <c r="I201" i="22"/>
  <c r="I194" i="22"/>
  <c r="I180" i="22"/>
  <c r="I306" i="22"/>
  <c r="I321" i="22"/>
  <c r="I447" i="22"/>
  <c r="I399" i="22"/>
  <c r="I240" i="22"/>
  <c r="I371" i="22"/>
  <c r="I478" i="22"/>
  <c r="I488" i="22"/>
  <c r="I309" i="22"/>
  <c r="I204" i="22"/>
  <c r="I386" i="22"/>
  <c r="I423" i="22"/>
  <c r="I299" i="22"/>
  <c r="I220" i="22"/>
  <c r="I69" i="22"/>
  <c r="I140" i="22"/>
  <c r="I141" i="22"/>
  <c r="I222" i="22"/>
  <c r="I20" i="22"/>
  <c r="I433" i="22"/>
  <c r="I57" i="22"/>
  <c r="I103" i="22"/>
  <c r="I295" i="22"/>
  <c r="I98" i="22"/>
  <c r="I195" i="22"/>
  <c r="I464" i="22"/>
  <c r="I472" i="22"/>
  <c r="I133" i="22"/>
  <c r="I132" i="22"/>
  <c r="I377" i="22"/>
  <c r="I225" i="22"/>
  <c r="I293" i="22"/>
  <c r="I241" i="22"/>
  <c r="I22" i="22"/>
  <c r="I64" i="22"/>
  <c r="I490" i="22"/>
  <c r="I157" i="22"/>
  <c r="I87" i="22"/>
  <c r="I135" i="22"/>
  <c r="I31" i="22"/>
  <c r="I369" i="22"/>
  <c r="I202" i="22"/>
  <c r="I319" i="22"/>
  <c r="I53" i="22"/>
  <c r="I47" i="22"/>
  <c r="I367" i="22"/>
  <c r="I116" i="22"/>
  <c r="I15" i="22"/>
  <c r="I444" i="22"/>
  <c r="I289" i="22"/>
  <c r="I178" i="22"/>
  <c r="I171" i="22"/>
  <c r="I90" i="22"/>
  <c r="I252" i="22"/>
  <c r="I146" i="22"/>
  <c r="I373" i="22"/>
  <c r="I366" i="22"/>
  <c r="I104" i="22"/>
  <c r="I91" i="22"/>
  <c r="I74" i="22"/>
  <c r="I370" i="22"/>
  <c r="I376" i="22"/>
  <c r="I11" i="22"/>
  <c r="I468" i="22"/>
  <c r="I455" i="22"/>
  <c r="I32" i="22"/>
  <c r="I214" i="22"/>
  <c r="I272" i="22"/>
  <c r="I183" i="22"/>
  <c r="I418" i="22"/>
  <c r="I495" i="22"/>
  <c r="I168" i="22"/>
  <c r="I127" i="22"/>
  <c r="I102" i="22"/>
  <c r="I405" i="22"/>
  <c r="I37" i="22"/>
  <c r="I452" i="22"/>
  <c r="I106" i="22"/>
  <c r="I24" i="22"/>
  <c r="I481" i="22"/>
  <c r="I67" i="22"/>
  <c r="I375" i="22"/>
  <c r="I465" i="22"/>
  <c r="I466" i="22"/>
  <c r="I62" i="22"/>
  <c r="I265" i="22"/>
  <c r="I445" i="22"/>
  <c r="I498" i="22"/>
  <c r="I406" i="22"/>
  <c r="I346" i="22"/>
  <c r="I281" i="22"/>
  <c r="I174" i="22"/>
  <c r="I148" i="22"/>
  <c r="I205" i="22"/>
  <c r="I236" i="22"/>
  <c r="I477" i="22"/>
  <c r="I210" i="22"/>
  <c r="I461" i="22"/>
  <c r="I419" i="22"/>
  <c r="I207" i="22"/>
  <c r="I155" i="22"/>
  <c r="I66" i="22"/>
  <c r="I235" i="22"/>
  <c r="I317" i="22"/>
  <c r="I17" i="22"/>
  <c r="I208" i="22"/>
  <c r="I94" i="22"/>
  <c r="I381" i="22"/>
  <c r="I429" i="22"/>
  <c r="I463" i="22"/>
  <c r="I364" i="22"/>
  <c r="I409" i="22"/>
  <c r="I398" i="22"/>
  <c r="I65" i="22"/>
  <c r="I339" i="22"/>
  <c r="I49" i="22"/>
  <c r="I388" i="22"/>
  <c r="I99" i="22"/>
  <c r="I250" i="22"/>
  <c r="I233" i="22"/>
  <c r="I359" i="22"/>
  <c r="I136" i="22"/>
  <c r="I144" i="22"/>
  <c r="I72" i="22"/>
  <c r="I267" i="22"/>
  <c r="I216" i="22"/>
  <c r="I117" i="22"/>
  <c r="I156" i="22"/>
  <c r="I253" i="22"/>
  <c r="I223" i="22"/>
  <c r="I323" i="22"/>
  <c r="I456" i="22"/>
  <c r="I189" i="22"/>
  <c r="I108" i="22"/>
  <c r="I431" i="22"/>
  <c r="I26" i="22"/>
  <c r="I330" i="22"/>
  <c r="I353" i="22"/>
  <c r="I193" i="22"/>
  <c r="I7" i="22"/>
  <c r="I219" i="22"/>
  <c r="I8" i="22"/>
  <c r="I469" i="22"/>
  <c r="I48" i="22"/>
  <c r="I325" i="22"/>
  <c r="I500" i="22"/>
  <c r="I92" i="22"/>
  <c r="I211" i="22"/>
  <c r="I311" i="22"/>
  <c r="V523" i="28"/>
  <c r="V522" i="28"/>
  <c r="V528" i="28"/>
  <c r="V524" i="28"/>
  <c r="U501" i="28"/>
  <c r="H501" i="28"/>
  <c r="F501" i="28"/>
  <c r="E501" i="28"/>
  <c r="U500" i="28"/>
  <c r="H500" i="28"/>
  <c r="F500" i="28"/>
  <c r="E500" i="28"/>
  <c r="U499" i="28"/>
  <c r="H499" i="28"/>
  <c r="F499" i="28"/>
  <c r="E499" i="28"/>
  <c r="U498" i="28"/>
  <c r="H498" i="28"/>
  <c r="F498" i="28"/>
  <c r="E498" i="28"/>
  <c r="U497" i="28"/>
  <c r="H497" i="28"/>
  <c r="F497" i="28"/>
  <c r="E497" i="28"/>
  <c r="U496" i="28"/>
  <c r="H496" i="28"/>
  <c r="F496" i="28"/>
  <c r="E496" i="28"/>
  <c r="U495" i="28"/>
  <c r="H495" i="28"/>
  <c r="F495" i="28"/>
  <c r="E495" i="28"/>
  <c r="U494" i="28"/>
  <c r="H494" i="28"/>
  <c r="F494" i="28"/>
  <c r="E494" i="28"/>
  <c r="U493" i="28"/>
  <c r="H493" i="28"/>
  <c r="F493" i="28"/>
  <c r="E493" i="28"/>
  <c r="U492" i="28"/>
  <c r="H492" i="28"/>
  <c r="F492" i="28"/>
  <c r="E492" i="28"/>
  <c r="U491" i="28"/>
  <c r="H491" i="28"/>
  <c r="F491" i="28"/>
  <c r="E491" i="28"/>
  <c r="U490" i="28"/>
  <c r="H490" i="28"/>
  <c r="F490" i="28"/>
  <c r="E490" i="28"/>
  <c r="U489" i="28"/>
  <c r="H489" i="28"/>
  <c r="F489" i="28"/>
  <c r="E489" i="28"/>
  <c r="U488" i="28"/>
  <c r="H488" i="28"/>
  <c r="F488" i="28"/>
  <c r="E488" i="28"/>
  <c r="U487" i="28"/>
  <c r="H487" i="28"/>
  <c r="F487" i="28"/>
  <c r="E487" i="28"/>
  <c r="U486" i="28"/>
  <c r="H486" i="28"/>
  <c r="F486" i="28"/>
  <c r="E486" i="28"/>
  <c r="U485" i="28"/>
  <c r="H485" i="28"/>
  <c r="F485" i="28"/>
  <c r="E485" i="28"/>
  <c r="U484" i="28"/>
  <c r="H484" i="28"/>
  <c r="F484" i="28"/>
  <c r="E484" i="28"/>
  <c r="U483" i="28"/>
  <c r="H483" i="28"/>
  <c r="F483" i="28"/>
  <c r="E483" i="28"/>
  <c r="U482" i="28"/>
  <c r="H482" i="28"/>
  <c r="F482" i="28"/>
  <c r="E482" i="28"/>
  <c r="U481" i="28"/>
  <c r="H481" i="28"/>
  <c r="F481" i="28"/>
  <c r="E481" i="28"/>
  <c r="U480" i="28"/>
  <c r="H480" i="28"/>
  <c r="F480" i="28"/>
  <c r="E480" i="28"/>
  <c r="U479" i="28"/>
  <c r="H479" i="28"/>
  <c r="F479" i="28"/>
  <c r="E479" i="28"/>
  <c r="U478" i="28"/>
  <c r="H478" i="28"/>
  <c r="F478" i="28"/>
  <c r="E478" i="28"/>
  <c r="U477" i="28"/>
  <c r="H477" i="28"/>
  <c r="F477" i="28"/>
  <c r="E477" i="28"/>
  <c r="U476" i="28"/>
  <c r="H476" i="28"/>
  <c r="F476" i="28"/>
  <c r="E476" i="28"/>
  <c r="U475" i="28"/>
  <c r="H475" i="28"/>
  <c r="F475" i="28"/>
  <c r="E475" i="28"/>
  <c r="U474" i="28"/>
  <c r="H474" i="28"/>
  <c r="F474" i="28"/>
  <c r="E474" i="28"/>
  <c r="U473" i="28"/>
  <c r="H473" i="28"/>
  <c r="F473" i="28"/>
  <c r="E473" i="28"/>
  <c r="U472" i="28"/>
  <c r="H472" i="28"/>
  <c r="F472" i="28"/>
  <c r="E472" i="28"/>
  <c r="U471" i="28"/>
  <c r="H471" i="28"/>
  <c r="F471" i="28"/>
  <c r="E471" i="28"/>
  <c r="U470" i="28"/>
  <c r="H470" i="28"/>
  <c r="F470" i="28"/>
  <c r="E470" i="28"/>
  <c r="U469" i="28"/>
  <c r="H469" i="28"/>
  <c r="F469" i="28"/>
  <c r="E469" i="28"/>
  <c r="U468" i="28"/>
  <c r="H468" i="28"/>
  <c r="F468" i="28"/>
  <c r="E468" i="28"/>
  <c r="U467" i="28"/>
  <c r="H467" i="28"/>
  <c r="F467" i="28"/>
  <c r="E467" i="28"/>
  <c r="U466" i="28"/>
  <c r="H466" i="28"/>
  <c r="F466" i="28"/>
  <c r="E466" i="28"/>
  <c r="U465" i="28"/>
  <c r="H465" i="28"/>
  <c r="F465" i="28"/>
  <c r="E465" i="28"/>
  <c r="U464" i="28"/>
  <c r="H464" i="28"/>
  <c r="F464" i="28"/>
  <c r="E464" i="28"/>
  <c r="U463" i="28"/>
  <c r="H463" i="28"/>
  <c r="F463" i="28"/>
  <c r="E463" i="28"/>
  <c r="U462" i="28"/>
  <c r="H462" i="28"/>
  <c r="F462" i="28"/>
  <c r="E462" i="28"/>
  <c r="U461" i="28"/>
  <c r="H461" i="28"/>
  <c r="F461" i="28"/>
  <c r="E461" i="28"/>
  <c r="U460" i="28"/>
  <c r="H460" i="28"/>
  <c r="F460" i="28"/>
  <c r="E460" i="28"/>
  <c r="U459" i="28"/>
  <c r="H459" i="28"/>
  <c r="F459" i="28"/>
  <c r="E459" i="28"/>
  <c r="U458" i="28"/>
  <c r="H458" i="28"/>
  <c r="F458" i="28"/>
  <c r="E458" i="28"/>
  <c r="U457" i="28"/>
  <c r="H457" i="28"/>
  <c r="F457" i="28"/>
  <c r="E457" i="28"/>
  <c r="U456" i="28"/>
  <c r="H456" i="28"/>
  <c r="F456" i="28"/>
  <c r="E456" i="28"/>
  <c r="U455" i="28"/>
  <c r="H455" i="28"/>
  <c r="F455" i="28"/>
  <c r="E455" i="28"/>
  <c r="U454" i="28"/>
  <c r="H454" i="28"/>
  <c r="F454" i="28"/>
  <c r="E454" i="28"/>
  <c r="U453" i="28"/>
  <c r="H453" i="28"/>
  <c r="F453" i="28"/>
  <c r="E453" i="28"/>
  <c r="U452" i="28"/>
  <c r="H452" i="28"/>
  <c r="F452" i="28"/>
  <c r="E452" i="28"/>
  <c r="U451" i="28"/>
  <c r="H451" i="28"/>
  <c r="F451" i="28"/>
  <c r="E451" i="28"/>
  <c r="U450" i="28"/>
  <c r="H450" i="28"/>
  <c r="F450" i="28"/>
  <c r="E450" i="28"/>
  <c r="U449" i="28"/>
  <c r="H449" i="28"/>
  <c r="F449" i="28"/>
  <c r="E449" i="28"/>
  <c r="U448" i="28"/>
  <c r="H448" i="28"/>
  <c r="F448" i="28"/>
  <c r="E448" i="28"/>
  <c r="U447" i="28"/>
  <c r="H447" i="28"/>
  <c r="F447" i="28"/>
  <c r="E447" i="28"/>
  <c r="U446" i="28"/>
  <c r="H446" i="28"/>
  <c r="F446" i="28"/>
  <c r="E446" i="28"/>
  <c r="U445" i="28"/>
  <c r="H445" i="28"/>
  <c r="F445" i="28"/>
  <c r="E445" i="28"/>
  <c r="U444" i="28"/>
  <c r="H444" i="28"/>
  <c r="F444" i="28"/>
  <c r="E444" i="28"/>
  <c r="U443" i="28"/>
  <c r="H443" i="28"/>
  <c r="F443" i="28"/>
  <c r="E443" i="28"/>
  <c r="U442" i="28"/>
  <c r="H442" i="28"/>
  <c r="F442" i="28"/>
  <c r="E442" i="28"/>
  <c r="U441" i="28"/>
  <c r="H441" i="28"/>
  <c r="F441" i="28"/>
  <c r="E441" i="28"/>
  <c r="U440" i="28"/>
  <c r="H440" i="28"/>
  <c r="F440" i="28"/>
  <c r="E440" i="28"/>
  <c r="U439" i="28"/>
  <c r="H439" i="28"/>
  <c r="F439" i="28"/>
  <c r="E439" i="28"/>
  <c r="U438" i="28"/>
  <c r="H438" i="28"/>
  <c r="F438" i="28"/>
  <c r="E438" i="28"/>
  <c r="U437" i="28"/>
  <c r="H437" i="28"/>
  <c r="F437" i="28"/>
  <c r="E437" i="28"/>
  <c r="U436" i="28"/>
  <c r="H436" i="28"/>
  <c r="F436" i="28"/>
  <c r="E436" i="28"/>
  <c r="U435" i="28"/>
  <c r="H435" i="28"/>
  <c r="F435" i="28"/>
  <c r="E435" i="28"/>
  <c r="U434" i="28"/>
  <c r="H434" i="28"/>
  <c r="F434" i="28"/>
  <c r="E434" i="28"/>
  <c r="U433" i="28"/>
  <c r="H433" i="28"/>
  <c r="F433" i="28"/>
  <c r="E433" i="28"/>
  <c r="U432" i="28"/>
  <c r="H432" i="28"/>
  <c r="F432" i="28"/>
  <c r="E432" i="28"/>
  <c r="U431" i="28"/>
  <c r="H431" i="28"/>
  <c r="F431" i="28"/>
  <c r="E431" i="28"/>
  <c r="U430" i="28"/>
  <c r="H430" i="28"/>
  <c r="F430" i="28"/>
  <c r="E430" i="28"/>
  <c r="U429" i="28"/>
  <c r="H429" i="28"/>
  <c r="F429" i="28"/>
  <c r="E429" i="28"/>
  <c r="U428" i="28"/>
  <c r="H428" i="28"/>
  <c r="F428" i="28"/>
  <c r="E428" i="28"/>
  <c r="U427" i="28"/>
  <c r="H427" i="28"/>
  <c r="F427" i="28"/>
  <c r="E427" i="28"/>
  <c r="U426" i="28"/>
  <c r="H426" i="28"/>
  <c r="F426" i="28"/>
  <c r="E426" i="28"/>
  <c r="U425" i="28"/>
  <c r="H425" i="28"/>
  <c r="F425" i="28"/>
  <c r="E425" i="28"/>
  <c r="U424" i="28"/>
  <c r="H424" i="28"/>
  <c r="F424" i="28"/>
  <c r="E424" i="28"/>
  <c r="U423" i="28"/>
  <c r="H423" i="28"/>
  <c r="F423" i="28"/>
  <c r="E423" i="28"/>
  <c r="U422" i="28"/>
  <c r="H422" i="28"/>
  <c r="F422" i="28"/>
  <c r="E422" i="28"/>
  <c r="U421" i="28"/>
  <c r="H421" i="28"/>
  <c r="F421" i="28"/>
  <c r="E421" i="28"/>
  <c r="U420" i="28"/>
  <c r="H420" i="28"/>
  <c r="F420" i="28"/>
  <c r="E420" i="28"/>
  <c r="U419" i="28"/>
  <c r="H419" i="28"/>
  <c r="F419" i="28"/>
  <c r="E419" i="28"/>
  <c r="U418" i="28"/>
  <c r="H418" i="28"/>
  <c r="F418" i="28"/>
  <c r="E418" i="28"/>
  <c r="U417" i="28"/>
  <c r="H417" i="28"/>
  <c r="F417" i="28"/>
  <c r="E417" i="28"/>
  <c r="U416" i="28"/>
  <c r="H416" i="28"/>
  <c r="F416" i="28"/>
  <c r="E416" i="28"/>
  <c r="U415" i="28"/>
  <c r="H415" i="28"/>
  <c r="F415" i="28"/>
  <c r="E415" i="28"/>
  <c r="U414" i="28"/>
  <c r="H414" i="28"/>
  <c r="F414" i="28"/>
  <c r="E414" i="28"/>
  <c r="U413" i="28"/>
  <c r="H413" i="28"/>
  <c r="F413" i="28"/>
  <c r="E413" i="28"/>
  <c r="U412" i="28"/>
  <c r="H412" i="28"/>
  <c r="F412" i="28"/>
  <c r="E412" i="28"/>
  <c r="U411" i="28"/>
  <c r="H411" i="28"/>
  <c r="F411" i="28"/>
  <c r="E411" i="28"/>
  <c r="U410" i="28"/>
  <c r="H410" i="28"/>
  <c r="F410" i="28"/>
  <c r="E410" i="28"/>
  <c r="U409" i="28"/>
  <c r="H409" i="28"/>
  <c r="F409" i="28"/>
  <c r="E409" i="28"/>
  <c r="U408" i="28"/>
  <c r="H408" i="28"/>
  <c r="F408" i="28"/>
  <c r="E408" i="28"/>
  <c r="U407" i="28"/>
  <c r="H407" i="28"/>
  <c r="F407" i="28"/>
  <c r="E407" i="28"/>
  <c r="U406" i="28"/>
  <c r="H406" i="28"/>
  <c r="F406" i="28"/>
  <c r="E406" i="28"/>
  <c r="U405" i="28"/>
  <c r="H405" i="28"/>
  <c r="F405" i="28"/>
  <c r="E405" i="28"/>
  <c r="U404" i="28"/>
  <c r="H404" i="28"/>
  <c r="F404" i="28"/>
  <c r="E404" i="28"/>
  <c r="U403" i="28"/>
  <c r="H403" i="28"/>
  <c r="F403" i="28"/>
  <c r="E403" i="28"/>
  <c r="U402" i="28"/>
  <c r="H402" i="28"/>
  <c r="F402" i="28"/>
  <c r="E402" i="28"/>
  <c r="U401" i="28"/>
  <c r="H401" i="28"/>
  <c r="F401" i="28"/>
  <c r="E401" i="28"/>
  <c r="U400" i="28"/>
  <c r="H400" i="28"/>
  <c r="F400" i="28"/>
  <c r="E400" i="28"/>
  <c r="U399" i="28"/>
  <c r="H399" i="28"/>
  <c r="F399" i="28"/>
  <c r="E399" i="28"/>
  <c r="U398" i="28"/>
  <c r="H398" i="28"/>
  <c r="F398" i="28"/>
  <c r="E398" i="28"/>
  <c r="U397" i="28"/>
  <c r="H397" i="28"/>
  <c r="F397" i="28"/>
  <c r="E397" i="28"/>
  <c r="U396" i="28"/>
  <c r="H396" i="28"/>
  <c r="F396" i="28"/>
  <c r="E396" i="28"/>
  <c r="U395" i="28"/>
  <c r="H395" i="28"/>
  <c r="F395" i="28"/>
  <c r="E395" i="28"/>
  <c r="U394" i="28"/>
  <c r="H394" i="28"/>
  <c r="F394" i="28"/>
  <c r="E394" i="28"/>
  <c r="U393" i="28"/>
  <c r="H393" i="28"/>
  <c r="F393" i="28"/>
  <c r="E393" i="28"/>
  <c r="U392" i="28"/>
  <c r="H392" i="28"/>
  <c r="F392" i="28"/>
  <c r="E392" i="28"/>
  <c r="U391" i="28"/>
  <c r="H391" i="28"/>
  <c r="F391" i="28"/>
  <c r="E391" i="28"/>
  <c r="U390" i="28"/>
  <c r="H390" i="28"/>
  <c r="F390" i="28"/>
  <c r="E390" i="28"/>
  <c r="U389" i="28"/>
  <c r="H389" i="28"/>
  <c r="F389" i="28"/>
  <c r="E389" i="28"/>
  <c r="U388" i="28"/>
  <c r="H388" i="28"/>
  <c r="F388" i="28"/>
  <c r="E388" i="28"/>
  <c r="U387" i="28"/>
  <c r="H387" i="28"/>
  <c r="F387" i="28"/>
  <c r="E387" i="28"/>
  <c r="U386" i="28"/>
  <c r="H386" i="28"/>
  <c r="F386" i="28"/>
  <c r="E386" i="28"/>
  <c r="U385" i="28"/>
  <c r="H385" i="28"/>
  <c r="F385" i="28"/>
  <c r="E385" i="28"/>
  <c r="U384" i="28"/>
  <c r="H384" i="28"/>
  <c r="F384" i="28"/>
  <c r="E384" i="28"/>
  <c r="U383" i="28"/>
  <c r="H383" i="28"/>
  <c r="F383" i="28"/>
  <c r="E383" i="28"/>
  <c r="U382" i="28"/>
  <c r="H382" i="28"/>
  <c r="F382" i="28"/>
  <c r="E382" i="28"/>
  <c r="U381" i="28"/>
  <c r="H381" i="28"/>
  <c r="F381" i="28"/>
  <c r="E381" i="28"/>
  <c r="U380" i="28"/>
  <c r="H380" i="28"/>
  <c r="F380" i="28"/>
  <c r="E380" i="28"/>
  <c r="U379" i="28"/>
  <c r="H379" i="28"/>
  <c r="F379" i="28"/>
  <c r="E379" i="28"/>
  <c r="U378" i="28"/>
  <c r="H378" i="28"/>
  <c r="F378" i="28"/>
  <c r="E378" i="28"/>
  <c r="U377" i="28"/>
  <c r="H377" i="28"/>
  <c r="F377" i="28"/>
  <c r="E377" i="28"/>
  <c r="U376" i="28"/>
  <c r="H376" i="28"/>
  <c r="F376" i="28"/>
  <c r="E376" i="28"/>
  <c r="U375" i="28"/>
  <c r="H375" i="28"/>
  <c r="F375" i="28"/>
  <c r="E375" i="28"/>
  <c r="U374" i="28"/>
  <c r="H374" i="28"/>
  <c r="F374" i="28"/>
  <c r="E374" i="28"/>
  <c r="U373" i="28"/>
  <c r="H373" i="28"/>
  <c r="F373" i="28"/>
  <c r="E373" i="28"/>
  <c r="U372" i="28"/>
  <c r="H372" i="28"/>
  <c r="F372" i="28"/>
  <c r="E372" i="28"/>
  <c r="U371" i="28"/>
  <c r="H371" i="28"/>
  <c r="F371" i="28"/>
  <c r="E371" i="28"/>
  <c r="U370" i="28"/>
  <c r="H370" i="28"/>
  <c r="F370" i="28"/>
  <c r="E370" i="28"/>
  <c r="U369" i="28"/>
  <c r="H369" i="28"/>
  <c r="F369" i="28"/>
  <c r="E369" i="28"/>
  <c r="U368" i="28"/>
  <c r="H368" i="28"/>
  <c r="F368" i="28"/>
  <c r="E368" i="28"/>
  <c r="U367" i="28"/>
  <c r="H367" i="28"/>
  <c r="F367" i="28"/>
  <c r="E367" i="28"/>
  <c r="U366" i="28"/>
  <c r="H366" i="28"/>
  <c r="F366" i="28"/>
  <c r="E366" i="28"/>
  <c r="U365" i="28"/>
  <c r="H365" i="28"/>
  <c r="F365" i="28"/>
  <c r="E365" i="28"/>
  <c r="U364" i="28"/>
  <c r="H364" i="28"/>
  <c r="F364" i="28"/>
  <c r="E364" i="28"/>
  <c r="U363" i="28"/>
  <c r="H363" i="28"/>
  <c r="F363" i="28"/>
  <c r="E363" i="28"/>
  <c r="U362" i="28"/>
  <c r="H362" i="28"/>
  <c r="F362" i="28"/>
  <c r="E362" i="28"/>
  <c r="U361" i="28"/>
  <c r="H361" i="28"/>
  <c r="F361" i="28"/>
  <c r="E361" i="28"/>
  <c r="U360" i="28"/>
  <c r="H360" i="28"/>
  <c r="F360" i="28"/>
  <c r="E360" i="28"/>
  <c r="U359" i="28"/>
  <c r="H359" i="28"/>
  <c r="F359" i="28"/>
  <c r="E359" i="28"/>
  <c r="U358" i="28"/>
  <c r="H358" i="28"/>
  <c r="F358" i="28"/>
  <c r="E358" i="28"/>
  <c r="U357" i="28"/>
  <c r="H357" i="28"/>
  <c r="F357" i="28"/>
  <c r="E357" i="28"/>
  <c r="U356" i="28"/>
  <c r="H356" i="28"/>
  <c r="F356" i="28"/>
  <c r="E356" i="28"/>
  <c r="U355" i="28"/>
  <c r="H355" i="28"/>
  <c r="F355" i="28"/>
  <c r="E355" i="28"/>
  <c r="U354" i="28"/>
  <c r="H354" i="28"/>
  <c r="F354" i="28"/>
  <c r="E354" i="28"/>
  <c r="U353" i="28"/>
  <c r="H353" i="28"/>
  <c r="F353" i="28"/>
  <c r="E353" i="28"/>
  <c r="U352" i="28"/>
  <c r="H352" i="28"/>
  <c r="F352" i="28"/>
  <c r="E352" i="28"/>
  <c r="U351" i="28"/>
  <c r="H351" i="28"/>
  <c r="F351" i="28"/>
  <c r="E351" i="28"/>
  <c r="U350" i="28"/>
  <c r="H350" i="28"/>
  <c r="F350" i="28"/>
  <c r="E350" i="28"/>
  <c r="U349" i="28"/>
  <c r="H349" i="28"/>
  <c r="F349" i="28"/>
  <c r="E349" i="28"/>
  <c r="U348" i="28"/>
  <c r="H348" i="28"/>
  <c r="F348" i="28"/>
  <c r="E348" i="28"/>
  <c r="U347" i="28"/>
  <c r="H347" i="28"/>
  <c r="F347" i="28"/>
  <c r="E347" i="28"/>
  <c r="U346" i="28"/>
  <c r="H346" i="28"/>
  <c r="F346" i="28"/>
  <c r="E346" i="28"/>
  <c r="U345" i="28"/>
  <c r="H345" i="28"/>
  <c r="F345" i="28"/>
  <c r="E345" i="28"/>
  <c r="U344" i="28"/>
  <c r="H344" i="28"/>
  <c r="F344" i="28"/>
  <c r="E344" i="28"/>
  <c r="U343" i="28"/>
  <c r="H343" i="28"/>
  <c r="F343" i="28"/>
  <c r="E343" i="28"/>
  <c r="U342" i="28"/>
  <c r="H342" i="28"/>
  <c r="F342" i="28"/>
  <c r="E342" i="28"/>
  <c r="U341" i="28"/>
  <c r="H341" i="28"/>
  <c r="F341" i="28"/>
  <c r="E341" i="28"/>
  <c r="U340" i="28"/>
  <c r="H340" i="28"/>
  <c r="F340" i="28"/>
  <c r="E340" i="28"/>
  <c r="U339" i="28"/>
  <c r="H339" i="28"/>
  <c r="F339" i="28"/>
  <c r="E339" i="28"/>
  <c r="U338" i="28"/>
  <c r="H338" i="28"/>
  <c r="F338" i="28"/>
  <c r="E338" i="28"/>
  <c r="U337" i="28"/>
  <c r="H337" i="28"/>
  <c r="F337" i="28"/>
  <c r="E337" i="28"/>
  <c r="U336" i="28"/>
  <c r="H336" i="28"/>
  <c r="F336" i="28"/>
  <c r="E336" i="28"/>
  <c r="U335" i="28"/>
  <c r="H335" i="28"/>
  <c r="F335" i="28"/>
  <c r="E335" i="28"/>
  <c r="U334" i="28"/>
  <c r="H334" i="28"/>
  <c r="F334" i="28"/>
  <c r="E334" i="28"/>
  <c r="U333" i="28"/>
  <c r="H333" i="28"/>
  <c r="F333" i="28"/>
  <c r="E333" i="28"/>
  <c r="U332" i="28"/>
  <c r="H332" i="28"/>
  <c r="F332" i="28"/>
  <c r="E332" i="28"/>
  <c r="U331" i="28"/>
  <c r="H331" i="28"/>
  <c r="F331" i="28"/>
  <c r="E331" i="28"/>
  <c r="U330" i="28"/>
  <c r="H330" i="28"/>
  <c r="F330" i="28"/>
  <c r="E330" i="28"/>
  <c r="U329" i="28"/>
  <c r="H329" i="28"/>
  <c r="F329" i="28"/>
  <c r="E329" i="28"/>
  <c r="U328" i="28"/>
  <c r="H328" i="28"/>
  <c r="F328" i="28"/>
  <c r="E328" i="28"/>
  <c r="U327" i="28"/>
  <c r="H327" i="28"/>
  <c r="F327" i="28"/>
  <c r="E327" i="28"/>
  <c r="U326" i="28"/>
  <c r="H326" i="28"/>
  <c r="F326" i="28"/>
  <c r="E326" i="28"/>
  <c r="U325" i="28"/>
  <c r="H325" i="28"/>
  <c r="F325" i="28"/>
  <c r="E325" i="28"/>
  <c r="U324" i="28"/>
  <c r="H324" i="28"/>
  <c r="F324" i="28"/>
  <c r="E324" i="28"/>
  <c r="U323" i="28"/>
  <c r="H323" i="28"/>
  <c r="F323" i="28"/>
  <c r="E323" i="28"/>
  <c r="U322" i="28"/>
  <c r="H322" i="28"/>
  <c r="F322" i="28"/>
  <c r="E322" i="28"/>
  <c r="U321" i="28"/>
  <c r="H321" i="28"/>
  <c r="F321" i="28"/>
  <c r="E321" i="28"/>
  <c r="U320" i="28"/>
  <c r="H320" i="28"/>
  <c r="F320" i="28"/>
  <c r="E320" i="28"/>
  <c r="U319" i="28"/>
  <c r="H319" i="28"/>
  <c r="F319" i="28"/>
  <c r="E319" i="28"/>
  <c r="U318" i="28"/>
  <c r="H318" i="28"/>
  <c r="F318" i="28"/>
  <c r="E318" i="28"/>
  <c r="U317" i="28"/>
  <c r="H317" i="28"/>
  <c r="F317" i="28"/>
  <c r="E317" i="28"/>
  <c r="U316" i="28"/>
  <c r="H316" i="28"/>
  <c r="F316" i="28"/>
  <c r="E316" i="28"/>
  <c r="U315" i="28"/>
  <c r="H315" i="28"/>
  <c r="F315" i="28"/>
  <c r="E315" i="28"/>
  <c r="U314" i="28"/>
  <c r="H314" i="28"/>
  <c r="F314" i="28"/>
  <c r="E314" i="28"/>
  <c r="U313" i="28"/>
  <c r="H313" i="28"/>
  <c r="F313" i="28"/>
  <c r="E313" i="28"/>
  <c r="U312" i="28"/>
  <c r="H312" i="28"/>
  <c r="F312" i="28"/>
  <c r="E312" i="28"/>
  <c r="U311" i="28"/>
  <c r="H311" i="28"/>
  <c r="F311" i="28"/>
  <c r="E311" i="28"/>
  <c r="U310" i="28"/>
  <c r="H310" i="28"/>
  <c r="F310" i="28"/>
  <c r="E310" i="28"/>
  <c r="U309" i="28"/>
  <c r="H309" i="28"/>
  <c r="F309" i="28"/>
  <c r="E309" i="28"/>
  <c r="U308" i="28"/>
  <c r="H308" i="28"/>
  <c r="F308" i="28"/>
  <c r="E308" i="28"/>
  <c r="U307" i="28"/>
  <c r="H307" i="28"/>
  <c r="F307" i="28"/>
  <c r="E307" i="28"/>
  <c r="U306" i="28"/>
  <c r="H306" i="28"/>
  <c r="F306" i="28"/>
  <c r="E306" i="28"/>
  <c r="U305" i="28"/>
  <c r="H305" i="28"/>
  <c r="F305" i="28"/>
  <c r="E305" i="28"/>
  <c r="U304" i="28"/>
  <c r="H304" i="28"/>
  <c r="F304" i="28"/>
  <c r="E304" i="28"/>
  <c r="U303" i="28"/>
  <c r="H303" i="28"/>
  <c r="F303" i="28"/>
  <c r="E303" i="28"/>
  <c r="U302" i="28"/>
  <c r="H302" i="28"/>
  <c r="F302" i="28"/>
  <c r="E302" i="28"/>
  <c r="U301" i="28"/>
  <c r="H301" i="28"/>
  <c r="F301" i="28"/>
  <c r="E301" i="28"/>
  <c r="U300" i="28"/>
  <c r="H300" i="28"/>
  <c r="F300" i="28"/>
  <c r="E300" i="28"/>
  <c r="U299" i="28"/>
  <c r="H299" i="28"/>
  <c r="F299" i="28"/>
  <c r="E299" i="28"/>
  <c r="U298" i="28"/>
  <c r="H298" i="28"/>
  <c r="F298" i="28"/>
  <c r="E298" i="28"/>
  <c r="U297" i="28"/>
  <c r="H297" i="28"/>
  <c r="F297" i="28"/>
  <c r="E297" i="28"/>
  <c r="U296" i="28"/>
  <c r="H296" i="28"/>
  <c r="F296" i="28"/>
  <c r="E296" i="28"/>
  <c r="U295" i="28"/>
  <c r="H295" i="28"/>
  <c r="F295" i="28"/>
  <c r="E295" i="28"/>
  <c r="U294" i="28"/>
  <c r="H294" i="28"/>
  <c r="F294" i="28"/>
  <c r="E294" i="28"/>
  <c r="U293" i="28"/>
  <c r="H293" i="28"/>
  <c r="F293" i="28"/>
  <c r="E293" i="28"/>
  <c r="U292" i="28"/>
  <c r="H292" i="28"/>
  <c r="F292" i="28"/>
  <c r="E292" i="28"/>
  <c r="U291" i="28"/>
  <c r="H291" i="28"/>
  <c r="F291" i="28"/>
  <c r="E291" i="28"/>
  <c r="U290" i="28"/>
  <c r="H290" i="28"/>
  <c r="F290" i="28"/>
  <c r="E290" i="28"/>
  <c r="U289" i="28"/>
  <c r="H289" i="28"/>
  <c r="F289" i="28"/>
  <c r="E289" i="28"/>
  <c r="U288" i="28"/>
  <c r="H288" i="28"/>
  <c r="F288" i="28"/>
  <c r="E288" i="28"/>
  <c r="U287" i="28"/>
  <c r="H287" i="28"/>
  <c r="F287" i="28"/>
  <c r="E287" i="28"/>
  <c r="U286" i="28"/>
  <c r="H286" i="28"/>
  <c r="F286" i="28"/>
  <c r="E286" i="28"/>
  <c r="U285" i="28"/>
  <c r="H285" i="28"/>
  <c r="F285" i="28"/>
  <c r="E285" i="28"/>
  <c r="U284" i="28"/>
  <c r="H284" i="28"/>
  <c r="F284" i="28"/>
  <c r="E284" i="28"/>
  <c r="U283" i="28"/>
  <c r="H283" i="28"/>
  <c r="F283" i="28"/>
  <c r="E283" i="28"/>
  <c r="U282" i="28"/>
  <c r="H282" i="28"/>
  <c r="F282" i="28"/>
  <c r="E282" i="28"/>
  <c r="U281" i="28"/>
  <c r="H281" i="28"/>
  <c r="F281" i="28"/>
  <c r="E281" i="28"/>
  <c r="U280" i="28"/>
  <c r="H280" i="28"/>
  <c r="F280" i="28"/>
  <c r="E280" i="28"/>
  <c r="U279" i="28"/>
  <c r="H279" i="28"/>
  <c r="F279" i="28"/>
  <c r="E279" i="28"/>
  <c r="U278" i="28"/>
  <c r="H278" i="28"/>
  <c r="F278" i="28"/>
  <c r="E278" i="28"/>
  <c r="U277" i="28"/>
  <c r="H277" i="28"/>
  <c r="F277" i="28"/>
  <c r="E277" i="28"/>
  <c r="U276" i="28"/>
  <c r="H276" i="28"/>
  <c r="F276" i="28"/>
  <c r="E276" i="28"/>
  <c r="U275" i="28"/>
  <c r="H275" i="28"/>
  <c r="F275" i="28"/>
  <c r="E275" i="28"/>
  <c r="U274" i="28"/>
  <c r="H274" i="28"/>
  <c r="F274" i="28"/>
  <c r="E274" i="28"/>
  <c r="U273" i="28"/>
  <c r="H273" i="28"/>
  <c r="F273" i="28"/>
  <c r="E273" i="28"/>
  <c r="U272" i="28"/>
  <c r="H272" i="28"/>
  <c r="F272" i="28"/>
  <c r="E272" i="28"/>
  <c r="U271" i="28"/>
  <c r="H271" i="28"/>
  <c r="F271" i="28"/>
  <c r="E271" i="28"/>
  <c r="U270" i="28"/>
  <c r="H270" i="28"/>
  <c r="F270" i="28"/>
  <c r="E270" i="28"/>
  <c r="U269" i="28"/>
  <c r="H269" i="28"/>
  <c r="F269" i="28"/>
  <c r="E269" i="28"/>
  <c r="U268" i="28"/>
  <c r="H268" i="28"/>
  <c r="F268" i="28"/>
  <c r="E268" i="28"/>
  <c r="U267" i="28"/>
  <c r="H267" i="28"/>
  <c r="F267" i="28"/>
  <c r="E267" i="28"/>
  <c r="U266" i="28"/>
  <c r="H266" i="28"/>
  <c r="F266" i="28"/>
  <c r="E266" i="28"/>
  <c r="U265" i="28"/>
  <c r="H265" i="28"/>
  <c r="F265" i="28"/>
  <c r="E265" i="28"/>
  <c r="U264" i="28"/>
  <c r="H264" i="28"/>
  <c r="F264" i="28"/>
  <c r="E264" i="28"/>
  <c r="U263" i="28"/>
  <c r="H263" i="28"/>
  <c r="F263" i="28"/>
  <c r="E263" i="28"/>
  <c r="U262" i="28"/>
  <c r="H262" i="28"/>
  <c r="F262" i="28"/>
  <c r="E262" i="28"/>
  <c r="U261" i="28"/>
  <c r="H261" i="28"/>
  <c r="F261" i="28"/>
  <c r="E261" i="28"/>
  <c r="U260" i="28"/>
  <c r="H260" i="28"/>
  <c r="F260" i="28"/>
  <c r="E260" i="28"/>
  <c r="U259" i="28"/>
  <c r="H259" i="28"/>
  <c r="F259" i="28"/>
  <c r="E259" i="28"/>
  <c r="U258" i="28"/>
  <c r="H258" i="28"/>
  <c r="F258" i="28"/>
  <c r="E258" i="28"/>
  <c r="U257" i="28"/>
  <c r="H257" i="28"/>
  <c r="F257" i="28"/>
  <c r="E257" i="28"/>
  <c r="U256" i="28"/>
  <c r="H256" i="28"/>
  <c r="F256" i="28"/>
  <c r="E256" i="28"/>
  <c r="U255" i="28"/>
  <c r="H255" i="28"/>
  <c r="F255" i="28"/>
  <c r="E255" i="28"/>
  <c r="U254" i="28"/>
  <c r="H254" i="28"/>
  <c r="F254" i="28"/>
  <c r="E254" i="28"/>
  <c r="U253" i="28"/>
  <c r="H253" i="28"/>
  <c r="F253" i="28"/>
  <c r="E253" i="28"/>
  <c r="U252" i="28"/>
  <c r="H252" i="28"/>
  <c r="F252" i="28"/>
  <c r="E252" i="28"/>
  <c r="U251" i="28"/>
  <c r="H251" i="28"/>
  <c r="F251" i="28"/>
  <c r="E251" i="28"/>
  <c r="U250" i="28"/>
  <c r="H250" i="28"/>
  <c r="F250" i="28"/>
  <c r="E250" i="28"/>
  <c r="U249" i="28"/>
  <c r="H249" i="28"/>
  <c r="F249" i="28"/>
  <c r="E249" i="28"/>
  <c r="U248" i="28"/>
  <c r="H248" i="28"/>
  <c r="F248" i="28"/>
  <c r="E248" i="28"/>
  <c r="U247" i="28"/>
  <c r="H247" i="28"/>
  <c r="F247" i="28"/>
  <c r="E247" i="28"/>
  <c r="U246" i="28"/>
  <c r="H246" i="28"/>
  <c r="F246" i="28"/>
  <c r="E246" i="28"/>
  <c r="U245" i="28"/>
  <c r="H245" i="28"/>
  <c r="F245" i="28"/>
  <c r="E245" i="28"/>
  <c r="U244" i="28"/>
  <c r="H244" i="28"/>
  <c r="F244" i="28"/>
  <c r="E244" i="28"/>
  <c r="U243" i="28"/>
  <c r="H243" i="28"/>
  <c r="F243" i="28"/>
  <c r="E243" i="28"/>
  <c r="U242" i="28"/>
  <c r="H242" i="28"/>
  <c r="F242" i="28"/>
  <c r="E242" i="28"/>
  <c r="U241" i="28"/>
  <c r="H241" i="28"/>
  <c r="F241" i="28"/>
  <c r="E241" i="28"/>
  <c r="U240" i="28"/>
  <c r="H240" i="28"/>
  <c r="F240" i="28"/>
  <c r="E240" i="28"/>
  <c r="U239" i="28"/>
  <c r="H239" i="28"/>
  <c r="F239" i="28"/>
  <c r="E239" i="28"/>
  <c r="U238" i="28"/>
  <c r="H238" i="28"/>
  <c r="F238" i="28"/>
  <c r="E238" i="28"/>
  <c r="U237" i="28"/>
  <c r="H237" i="28"/>
  <c r="F237" i="28"/>
  <c r="E237" i="28"/>
  <c r="U236" i="28"/>
  <c r="H236" i="28"/>
  <c r="F236" i="28"/>
  <c r="E236" i="28"/>
  <c r="U235" i="28"/>
  <c r="H235" i="28"/>
  <c r="F235" i="28"/>
  <c r="E235" i="28"/>
  <c r="U234" i="28"/>
  <c r="H234" i="28"/>
  <c r="F234" i="28"/>
  <c r="E234" i="28"/>
  <c r="U233" i="28"/>
  <c r="H233" i="28"/>
  <c r="F233" i="28"/>
  <c r="E233" i="28"/>
  <c r="U232" i="28"/>
  <c r="H232" i="28"/>
  <c r="F232" i="28"/>
  <c r="E232" i="28"/>
  <c r="U231" i="28"/>
  <c r="H231" i="28"/>
  <c r="F231" i="28"/>
  <c r="E231" i="28"/>
  <c r="U230" i="28"/>
  <c r="H230" i="28"/>
  <c r="F230" i="28"/>
  <c r="E230" i="28"/>
  <c r="U229" i="28"/>
  <c r="H229" i="28"/>
  <c r="F229" i="28"/>
  <c r="E229" i="28"/>
  <c r="U228" i="28"/>
  <c r="H228" i="28"/>
  <c r="F228" i="28"/>
  <c r="E228" i="28"/>
  <c r="U227" i="28"/>
  <c r="H227" i="28"/>
  <c r="F227" i="28"/>
  <c r="E227" i="28"/>
  <c r="U226" i="28"/>
  <c r="H226" i="28"/>
  <c r="F226" i="28"/>
  <c r="E226" i="28"/>
  <c r="U225" i="28"/>
  <c r="H225" i="28"/>
  <c r="F225" i="28"/>
  <c r="E225" i="28"/>
  <c r="U224" i="28"/>
  <c r="H224" i="28"/>
  <c r="F224" i="28"/>
  <c r="E224" i="28"/>
  <c r="U223" i="28"/>
  <c r="H223" i="28"/>
  <c r="F223" i="28"/>
  <c r="E223" i="28"/>
  <c r="U222" i="28"/>
  <c r="H222" i="28"/>
  <c r="F222" i="28"/>
  <c r="E222" i="28"/>
  <c r="U221" i="28"/>
  <c r="H221" i="28"/>
  <c r="F221" i="28"/>
  <c r="E221" i="28"/>
  <c r="U220" i="28"/>
  <c r="H220" i="28"/>
  <c r="F220" i="28"/>
  <c r="E220" i="28"/>
  <c r="U219" i="28"/>
  <c r="H219" i="28"/>
  <c r="F219" i="28"/>
  <c r="E219" i="28"/>
  <c r="U218" i="28"/>
  <c r="H218" i="28"/>
  <c r="F218" i="28"/>
  <c r="E218" i="28"/>
  <c r="U217" i="28"/>
  <c r="H217" i="28"/>
  <c r="F217" i="28"/>
  <c r="E217" i="28"/>
  <c r="U216" i="28"/>
  <c r="H216" i="28"/>
  <c r="F216" i="28"/>
  <c r="E216" i="28"/>
  <c r="U215" i="28"/>
  <c r="H215" i="28"/>
  <c r="F215" i="28"/>
  <c r="E215" i="28"/>
  <c r="U214" i="28"/>
  <c r="H214" i="28"/>
  <c r="F214" i="28"/>
  <c r="E214" i="28"/>
  <c r="U213" i="28"/>
  <c r="H213" i="28"/>
  <c r="F213" i="28"/>
  <c r="E213" i="28"/>
  <c r="U212" i="28"/>
  <c r="H212" i="28"/>
  <c r="F212" i="28"/>
  <c r="E212" i="28"/>
  <c r="U211" i="28"/>
  <c r="H211" i="28"/>
  <c r="F211" i="28"/>
  <c r="E211" i="28"/>
  <c r="U210" i="28"/>
  <c r="H210" i="28"/>
  <c r="F210" i="28"/>
  <c r="E210" i="28"/>
  <c r="U209" i="28"/>
  <c r="H209" i="28"/>
  <c r="F209" i="28"/>
  <c r="E209" i="28"/>
  <c r="U208" i="28"/>
  <c r="H208" i="28"/>
  <c r="F208" i="28"/>
  <c r="E208" i="28"/>
  <c r="U207" i="28"/>
  <c r="H207" i="28"/>
  <c r="F207" i="28"/>
  <c r="E207" i="28"/>
  <c r="U206" i="28"/>
  <c r="H206" i="28"/>
  <c r="F206" i="28"/>
  <c r="E206" i="28"/>
  <c r="U205" i="28"/>
  <c r="H205" i="28"/>
  <c r="F205" i="28"/>
  <c r="E205" i="28"/>
  <c r="U204" i="28"/>
  <c r="H204" i="28"/>
  <c r="F204" i="28"/>
  <c r="E204" i="28"/>
  <c r="U203" i="28"/>
  <c r="H203" i="28"/>
  <c r="F203" i="28"/>
  <c r="E203" i="28"/>
  <c r="U202" i="28"/>
  <c r="H202" i="28"/>
  <c r="F202" i="28"/>
  <c r="E202" i="28"/>
  <c r="U201" i="28"/>
  <c r="H201" i="28"/>
  <c r="F201" i="28"/>
  <c r="E201" i="28"/>
  <c r="U200" i="28"/>
  <c r="H200" i="28"/>
  <c r="F200" i="28"/>
  <c r="E200" i="28"/>
  <c r="U199" i="28"/>
  <c r="H199" i="28"/>
  <c r="F199" i="28"/>
  <c r="E199" i="28"/>
  <c r="U198" i="28"/>
  <c r="H198" i="28"/>
  <c r="F198" i="28"/>
  <c r="E198" i="28"/>
  <c r="U197" i="28"/>
  <c r="H197" i="28"/>
  <c r="F197" i="28"/>
  <c r="E197" i="28"/>
  <c r="U196" i="28"/>
  <c r="H196" i="28"/>
  <c r="F196" i="28"/>
  <c r="E196" i="28"/>
  <c r="U195" i="28"/>
  <c r="H195" i="28"/>
  <c r="F195" i="28"/>
  <c r="E195" i="28"/>
  <c r="U194" i="28"/>
  <c r="H194" i="28"/>
  <c r="F194" i="28"/>
  <c r="E194" i="28"/>
  <c r="U193" i="28"/>
  <c r="H193" i="28"/>
  <c r="F193" i="28"/>
  <c r="E193" i="28"/>
  <c r="U192" i="28"/>
  <c r="H192" i="28"/>
  <c r="F192" i="28"/>
  <c r="E192" i="28"/>
  <c r="U191" i="28"/>
  <c r="H191" i="28"/>
  <c r="F191" i="28"/>
  <c r="E191" i="28"/>
  <c r="U190" i="28"/>
  <c r="H190" i="28"/>
  <c r="F190" i="28"/>
  <c r="E190" i="28"/>
  <c r="U189" i="28"/>
  <c r="H189" i="28"/>
  <c r="F189" i="28"/>
  <c r="E189" i="28"/>
  <c r="U188" i="28"/>
  <c r="H188" i="28"/>
  <c r="F188" i="28"/>
  <c r="E188" i="28"/>
  <c r="U187" i="28"/>
  <c r="H187" i="28"/>
  <c r="F187" i="28"/>
  <c r="E187" i="28"/>
  <c r="U186" i="28"/>
  <c r="H186" i="28"/>
  <c r="F186" i="28"/>
  <c r="E186" i="28"/>
  <c r="U185" i="28"/>
  <c r="H185" i="28"/>
  <c r="F185" i="28"/>
  <c r="E185" i="28"/>
  <c r="U184" i="28"/>
  <c r="H184" i="28"/>
  <c r="F184" i="28"/>
  <c r="E184" i="28"/>
  <c r="U183" i="28"/>
  <c r="H183" i="28"/>
  <c r="F183" i="28"/>
  <c r="E183" i="28"/>
  <c r="U182" i="28"/>
  <c r="H182" i="28"/>
  <c r="F182" i="28"/>
  <c r="E182" i="28"/>
  <c r="U181" i="28"/>
  <c r="H181" i="28"/>
  <c r="F181" i="28"/>
  <c r="E181" i="28"/>
  <c r="U180" i="28"/>
  <c r="H180" i="28"/>
  <c r="F180" i="28"/>
  <c r="E180" i="28"/>
  <c r="U179" i="28"/>
  <c r="H179" i="28"/>
  <c r="F179" i="28"/>
  <c r="E179" i="28"/>
  <c r="U178" i="28"/>
  <c r="H178" i="28"/>
  <c r="F178" i="28"/>
  <c r="E178" i="28"/>
  <c r="U177" i="28"/>
  <c r="H177" i="28"/>
  <c r="F177" i="28"/>
  <c r="E177" i="28"/>
  <c r="U176" i="28"/>
  <c r="H176" i="28"/>
  <c r="F176" i="28"/>
  <c r="E176" i="28"/>
  <c r="U175" i="28"/>
  <c r="H175" i="28"/>
  <c r="F175" i="28"/>
  <c r="E175" i="28"/>
  <c r="U174" i="28"/>
  <c r="H174" i="28"/>
  <c r="F174" i="28"/>
  <c r="E174" i="28"/>
  <c r="U173" i="28"/>
  <c r="H173" i="28"/>
  <c r="F173" i="28"/>
  <c r="E173" i="28"/>
  <c r="U172" i="28"/>
  <c r="H172" i="28"/>
  <c r="F172" i="28"/>
  <c r="E172" i="28"/>
  <c r="U171" i="28"/>
  <c r="H171" i="28"/>
  <c r="F171" i="28"/>
  <c r="E171" i="28"/>
  <c r="U170" i="28"/>
  <c r="H170" i="28"/>
  <c r="F170" i="28"/>
  <c r="E170" i="28"/>
  <c r="U169" i="28"/>
  <c r="H169" i="28"/>
  <c r="F169" i="28"/>
  <c r="E169" i="28"/>
  <c r="U168" i="28"/>
  <c r="H168" i="28"/>
  <c r="F168" i="28"/>
  <c r="E168" i="28"/>
  <c r="U167" i="28"/>
  <c r="H167" i="28"/>
  <c r="F167" i="28"/>
  <c r="E167" i="28"/>
  <c r="U166" i="28"/>
  <c r="H166" i="28"/>
  <c r="F166" i="28"/>
  <c r="E166" i="28"/>
  <c r="U165" i="28"/>
  <c r="H165" i="28"/>
  <c r="F165" i="28"/>
  <c r="E165" i="28"/>
  <c r="U164" i="28"/>
  <c r="H164" i="28"/>
  <c r="F164" i="28"/>
  <c r="E164" i="28"/>
  <c r="U163" i="28"/>
  <c r="H163" i="28"/>
  <c r="F163" i="28"/>
  <c r="E163" i="28"/>
  <c r="U162" i="28"/>
  <c r="H162" i="28"/>
  <c r="F162" i="28"/>
  <c r="E162" i="28"/>
  <c r="U161" i="28"/>
  <c r="H161" i="28"/>
  <c r="F161" i="28"/>
  <c r="E161" i="28"/>
  <c r="U160" i="28"/>
  <c r="H160" i="28"/>
  <c r="F160" i="28"/>
  <c r="E160" i="28"/>
  <c r="U159" i="28"/>
  <c r="H159" i="28"/>
  <c r="F159" i="28"/>
  <c r="E159" i="28"/>
  <c r="U158" i="28"/>
  <c r="H158" i="28"/>
  <c r="F158" i="28"/>
  <c r="E158" i="28"/>
  <c r="U157" i="28"/>
  <c r="H157" i="28"/>
  <c r="F157" i="28"/>
  <c r="E157" i="28"/>
  <c r="U156" i="28"/>
  <c r="H156" i="28"/>
  <c r="F156" i="28"/>
  <c r="E156" i="28"/>
  <c r="U155" i="28"/>
  <c r="H155" i="28"/>
  <c r="F155" i="28"/>
  <c r="E155" i="28"/>
  <c r="U154" i="28"/>
  <c r="H154" i="28"/>
  <c r="F154" i="28"/>
  <c r="E154" i="28"/>
  <c r="U153" i="28"/>
  <c r="H153" i="28"/>
  <c r="F153" i="28"/>
  <c r="E153" i="28"/>
  <c r="U152" i="28"/>
  <c r="H152" i="28"/>
  <c r="F152" i="28"/>
  <c r="E152" i="28"/>
  <c r="U151" i="28"/>
  <c r="H151" i="28"/>
  <c r="F151" i="28"/>
  <c r="E151" i="28"/>
  <c r="U150" i="28"/>
  <c r="H150" i="28"/>
  <c r="F150" i="28"/>
  <c r="E150" i="28"/>
  <c r="U149" i="28"/>
  <c r="H149" i="28"/>
  <c r="F149" i="28"/>
  <c r="E149" i="28"/>
  <c r="U148" i="28"/>
  <c r="H148" i="28"/>
  <c r="F148" i="28"/>
  <c r="E148" i="28"/>
  <c r="U147" i="28"/>
  <c r="H147" i="28"/>
  <c r="F147" i="28"/>
  <c r="E147" i="28"/>
  <c r="U146" i="28"/>
  <c r="H146" i="28"/>
  <c r="F146" i="28"/>
  <c r="E146" i="28"/>
  <c r="U145" i="28"/>
  <c r="H145" i="28"/>
  <c r="F145" i="28"/>
  <c r="E145" i="28"/>
  <c r="U144" i="28"/>
  <c r="H144" i="28"/>
  <c r="F144" i="28"/>
  <c r="E144" i="28"/>
  <c r="U143" i="28"/>
  <c r="H143" i="28"/>
  <c r="F143" i="28"/>
  <c r="E143" i="28"/>
  <c r="U142" i="28"/>
  <c r="H142" i="28"/>
  <c r="F142" i="28"/>
  <c r="E142" i="28"/>
  <c r="U141" i="28"/>
  <c r="H141" i="28"/>
  <c r="F141" i="28"/>
  <c r="E141" i="28"/>
  <c r="U140" i="28"/>
  <c r="H140" i="28"/>
  <c r="F140" i="28"/>
  <c r="E140" i="28"/>
  <c r="U139" i="28"/>
  <c r="H139" i="28"/>
  <c r="F139" i="28"/>
  <c r="E139" i="28"/>
  <c r="U138" i="28"/>
  <c r="H138" i="28"/>
  <c r="F138" i="28"/>
  <c r="E138" i="28"/>
  <c r="U137" i="28"/>
  <c r="H137" i="28"/>
  <c r="F137" i="28"/>
  <c r="E137" i="28"/>
  <c r="U136" i="28"/>
  <c r="H136" i="28"/>
  <c r="F136" i="28"/>
  <c r="E136" i="28"/>
  <c r="U135" i="28"/>
  <c r="H135" i="28"/>
  <c r="F135" i="28"/>
  <c r="E135" i="28"/>
  <c r="U134" i="28"/>
  <c r="H134" i="28"/>
  <c r="F134" i="28"/>
  <c r="E134" i="28"/>
  <c r="U133" i="28"/>
  <c r="H133" i="28"/>
  <c r="F133" i="28"/>
  <c r="E133" i="28"/>
  <c r="U132" i="28"/>
  <c r="H132" i="28"/>
  <c r="F132" i="28"/>
  <c r="E132" i="28"/>
  <c r="U131" i="28"/>
  <c r="H131" i="28"/>
  <c r="F131" i="28"/>
  <c r="E131" i="28"/>
  <c r="U130" i="28"/>
  <c r="H130" i="28"/>
  <c r="F130" i="28"/>
  <c r="E130" i="28"/>
  <c r="U129" i="28"/>
  <c r="H129" i="28"/>
  <c r="F129" i="28"/>
  <c r="E129" i="28"/>
  <c r="U128" i="28"/>
  <c r="H128" i="28"/>
  <c r="F128" i="28"/>
  <c r="E128" i="28"/>
  <c r="U127" i="28"/>
  <c r="H127" i="28"/>
  <c r="F127" i="28"/>
  <c r="E127" i="28"/>
  <c r="U126" i="28"/>
  <c r="H126" i="28"/>
  <c r="F126" i="28"/>
  <c r="E126" i="28"/>
  <c r="U125" i="28"/>
  <c r="H125" i="28"/>
  <c r="F125" i="28"/>
  <c r="E125" i="28"/>
  <c r="U124" i="28"/>
  <c r="H124" i="28"/>
  <c r="F124" i="28"/>
  <c r="E124" i="28"/>
  <c r="U123" i="28"/>
  <c r="H123" i="28"/>
  <c r="F123" i="28"/>
  <c r="E123" i="28"/>
  <c r="U122" i="28"/>
  <c r="H122" i="28"/>
  <c r="F122" i="28"/>
  <c r="E122" i="28"/>
  <c r="U121" i="28"/>
  <c r="H121" i="28"/>
  <c r="F121" i="28"/>
  <c r="E121" i="28"/>
  <c r="U120" i="28"/>
  <c r="H120" i="28"/>
  <c r="F120" i="28"/>
  <c r="E120" i="28"/>
  <c r="U119" i="28"/>
  <c r="H119" i="28"/>
  <c r="F119" i="28"/>
  <c r="E119" i="28"/>
  <c r="U118" i="28"/>
  <c r="H118" i="28"/>
  <c r="F118" i="28"/>
  <c r="E118" i="28"/>
  <c r="U117" i="28"/>
  <c r="H117" i="28"/>
  <c r="F117" i="28"/>
  <c r="E117" i="28"/>
  <c r="U116" i="28"/>
  <c r="H116" i="28"/>
  <c r="F116" i="28"/>
  <c r="E116" i="28"/>
  <c r="U115" i="28"/>
  <c r="H115" i="28"/>
  <c r="F115" i="28"/>
  <c r="E115" i="28"/>
  <c r="U114" i="28"/>
  <c r="H114" i="28"/>
  <c r="F114" i="28"/>
  <c r="E114" i="28"/>
  <c r="U113" i="28"/>
  <c r="H113" i="28"/>
  <c r="F113" i="28"/>
  <c r="E113" i="28"/>
  <c r="U112" i="28"/>
  <c r="H112" i="28"/>
  <c r="F112" i="28"/>
  <c r="E112" i="28"/>
  <c r="U111" i="28"/>
  <c r="H111" i="28"/>
  <c r="F111" i="28"/>
  <c r="E111" i="28"/>
  <c r="U110" i="28"/>
  <c r="H110" i="28"/>
  <c r="F110" i="28"/>
  <c r="E110" i="28"/>
  <c r="U109" i="28"/>
  <c r="H109" i="28"/>
  <c r="F109" i="28"/>
  <c r="E109" i="28"/>
  <c r="U108" i="28"/>
  <c r="H108" i="28"/>
  <c r="F108" i="28"/>
  <c r="E108" i="28"/>
  <c r="U107" i="28"/>
  <c r="H107" i="28"/>
  <c r="F107" i="28"/>
  <c r="E107" i="28"/>
  <c r="U106" i="28"/>
  <c r="H106" i="28"/>
  <c r="F106" i="28"/>
  <c r="E106" i="28"/>
  <c r="U105" i="28"/>
  <c r="H105" i="28"/>
  <c r="F105" i="28"/>
  <c r="E105" i="28"/>
  <c r="U104" i="28"/>
  <c r="H104" i="28"/>
  <c r="F104" i="28"/>
  <c r="E104" i="28"/>
  <c r="U103" i="28"/>
  <c r="H103" i="28"/>
  <c r="F103" i="28"/>
  <c r="E103" i="28"/>
  <c r="U102" i="28"/>
  <c r="H102" i="28"/>
  <c r="F102" i="28"/>
  <c r="E102" i="28"/>
  <c r="U101" i="28"/>
  <c r="H101" i="28"/>
  <c r="F101" i="28"/>
  <c r="E101" i="28"/>
  <c r="U100" i="28"/>
  <c r="H100" i="28"/>
  <c r="F100" i="28"/>
  <c r="E100" i="28"/>
  <c r="U99" i="28"/>
  <c r="H99" i="28"/>
  <c r="F99" i="28"/>
  <c r="E99" i="28"/>
  <c r="U98" i="28"/>
  <c r="H98" i="28"/>
  <c r="F98" i="28"/>
  <c r="E98" i="28"/>
  <c r="U97" i="28"/>
  <c r="H97" i="28"/>
  <c r="F97" i="28"/>
  <c r="E97" i="28"/>
  <c r="U96" i="28"/>
  <c r="H96" i="28"/>
  <c r="F96" i="28"/>
  <c r="E96" i="28"/>
  <c r="U95" i="28"/>
  <c r="H95" i="28"/>
  <c r="F95" i="28"/>
  <c r="E95" i="28"/>
  <c r="U94" i="28"/>
  <c r="H94" i="28"/>
  <c r="F94" i="28"/>
  <c r="E94" i="28"/>
  <c r="U93" i="28"/>
  <c r="H93" i="28"/>
  <c r="F93" i="28"/>
  <c r="E93" i="28"/>
  <c r="U92" i="28"/>
  <c r="H92" i="28"/>
  <c r="F92" i="28"/>
  <c r="E92" i="28"/>
  <c r="U91" i="28"/>
  <c r="H91" i="28"/>
  <c r="F91" i="28"/>
  <c r="E91" i="28"/>
  <c r="U90" i="28"/>
  <c r="H90" i="28"/>
  <c r="F90" i="28"/>
  <c r="E90" i="28"/>
  <c r="U89" i="28"/>
  <c r="H89" i="28"/>
  <c r="F89" i="28"/>
  <c r="E89" i="28"/>
  <c r="U88" i="28"/>
  <c r="H88" i="28"/>
  <c r="F88" i="28"/>
  <c r="E88" i="28"/>
  <c r="U87" i="28"/>
  <c r="H87" i="28"/>
  <c r="F87" i="28"/>
  <c r="E87" i="28"/>
  <c r="U86" i="28"/>
  <c r="H86" i="28"/>
  <c r="F86" i="28"/>
  <c r="E86" i="28"/>
  <c r="U85" i="28"/>
  <c r="H85" i="28"/>
  <c r="F85" i="28"/>
  <c r="E85" i="28"/>
  <c r="U84" i="28"/>
  <c r="H84" i="28"/>
  <c r="F84" i="28"/>
  <c r="E84" i="28"/>
  <c r="U83" i="28"/>
  <c r="H83" i="28"/>
  <c r="F83" i="28"/>
  <c r="E83" i="28"/>
  <c r="U82" i="28"/>
  <c r="H82" i="28"/>
  <c r="F82" i="28"/>
  <c r="E82" i="28"/>
  <c r="U81" i="28"/>
  <c r="H81" i="28"/>
  <c r="F81" i="28"/>
  <c r="E81" i="28"/>
  <c r="U80" i="28"/>
  <c r="H80" i="28"/>
  <c r="F80" i="28"/>
  <c r="E80" i="28"/>
  <c r="U79" i="28"/>
  <c r="H79" i="28"/>
  <c r="F79" i="28"/>
  <c r="E79" i="28"/>
  <c r="U78" i="28"/>
  <c r="H78" i="28"/>
  <c r="F78" i="28"/>
  <c r="E78" i="28"/>
  <c r="U77" i="28"/>
  <c r="H77" i="28"/>
  <c r="F77" i="28"/>
  <c r="E77" i="28"/>
  <c r="U76" i="28"/>
  <c r="H76" i="28"/>
  <c r="F76" i="28"/>
  <c r="E76" i="28"/>
  <c r="U75" i="28"/>
  <c r="H75" i="28"/>
  <c r="F75" i="28"/>
  <c r="E75" i="28"/>
  <c r="U74" i="28"/>
  <c r="H74" i="28"/>
  <c r="F74" i="28"/>
  <c r="E74" i="28"/>
  <c r="U73" i="28"/>
  <c r="H73" i="28"/>
  <c r="F73" i="28"/>
  <c r="E73" i="28"/>
  <c r="U72" i="28"/>
  <c r="H72" i="28"/>
  <c r="F72" i="28"/>
  <c r="E72" i="28"/>
  <c r="U71" i="28"/>
  <c r="H71" i="28"/>
  <c r="F71" i="28"/>
  <c r="E71" i="28"/>
  <c r="U70" i="28"/>
  <c r="H70" i="28"/>
  <c r="F70" i="28"/>
  <c r="E70" i="28"/>
  <c r="U69" i="28"/>
  <c r="H69" i="28"/>
  <c r="F69" i="28"/>
  <c r="E69" i="28"/>
  <c r="U68" i="28"/>
  <c r="H68" i="28"/>
  <c r="F68" i="28"/>
  <c r="E68" i="28"/>
  <c r="U67" i="28"/>
  <c r="H67" i="28"/>
  <c r="F67" i="28"/>
  <c r="E67" i="28"/>
  <c r="U66" i="28"/>
  <c r="H66" i="28"/>
  <c r="F66" i="28"/>
  <c r="E66" i="28"/>
  <c r="U65" i="28"/>
  <c r="H65" i="28"/>
  <c r="F65" i="28"/>
  <c r="E65" i="28"/>
  <c r="U64" i="28"/>
  <c r="H64" i="28"/>
  <c r="F64" i="28"/>
  <c r="E64" i="28"/>
  <c r="U63" i="28"/>
  <c r="H63" i="28"/>
  <c r="F63" i="28"/>
  <c r="E63" i="28"/>
  <c r="U62" i="28"/>
  <c r="H62" i="28"/>
  <c r="F62" i="28"/>
  <c r="E62" i="28"/>
  <c r="U61" i="28"/>
  <c r="H61" i="28"/>
  <c r="F61" i="28"/>
  <c r="E61" i="28"/>
  <c r="U60" i="28"/>
  <c r="H60" i="28"/>
  <c r="F60" i="28"/>
  <c r="E60" i="28"/>
  <c r="U59" i="28"/>
  <c r="H59" i="28"/>
  <c r="F59" i="28"/>
  <c r="E59" i="28"/>
  <c r="U58" i="28"/>
  <c r="H58" i="28"/>
  <c r="F58" i="28"/>
  <c r="E58" i="28"/>
  <c r="U57" i="28"/>
  <c r="H57" i="28"/>
  <c r="F57" i="28"/>
  <c r="E57" i="28"/>
  <c r="U56" i="28"/>
  <c r="H56" i="28"/>
  <c r="F56" i="28"/>
  <c r="E56" i="28"/>
  <c r="U55" i="28"/>
  <c r="H55" i="28"/>
  <c r="F55" i="28"/>
  <c r="E55" i="28"/>
  <c r="U54" i="28"/>
  <c r="H54" i="28"/>
  <c r="F54" i="28"/>
  <c r="E54" i="28"/>
  <c r="U53" i="28"/>
  <c r="H53" i="28"/>
  <c r="F53" i="28"/>
  <c r="E53" i="28"/>
  <c r="U52" i="28"/>
  <c r="H52" i="28"/>
  <c r="F52" i="28"/>
  <c r="E52" i="28"/>
  <c r="U51" i="28"/>
  <c r="H51" i="28"/>
  <c r="F51" i="28"/>
  <c r="E51" i="28"/>
  <c r="U50" i="28"/>
  <c r="H50" i="28"/>
  <c r="F50" i="28"/>
  <c r="E50" i="28"/>
  <c r="U49" i="28"/>
  <c r="H49" i="28"/>
  <c r="F49" i="28"/>
  <c r="E49" i="28"/>
  <c r="U48" i="28"/>
  <c r="H48" i="28"/>
  <c r="F48" i="28"/>
  <c r="E48" i="28"/>
  <c r="U47" i="28"/>
  <c r="H47" i="28"/>
  <c r="F47" i="28"/>
  <c r="E47" i="28"/>
  <c r="U46" i="28"/>
  <c r="H46" i="28"/>
  <c r="F46" i="28"/>
  <c r="E46" i="28"/>
  <c r="U45" i="28"/>
  <c r="H45" i="28"/>
  <c r="F45" i="28"/>
  <c r="E45" i="28"/>
  <c r="U44" i="28"/>
  <c r="H44" i="28"/>
  <c r="F44" i="28"/>
  <c r="E44" i="28"/>
  <c r="U43" i="28"/>
  <c r="H43" i="28"/>
  <c r="F43" i="28"/>
  <c r="E43" i="28"/>
  <c r="U42" i="28"/>
  <c r="H42" i="28"/>
  <c r="F42" i="28"/>
  <c r="E42" i="28"/>
  <c r="U41" i="28"/>
  <c r="H41" i="28"/>
  <c r="F41" i="28"/>
  <c r="E41" i="28"/>
  <c r="U40" i="28"/>
  <c r="H40" i="28"/>
  <c r="F40" i="28"/>
  <c r="E40" i="28"/>
  <c r="U39" i="28"/>
  <c r="H39" i="28"/>
  <c r="F39" i="28"/>
  <c r="E39" i="28"/>
  <c r="U38" i="28"/>
  <c r="H38" i="28"/>
  <c r="F38" i="28"/>
  <c r="E38" i="28"/>
  <c r="U37" i="28"/>
  <c r="H37" i="28"/>
  <c r="F37" i="28"/>
  <c r="E37" i="28"/>
  <c r="U36" i="28"/>
  <c r="H36" i="28"/>
  <c r="F36" i="28"/>
  <c r="E36" i="28"/>
  <c r="U35" i="28"/>
  <c r="H35" i="28"/>
  <c r="F35" i="28"/>
  <c r="E35" i="28"/>
  <c r="U34" i="28"/>
  <c r="H34" i="28"/>
  <c r="F34" i="28"/>
  <c r="E34" i="28"/>
  <c r="U33" i="28"/>
  <c r="H33" i="28"/>
  <c r="F33" i="28"/>
  <c r="E33" i="28"/>
  <c r="U32" i="28"/>
  <c r="H32" i="28"/>
  <c r="F32" i="28"/>
  <c r="E32" i="28"/>
  <c r="U31" i="28"/>
  <c r="H31" i="28"/>
  <c r="F31" i="28"/>
  <c r="E31" i="28"/>
  <c r="U30" i="28"/>
  <c r="H30" i="28"/>
  <c r="F30" i="28"/>
  <c r="E30" i="28"/>
  <c r="U29" i="28"/>
  <c r="H29" i="28"/>
  <c r="F29" i="28"/>
  <c r="E29" i="28"/>
  <c r="U28" i="28"/>
  <c r="H28" i="28"/>
  <c r="F28" i="28"/>
  <c r="E28" i="28"/>
  <c r="U27" i="28"/>
  <c r="H27" i="28"/>
  <c r="F27" i="28"/>
  <c r="E27" i="28"/>
  <c r="U26" i="28"/>
  <c r="H26" i="28"/>
  <c r="F26" i="28"/>
  <c r="E26" i="28"/>
  <c r="U25" i="28"/>
  <c r="H25" i="28"/>
  <c r="F25" i="28"/>
  <c r="E25" i="28"/>
  <c r="U24" i="28"/>
  <c r="H24" i="28"/>
  <c r="F24" i="28"/>
  <c r="E24" i="28"/>
  <c r="U23" i="28"/>
  <c r="H23" i="28"/>
  <c r="F23" i="28"/>
  <c r="E23" i="28"/>
  <c r="U22" i="28"/>
  <c r="H22" i="28"/>
  <c r="F22" i="28"/>
  <c r="E22" i="28"/>
  <c r="U21" i="28"/>
  <c r="H21" i="28"/>
  <c r="F21" i="28"/>
  <c r="E21" i="28"/>
  <c r="U20" i="28"/>
  <c r="H20" i="28"/>
  <c r="F20" i="28"/>
  <c r="E20" i="28"/>
  <c r="U19" i="28"/>
  <c r="H19" i="28"/>
  <c r="F19" i="28"/>
  <c r="E19" i="28"/>
  <c r="U18" i="28"/>
  <c r="H18" i="28"/>
  <c r="F18" i="28"/>
  <c r="E18" i="28"/>
  <c r="U17" i="28"/>
  <c r="H17" i="28"/>
  <c r="F17" i="28"/>
  <c r="E17" i="28"/>
  <c r="U16" i="28"/>
  <c r="H16" i="28"/>
  <c r="F16" i="28"/>
  <c r="E16" i="28"/>
  <c r="U15" i="28"/>
  <c r="H15" i="28"/>
  <c r="F15" i="28"/>
  <c r="E15" i="28"/>
  <c r="U14" i="28"/>
  <c r="H14" i="28"/>
  <c r="F14" i="28"/>
  <c r="E14" i="28"/>
  <c r="U13" i="28"/>
  <c r="H13" i="28"/>
  <c r="F13" i="28"/>
  <c r="E13" i="28"/>
  <c r="U12" i="28"/>
  <c r="H12" i="28"/>
  <c r="F12" i="28"/>
  <c r="E12" i="28"/>
  <c r="U11" i="28"/>
  <c r="H11" i="28"/>
  <c r="F11" i="28"/>
  <c r="E11" i="28"/>
  <c r="U10" i="28"/>
  <c r="H10" i="28"/>
  <c r="F10" i="28"/>
  <c r="E10" i="28"/>
  <c r="U9" i="28"/>
  <c r="H9" i="28"/>
  <c r="F9" i="28"/>
  <c r="E9" i="28"/>
  <c r="U8" i="28"/>
  <c r="H8" i="28"/>
  <c r="F8" i="28"/>
  <c r="E8" i="28"/>
  <c r="U7" i="28"/>
  <c r="H7" i="28"/>
  <c r="F7" i="28"/>
  <c r="E7" i="28"/>
  <c r="U6" i="28"/>
  <c r="H6" i="28"/>
  <c r="F6" i="28"/>
  <c r="E6" i="28"/>
  <c r="U5" i="28"/>
  <c r="H5" i="28"/>
  <c r="F5" i="28"/>
  <c r="E5" i="28"/>
  <c r="U4" i="28"/>
  <c r="H4" i="28"/>
  <c r="F4" i="28"/>
  <c r="E4" i="28"/>
  <c r="U3" i="28"/>
  <c r="H3" i="28"/>
  <c r="F3" i="28"/>
  <c r="E3" i="28"/>
  <c r="U2" i="28"/>
  <c r="H2" i="28"/>
  <c r="F2" i="28"/>
  <c r="E2" i="28"/>
  <c r="F2" i="27"/>
  <c r="H2" i="27"/>
  <c r="E2" i="27"/>
  <c r="F3" i="27"/>
  <c r="H3" i="27"/>
  <c r="E3" i="27"/>
  <c r="F4" i="27"/>
  <c r="H4" i="27"/>
  <c r="E4" i="27"/>
  <c r="F5" i="27"/>
  <c r="H5" i="27"/>
  <c r="E5" i="27"/>
  <c r="F6" i="27"/>
  <c r="H6" i="27"/>
  <c r="E6" i="27"/>
  <c r="F7" i="27"/>
  <c r="H7" i="27"/>
  <c r="E7" i="27"/>
  <c r="F8" i="27"/>
  <c r="H8" i="27"/>
  <c r="E8" i="27"/>
  <c r="F9" i="27"/>
  <c r="H9" i="27"/>
  <c r="E9" i="27"/>
  <c r="F10" i="27"/>
  <c r="H10" i="27"/>
  <c r="E10" i="27"/>
  <c r="F11" i="27"/>
  <c r="H11" i="27"/>
  <c r="E11" i="27"/>
  <c r="F12" i="27"/>
  <c r="H12" i="27"/>
  <c r="E12" i="27"/>
  <c r="F13" i="27"/>
  <c r="H13" i="27"/>
  <c r="E13" i="27"/>
  <c r="F14" i="27"/>
  <c r="H14" i="27"/>
  <c r="E14" i="27"/>
  <c r="F15" i="27"/>
  <c r="H15" i="27"/>
  <c r="E15" i="27"/>
  <c r="F16" i="27"/>
  <c r="H16" i="27"/>
  <c r="E16" i="27"/>
  <c r="F17" i="27"/>
  <c r="H17" i="27"/>
  <c r="E17" i="27"/>
  <c r="F18" i="27"/>
  <c r="H18" i="27"/>
  <c r="E18" i="27"/>
  <c r="F19" i="27"/>
  <c r="H19" i="27"/>
  <c r="E19" i="27"/>
  <c r="F20" i="27"/>
  <c r="H20" i="27"/>
  <c r="E20" i="27"/>
  <c r="F21" i="27"/>
  <c r="H21" i="27"/>
  <c r="E21" i="27"/>
  <c r="F22" i="27"/>
  <c r="H22" i="27"/>
  <c r="E22" i="27"/>
  <c r="F23" i="27"/>
  <c r="H23" i="27"/>
  <c r="E23" i="27"/>
  <c r="F24" i="27"/>
  <c r="H24" i="27"/>
  <c r="E24" i="27"/>
  <c r="F25" i="27"/>
  <c r="H25" i="27"/>
  <c r="E25" i="27"/>
  <c r="F26" i="27"/>
  <c r="H26" i="27"/>
  <c r="E26" i="27"/>
  <c r="F27" i="27"/>
  <c r="H27" i="27"/>
  <c r="E27" i="27"/>
  <c r="F28" i="27"/>
  <c r="H28" i="27"/>
  <c r="E28" i="27"/>
  <c r="F29" i="27"/>
  <c r="H29" i="27"/>
  <c r="E29" i="27"/>
  <c r="F30" i="27"/>
  <c r="H30" i="27"/>
  <c r="E30" i="27"/>
  <c r="F31" i="27"/>
  <c r="H31" i="27"/>
  <c r="E31" i="27"/>
  <c r="F32" i="27"/>
  <c r="H32" i="27"/>
  <c r="E32" i="27"/>
  <c r="F33" i="27"/>
  <c r="H33" i="27"/>
  <c r="E33" i="27"/>
  <c r="F34" i="27"/>
  <c r="H34" i="27"/>
  <c r="E34" i="27"/>
  <c r="F35" i="27"/>
  <c r="H35" i="27"/>
  <c r="E35" i="27"/>
  <c r="F36" i="27"/>
  <c r="H36" i="27"/>
  <c r="E36" i="27"/>
  <c r="F37" i="27"/>
  <c r="H37" i="27"/>
  <c r="E37" i="27"/>
  <c r="F38" i="27"/>
  <c r="H38" i="27"/>
  <c r="E38" i="27"/>
  <c r="F39" i="27"/>
  <c r="H39" i="27"/>
  <c r="E39" i="27"/>
  <c r="F40" i="27"/>
  <c r="H40" i="27"/>
  <c r="E40" i="27"/>
  <c r="F41" i="27"/>
  <c r="H41" i="27"/>
  <c r="E41" i="27"/>
  <c r="F42" i="27"/>
  <c r="H42" i="27"/>
  <c r="E42" i="27"/>
  <c r="F43" i="27"/>
  <c r="H43" i="27"/>
  <c r="E43" i="27"/>
  <c r="F44" i="27"/>
  <c r="H44" i="27"/>
  <c r="E44" i="27"/>
  <c r="F45" i="27"/>
  <c r="H45" i="27"/>
  <c r="E45" i="27"/>
  <c r="F46" i="27"/>
  <c r="H46" i="27"/>
  <c r="E46" i="27"/>
  <c r="F47" i="27"/>
  <c r="H47" i="27"/>
  <c r="E47" i="27"/>
  <c r="F48" i="27"/>
  <c r="H48" i="27"/>
  <c r="E48" i="27"/>
  <c r="F49" i="27"/>
  <c r="H49" i="27"/>
  <c r="E49" i="27"/>
  <c r="F50" i="27"/>
  <c r="H50" i="27"/>
  <c r="E50" i="27"/>
  <c r="F51" i="27"/>
  <c r="H51" i="27"/>
  <c r="E51" i="27"/>
  <c r="F52" i="27"/>
  <c r="H52" i="27"/>
  <c r="E52" i="27"/>
  <c r="F53" i="27"/>
  <c r="H53" i="27"/>
  <c r="E53" i="27"/>
  <c r="F54" i="27"/>
  <c r="H54" i="27"/>
  <c r="E54" i="27"/>
  <c r="F55" i="27"/>
  <c r="H55" i="27"/>
  <c r="E55" i="27"/>
  <c r="F56" i="27"/>
  <c r="H56" i="27"/>
  <c r="E56" i="27"/>
  <c r="F57" i="27"/>
  <c r="H57" i="27"/>
  <c r="E57" i="27"/>
  <c r="F58" i="27"/>
  <c r="H58" i="27"/>
  <c r="E58" i="27"/>
  <c r="F59" i="27"/>
  <c r="H59" i="27"/>
  <c r="E59" i="27"/>
  <c r="F60" i="27"/>
  <c r="H60" i="27"/>
  <c r="E60" i="27"/>
  <c r="F61" i="27"/>
  <c r="H61" i="27"/>
  <c r="E61" i="27"/>
  <c r="F62" i="27"/>
  <c r="H62" i="27"/>
  <c r="E62" i="27"/>
  <c r="F63" i="27"/>
  <c r="H63" i="27"/>
  <c r="E63" i="27"/>
  <c r="F64" i="27"/>
  <c r="H64" i="27"/>
  <c r="E64" i="27"/>
  <c r="F65" i="27"/>
  <c r="H65" i="27"/>
  <c r="E65" i="27"/>
  <c r="F66" i="27"/>
  <c r="H66" i="27"/>
  <c r="E66" i="27"/>
  <c r="F67" i="27"/>
  <c r="H67" i="27"/>
  <c r="E67" i="27"/>
  <c r="F68" i="27"/>
  <c r="H68" i="27"/>
  <c r="E68" i="27"/>
  <c r="F69" i="27"/>
  <c r="H69" i="27"/>
  <c r="E69" i="27"/>
  <c r="F70" i="27"/>
  <c r="H70" i="27"/>
  <c r="E70" i="27"/>
  <c r="F71" i="27"/>
  <c r="H71" i="27"/>
  <c r="E71" i="27"/>
  <c r="F72" i="27"/>
  <c r="H72" i="27"/>
  <c r="E72" i="27"/>
  <c r="F73" i="27"/>
  <c r="H73" i="27"/>
  <c r="E73" i="27"/>
  <c r="F74" i="27"/>
  <c r="H74" i="27"/>
  <c r="E74" i="27"/>
  <c r="F75" i="27"/>
  <c r="H75" i="27"/>
  <c r="E75" i="27"/>
  <c r="F76" i="27"/>
  <c r="H76" i="27"/>
  <c r="E76" i="27"/>
  <c r="F77" i="27"/>
  <c r="H77" i="27"/>
  <c r="E77" i="27"/>
  <c r="F78" i="27"/>
  <c r="H78" i="27"/>
  <c r="E78" i="27"/>
  <c r="F79" i="27"/>
  <c r="H79" i="27"/>
  <c r="E79" i="27"/>
  <c r="F80" i="27"/>
  <c r="H80" i="27"/>
  <c r="E80" i="27"/>
  <c r="F81" i="27"/>
  <c r="H81" i="27"/>
  <c r="E81" i="27"/>
  <c r="F82" i="27"/>
  <c r="H82" i="27"/>
  <c r="E82" i="27"/>
  <c r="F83" i="27"/>
  <c r="H83" i="27"/>
  <c r="E83" i="27"/>
  <c r="F84" i="27"/>
  <c r="H84" i="27"/>
  <c r="E84" i="27"/>
  <c r="F85" i="27"/>
  <c r="H85" i="27"/>
  <c r="E85" i="27"/>
  <c r="F86" i="27"/>
  <c r="H86" i="27"/>
  <c r="E86" i="27"/>
  <c r="F87" i="27"/>
  <c r="H87" i="27"/>
  <c r="E87" i="27"/>
  <c r="F88" i="27"/>
  <c r="H88" i="27"/>
  <c r="E88" i="27"/>
  <c r="F89" i="27"/>
  <c r="H89" i="27"/>
  <c r="E89" i="27"/>
  <c r="F90" i="27"/>
  <c r="H90" i="27"/>
  <c r="E90" i="27"/>
  <c r="F91" i="27"/>
  <c r="H91" i="27"/>
  <c r="E91" i="27"/>
  <c r="F92" i="27"/>
  <c r="H92" i="27"/>
  <c r="E92" i="27"/>
  <c r="F93" i="27"/>
  <c r="H93" i="27"/>
  <c r="E93" i="27"/>
  <c r="F94" i="27"/>
  <c r="H94" i="27"/>
  <c r="E94" i="27"/>
  <c r="F95" i="27"/>
  <c r="H95" i="27"/>
  <c r="E95" i="27"/>
  <c r="F96" i="27"/>
  <c r="H96" i="27"/>
  <c r="E96" i="27"/>
  <c r="F97" i="27"/>
  <c r="H97" i="27"/>
  <c r="E97" i="27"/>
  <c r="F98" i="27"/>
  <c r="H98" i="27"/>
  <c r="E98" i="27"/>
  <c r="F99" i="27"/>
  <c r="H99" i="27"/>
  <c r="E99" i="27"/>
  <c r="F100" i="27"/>
  <c r="H100" i="27"/>
  <c r="E100" i="27"/>
  <c r="F101" i="27"/>
  <c r="H101" i="27"/>
  <c r="E101" i="27"/>
  <c r="F102" i="27"/>
  <c r="H102" i="27"/>
  <c r="E102" i="27"/>
  <c r="F103" i="27"/>
  <c r="H103" i="27"/>
  <c r="E103" i="27"/>
  <c r="F104" i="27"/>
  <c r="H104" i="27"/>
  <c r="E104" i="27"/>
  <c r="F105" i="27"/>
  <c r="H105" i="27"/>
  <c r="E105" i="27"/>
  <c r="F106" i="27"/>
  <c r="H106" i="27"/>
  <c r="E106" i="27"/>
  <c r="F107" i="27"/>
  <c r="H107" i="27"/>
  <c r="E107" i="27"/>
  <c r="F108" i="27"/>
  <c r="H108" i="27"/>
  <c r="E108" i="27"/>
  <c r="F109" i="27"/>
  <c r="H109" i="27"/>
  <c r="E109" i="27"/>
  <c r="F110" i="27"/>
  <c r="H110" i="27"/>
  <c r="E110" i="27"/>
  <c r="F111" i="27"/>
  <c r="H111" i="27"/>
  <c r="E111" i="27"/>
  <c r="F112" i="27"/>
  <c r="H112" i="27"/>
  <c r="E112" i="27"/>
  <c r="F113" i="27"/>
  <c r="H113" i="27"/>
  <c r="E113" i="27"/>
  <c r="F114" i="27"/>
  <c r="H114" i="27"/>
  <c r="E114" i="27"/>
  <c r="F115" i="27"/>
  <c r="H115" i="27"/>
  <c r="E115" i="27"/>
  <c r="F116" i="27"/>
  <c r="H116" i="27"/>
  <c r="E116" i="27"/>
  <c r="F117" i="27"/>
  <c r="H117" i="27"/>
  <c r="E117" i="27"/>
  <c r="F118" i="27"/>
  <c r="H118" i="27"/>
  <c r="E118" i="27"/>
  <c r="F119" i="27"/>
  <c r="H119" i="27"/>
  <c r="E119" i="27"/>
  <c r="F120" i="27"/>
  <c r="H120" i="27"/>
  <c r="E120" i="27"/>
  <c r="F121" i="27"/>
  <c r="H121" i="27"/>
  <c r="E121" i="27"/>
  <c r="F122" i="27"/>
  <c r="H122" i="27"/>
  <c r="E122" i="27"/>
  <c r="F123" i="27"/>
  <c r="H123" i="27"/>
  <c r="E123" i="27"/>
  <c r="F124" i="27"/>
  <c r="H124" i="27"/>
  <c r="E124" i="27"/>
  <c r="F125" i="27"/>
  <c r="H125" i="27"/>
  <c r="E125" i="27"/>
  <c r="F126" i="27"/>
  <c r="H126" i="27"/>
  <c r="E126" i="27"/>
  <c r="F127" i="27"/>
  <c r="H127" i="27"/>
  <c r="E127" i="27"/>
  <c r="F128" i="27"/>
  <c r="H128" i="27"/>
  <c r="E128" i="27"/>
  <c r="F129" i="27"/>
  <c r="H129" i="27"/>
  <c r="E129" i="27"/>
  <c r="F130" i="27"/>
  <c r="H130" i="27"/>
  <c r="E130" i="27"/>
  <c r="F131" i="27"/>
  <c r="H131" i="27"/>
  <c r="E131" i="27"/>
  <c r="F132" i="27"/>
  <c r="H132" i="27"/>
  <c r="E132" i="27"/>
  <c r="F133" i="27"/>
  <c r="H133" i="27"/>
  <c r="E133" i="27"/>
  <c r="F134" i="27"/>
  <c r="H134" i="27"/>
  <c r="E134" i="27"/>
  <c r="F135" i="27"/>
  <c r="H135" i="27"/>
  <c r="E135" i="27"/>
  <c r="F136" i="27"/>
  <c r="H136" i="27"/>
  <c r="E136" i="27"/>
  <c r="F137" i="27"/>
  <c r="H137" i="27"/>
  <c r="E137" i="27"/>
  <c r="F138" i="27"/>
  <c r="H138" i="27"/>
  <c r="E138" i="27"/>
  <c r="F139" i="27"/>
  <c r="H139" i="27"/>
  <c r="E139" i="27"/>
  <c r="F140" i="27"/>
  <c r="H140" i="27"/>
  <c r="E140" i="27"/>
  <c r="F141" i="27"/>
  <c r="H141" i="27"/>
  <c r="E141" i="27"/>
  <c r="F142" i="27"/>
  <c r="H142" i="27"/>
  <c r="E142" i="27"/>
  <c r="F143" i="27"/>
  <c r="H143" i="27"/>
  <c r="E143" i="27"/>
  <c r="F144" i="27"/>
  <c r="H144" i="27"/>
  <c r="E144" i="27"/>
  <c r="F145" i="27"/>
  <c r="H145" i="27"/>
  <c r="E145" i="27"/>
  <c r="F146" i="27"/>
  <c r="H146" i="27"/>
  <c r="E146" i="27"/>
  <c r="F147" i="27"/>
  <c r="H147" i="27"/>
  <c r="E147" i="27"/>
  <c r="F148" i="27"/>
  <c r="H148" i="27"/>
  <c r="E148" i="27"/>
  <c r="F149" i="27"/>
  <c r="H149" i="27"/>
  <c r="E149" i="27"/>
  <c r="F150" i="27"/>
  <c r="H150" i="27"/>
  <c r="E150" i="27"/>
  <c r="F151" i="27"/>
  <c r="H151" i="27"/>
  <c r="E151" i="27"/>
  <c r="F152" i="27"/>
  <c r="H152" i="27"/>
  <c r="E152" i="27"/>
  <c r="F153" i="27"/>
  <c r="H153" i="27"/>
  <c r="E153" i="27"/>
  <c r="F154" i="27"/>
  <c r="H154" i="27"/>
  <c r="E154" i="27"/>
  <c r="F155" i="27"/>
  <c r="H155" i="27"/>
  <c r="E155" i="27"/>
  <c r="F156" i="27"/>
  <c r="H156" i="27"/>
  <c r="E156" i="27"/>
  <c r="F157" i="27"/>
  <c r="H157" i="27"/>
  <c r="E157" i="27"/>
  <c r="F158" i="27"/>
  <c r="H158" i="27"/>
  <c r="E158" i="27"/>
  <c r="F159" i="27"/>
  <c r="H159" i="27"/>
  <c r="E159" i="27"/>
  <c r="F160" i="27"/>
  <c r="H160" i="27"/>
  <c r="E160" i="27"/>
  <c r="F161" i="27"/>
  <c r="H161" i="27"/>
  <c r="E161" i="27"/>
  <c r="F162" i="27"/>
  <c r="H162" i="27"/>
  <c r="E162" i="27"/>
  <c r="F163" i="27"/>
  <c r="H163" i="27"/>
  <c r="E163" i="27"/>
  <c r="F164" i="27"/>
  <c r="H164" i="27"/>
  <c r="E164" i="27"/>
  <c r="F165" i="27"/>
  <c r="H165" i="27"/>
  <c r="E165" i="27"/>
  <c r="F166" i="27"/>
  <c r="H166" i="27"/>
  <c r="E166" i="27"/>
  <c r="F167" i="27"/>
  <c r="H167" i="27"/>
  <c r="E167" i="27"/>
  <c r="F168" i="27"/>
  <c r="H168" i="27"/>
  <c r="E168" i="27"/>
  <c r="F169" i="27"/>
  <c r="H169" i="27"/>
  <c r="E169" i="27"/>
  <c r="F170" i="27"/>
  <c r="H170" i="27"/>
  <c r="E170" i="27"/>
  <c r="F171" i="27"/>
  <c r="H171" i="27"/>
  <c r="E171" i="27"/>
  <c r="F172" i="27"/>
  <c r="H172" i="27"/>
  <c r="E172" i="27"/>
  <c r="F173" i="27"/>
  <c r="H173" i="27"/>
  <c r="E173" i="27"/>
  <c r="F174" i="27"/>
  <c r="H174" i="27"/>
  <c r="E174" i="27"/>
  <c r="F175" i="27"/>
  <c r="H175" i="27"/>
  <c r="E175" i="27"/>
  <c r="F176" i="27"/>
  <c r="H176" i="27"/>
  <c r="E176" i="27"/>
  <c r="F177" i="27"/>
  <c r="H177" i="27"/>
  <c r="E177" i="27"/>
  <c r="F178" i="27"/>
  <c r="H178" i="27"/>
  <c r="E178" i="27"/>
  <c r="F179" i="27"/>
  <c r="H179" i="27"/>
  <c r="E179" i="27"/>
  <c r="F180" i="27"/>
  <c r="H180" i="27"/>
  <c r="E180" i="27"/>
  <c r="F181" i="27"/>
  <c r="H181" i="27"/>
  <c r="E181" i="27"/>
  <c r="F182" i="27"/>
  <c r="H182" i="27"/>
  <c r="E182" i="27"/>
  <c r="F183" i="27"/>
  <c r="H183" i="27"/>
  <c r="E183" i="27"/>
  <c r="F184" i="27"/>
  <c r="H184" i="27"/>
  <c r="E184" i="27"/>
  <c r="F185" i="27"/>
  <c r="H185" i="27"/>
  <c r="E185" i="27"/>
  <c r="F186" i="27"/>
  <c r="H186" i="27"/>
  <c r="E186" i="27"/>
  <c r="F187" i="27"/>
  <c r="H187" i="27"/>
  <c r="E187" i="27"/>
  <c r="F188" i="27"/>
  <c r="H188" i="27"/>
  <c r="E188" i="27"/>
  <c r="F189" i="27"/>
  <c r="H189" i="27"/>
  <c r="E189" i="27"/>
  <c r="F190" i="27"/>
  <c r="H190" i="27"/>
  <c r="E190" i="27"/>
  <c r="F191" i="27"/>
  <c r="H191" i="27"/>
  <c r="E191" i="27"/>
  <c r="F192" i="27"/>
  <c r="H192" i="27"/>
  <c r="E192" i="27"/>
  <c r="F193" i="27"/>
  <c r="H193" i="27"/>
  <c r="E193" i="27"/>
  <c r="F194" i="27"/>
  <c r="H194" i="27"/>
  <c r="E194" i="27"/>
  <c r="F195" i="27"/>
  <c r="H195" i="27"/>
  <c r="E195" i="27"/>
  <c r="F196" i="27"/>
  <c r="H196" i="27"/>
  <c r="E196" i="27"/>
  <c r="F197" i="27"/>
  <c r="H197" i="27"/>
  <c r="E197" i="27"/>
  <c r="F198" i="27"/>
  <c r="H198" i="27"/>
  <c r="E198" i="27"/>
  <c r="F199" i="27"/>
  <c r="H199" i="27"/>
  <c r="E199" i="27"/>
  <c r="F200" i="27"/>
  <c r="H200" i="27"/>
  <c r="E200" i="27"/>
  <c r="F201" i="27"/>
  <c r="H201" i="27"/>
  <c r="E201" i="27"/>
  <c r="F202" i="27"/>
  <c r="H202" i="27"/>
  <c r="E202" i="27"/>
  <c r="F203" i="27"/>
  <c r="H203" i="27"/>
  <c r="E203" i="27"/>
  <c r="F204" i="27"/>
  <c r="H204" i="27"/>
  <c r="E204" i="27"/>
  <c r="F205" i="27"/>
  <c r="H205" i="27"/>
  <c r="E205" i="27"/>
  <c r="F206" i="27"/>
  <c r="H206" i="27"/>
  <c r="E206" i="27"/>
  <c r="F207" i="27"/>
  <c r="H207" i="27"/>
  <c r="E207" i="27"/>
  <c r="F208" i="27"/>
  <c r="H208" i="27"/>
  <c r="E208" i="27"/>
  <c r="F209" i="27"/>
  <c r="H209" i="27"/>
  <c r="E209" i="27"/>
  <c r="F210" i="27"/>
  <c r="H210" i="27"/>
  <c r="E210" i="27"/>
  <c r="F211" i="27"/>
  <c r="H211" i="27"/>
  <c r="E211" i="27"/>
  <c r="F212" i="27"/>
  <c r="H212" i="27"/>
  <c r="E212" i="27"/>
  <c r="F213" i="27"/>
  <c r="H213" i="27"/>
  <c r="E213" i="27"/>
  <c r="F214" i="27"/>
  <c r="H214" i="27"/>
  <c r="E214" i="27"/>
  <c r="F215" i="27"/>
  <c r="H215" i="27"/>
  <c r="E215" i="27"/>
  <c r="F216" i="27"/>
  <c r="H216" i="27"/>
  <c r="E216" i="27"/>
  <c r="F217" i="27"/>
  <c r="H217" i="27"/>
  <c r="E217" i="27"/>
  <c r="F218" i="27"/>
  <c r="H218" i="27"/>
  <c r="E218" i="27"/>
  <c r="F219" i="27"/>
  <c r="H219" i="27"/>
  <c r="E219" i="27"/>
  <c r="F220" i="27"/>
  <c r="H220" i="27"/>
  <c r="E220" i="27"/>
  <c r="F221" i="27"/>
  <c r="H221" i="27"/>
  <c r="E221" i="27"/>
  <c r="F222" i="27"/>
  <c r="H222" i="27"/>
  <c r="E222" i="27"/>
  <c r="F223" i="27"/>
  <c r="H223" i="27"/>
  <c r="E223" i="27"/>
  <c r="F224" i="27"/>
  <c r="H224" i="27"/>
  <c r="E224" i="27"/>
  <c r="F225" i="27"/>
  <c r="H225" i="27"/>
  <c r="E225" i="27"/>
  <c r="F226" i="27"/>
  <c r="H226" i="27"/>
  <c r="E226" i="27"/>
  <c r="F227" i="27"/>
  <c r="H227" i="27"/>
  <c r="E227" i="27"/>
  <c r="F228" i="27"/>
  <c r="H228" i="27"/>
  <c r="E228" i="27"/>
  <c r="F229" i="27"/>
  <c r="H229" i="27"/>
  <c r="E229" i="27"/>
  <c r="F230" i="27"/>
  <c r="H230" i="27"/>
  <c r="E230" i="27"/>
  <c r="F231" i="27"/>
  <c r="H231" i="27"/>
  <c r="E231" i="27"/>
  <c r="F232" i="27"/>
  <c r="H232" i="27"/>
  <c r="E232" i="27"/>
  <c r="F233" i="27"/>
  <c r="H233" i="27"/>
  <c r="E233" i="27"/>
  <c r="F234" i="27"/>
  <c r="H234" i="27"/>
  <c r="E234" i="27"/>
  <c r="F235" i="27"/>
  <c r="H235" i="27"/>
  <c r="E235" i="27"/>
  <c r="F236" i="27"/>
  <c r="H236" i="27"/>
  <c r="E236" i="27"/>
  <c r="F237" i="27"/>
  <c r="H237" i="27"/>
  <c r="E237" i="27"/>
  <c r="F238" i="27"/>
  <c r="H238" i="27"/>
  <c r="E238" i="27"/>
  <c r="F239" i="27"/>
  <c r="H239" i="27"/>
  <c r="E239" i="27"/>
  <c r="F240" i="27"/>
  <c r="H240" i="27"/>
  <c r="E240" i="27"/>
  <c r="F241" i="27"/>
  <c r="H241" i="27"/>
  <c r="E241" i="27"/>
  <c r="F242" i="27"/>
  <c r="H242" i="27"/>
  <c r="E242" i="27"/>
  <c r="F243" i="27"/>
  <c r="H243" i="27"/>
  <c r="E243" i="27"/>
  <c r="F244" i="27"/>
  <c r="H244" i="27"/>
  <c r="E244" i="27"/>
  <c r="F245" i="27"/>
  <c r="H245" i="27"/>
  <c r="E245" i="27"/>
  <c r="F246" i="27"/>
  <c r="H246" i="27"/>
  <c r="E246" i="27"/>
  <c r="F247" i="27"/>
  <c r="H247" i="27"/>
  <c r="E247" i="27"/>
  <c r="F248" i="27"/>
  <c r="H248" i="27"/>
  <c r="E248" i="27"/>
  <c r="F249" i="27"/>
  <c r="H249" i="27"/>
  <c r="E249" i="27"/>
  <c r="F250" i="27"/>
  <c r="H250" i="27"/>
  <c r="E250" i="27"/>
  <c r="F251" i="27"/>
  <c r="H251" i="27"/>
  <c r="E251" i="27"/>
  <c r="F252" i="27"/>
  <c r="H252" i="27"/>
  <c r="E252" i="27"/>
  <c r="F253" i="27"/>
  <c r="H253" i="27"/>
  <c r="E253" i="27"/>
  <c r="F254" i="27"/>
  <c r="H254" i="27"/>
  <c r="E254" i="27"/>
  <c r="F255" i="27"/>
  <c r="H255" i="27"/>
  <c r="E255" i="27"/>
  <c r="F256" i="27"/>
  <c r="H256" i="27"/>
  <c r="E256" i="27"/>
  <c r="F257" i="27"/>
  <c r="H257" i="27"/>
  <c r="E257" i="27"/>
  <c r="F258" i="27"/>
  <c r="H258" i="27"/>
  <c r="E258" i="27"/>
  <c r="F259" i="27"/>
  <c r="H259" i="27"/>
  <c r="E259" i="27"/>
  <c r="F260" i="27"/>
  <c r="H260" i="27"/>
  <c r="E260" i="27"/>
  <c r="F261" i="27"/>
  <c r="H261" i="27"/>
  <c r="E261" i="27"/>
  <c r="F262" i="27"/>
  <c r="H262" i="27"/>
  <c r="E262" i="27"/>
  <c r="F263" i="27"/>
  <c r="H263" i="27"/>
  <c r="E263" i="27"/>
  <c r="F264" i="27"/>
  <c r="H264" i="27"/>
  <c r="E264" i="27"/>
  <c r="F265" i="27"/>
  <c r="H265" i="27"/>
  <c r="E265" i="27"/>
  <c r="F266" i="27"/>
  <c r="H266" i="27"/>
  <c r="E266" i="27"/>
  <c r="F267" i="27"/>
  <c r="H267" i="27"/>
  <c r="E267" i="27"/>
  <c r="F268" i="27"/>
  <c r="H268" i="27"/>
  <c r="E268" i="27"/>
  <c r="F269" i="27"/>
  <c r="H269" i="27"/>
  <c r="E269" i="27"/>
  <c r="F270" i="27"/>
  <c r="H270" i="27"/>
  <c r="E270" i="27"/>
  <c r="F271" i="27"/>
  <c r="H271" i="27"/>
  <c r="E271" i="27"/>
  <c r="F272" i="27"/>
  <c r="H272" i="27"/>
  <c r="E272" i="27"/>
  <c r="F273" i="27"/>
  <c r="H273" i="27"/>
  <c r="E273" i="27"/>
  <c r="F274" i="27"/>
  <c r="H274" i="27"/>
  <c r="E274" i="27"/>
  <c r="F275" i="27"/>
  <c r="H275" i="27"/>
  <c r="E275" i="27"/>
  <c r="F276" i="27"/>
  <c r="H276" i="27"/>
  <c r="E276" i="27"/>
  <c r="F277" i="27"/>
  <c r="H277" i="27"/>
  <c r="E277" i="27"/>
  <c r="F278" i="27"/>
  <c r="H278" i="27"/>
  <c r="E278" i="27"/>
  <c r="F279" i="27"/>
  <c r="H279" i="27"/>
  <c r="E279" i="27"/>
  <c r="F280" i="27"/>
  <c r="H280" i="27"/>
  <c r="E280" i="27"/>
  <c r="F281" i="27"/>
  <c r="H281" i="27"/>
  <c r="E281" i="27"/>
  <c r="F282" i="27"/>
  <c r="H282" i="27"/>
  <c r="E282" i="27"/>
  <c r="F283" i="27"/>
  <c r="H283" i="27"/>
  <c r="E283" i="27"/>
  <c r="F284" i="27"/>
  <c r="H284" i="27"/>
  <c r="E284" i="27"/>
  <c r="F285" i="27"/>
  <c r="H285" i="27"/>
  <c r="E285" i="27"/>
  <c r="F286" i="27"/>
  <c r="H286" i="27"/>
  <c r="E286" i="27"/>
  <c r="F287" i="27"/>
  <c r="H287" i="27"/>
  <c r="E287" i="27"/>
  <c r="F288" i="27"/>
  <c r="H288" i="27"/>
  <c r="E288" i="27"/>
  <c r="F289" i="27"/>
  <c r="H289" i="27"/>
  <c r="E289" i="27"/>
  <c r="F290" i="27"/>
  <c r="H290" i="27"/>
  <c r="E290" i="27"/>
  <c r="F291" i="27"/>
  <c r="H291" i="27"/>
  <c r="E291" i="27"/>
  <c r="F292" i="27"/>
  <c r="H292" i="27"/>
  <c r="E292" i="27"/>
  <c r="F293" i="27"/>
  <c r="H293" i="27"/>
  <c r="E293" i="27"/>
  <c r="F294" i="27"/>
  <c r="H294" i="27"/>
  <c r="E294" i="27"/>
  <c r="F295" i="27"/>
  <c r="H295" i="27"/>
  <c r="E295" i="27"/>
  <c r="F296" i="27"/>
  <c r="H296" i="27"/>
  <c r="E296" i="27"/>
  <c r="F297" i="27"/>
  <c r="H297" i="27"/>
  <c r="E297" i="27"/>
  <c r="F298" i="27"/>
  <c r="H298" i="27"/>
  <c r="E298" i="27"/>
  <c r="F299" i="27"/>
  <c r="H299" i="27"/>
  <c r="E299" i="27"/>
  <c r="F300" i="27"/>
  <c r="H300" i="27"/>
  <c r="E300" i="27"/>
  <c r="F301" i="27"/>
  <c r="H301" i="27"/>
  <c r="E301" i="27"/>
  <c r="F302" i="27"/>
  <c r="H302" i="27"/>
  <c r="E302" i="27"/>
  <c r="F303" i="27"/>
  <c r="H303" i="27"/>
  <c r="E303" i="27"/>
  <c r="F304" i="27"/>
  <c r="H304" i="27"/>
  <c r="E304" i="27"/>
  <c r="F305" i="27"/>
  <c r="H305" i="27"/>
  <c r="E305" i="27"/>
  <c r="F306" i="27"/>
  <c r="H306" i="27"/>
  <c r="E306" i="27"/>
  <c r="F307" i="27"/>
  <c r="H307" i="27"/>
  <c r="E307" i="27"/>
  <c r="F308" i="27"/>
  <c r="H308" i="27"/>
  <c r="E308" i="27"/>
  <c r="F309" i="27"/>
  <c r="H309" i="27"/>
  <c r="E309" i="27"/>
  <c r="F310" i="27"/>
  <c r="H310" i="27"/>
  <c r="E310" i="27"/>
  <c r="F311" i="27"/>
  <c r="H311" i="27"/>
  <c r="E311" i="27"/>
  <c r="F312" i="27"/>
  <c r="H312" i="27"/>
  <c r="E312" i="27"/>
  <c r="F313" i="27"/>
  <c r="H313" i="27"/>
  <c r="E313" i="27"/>
  <c r="F314" i="27"/>
  <c r="H314" i="27"/>
  <c r="E314" i="27"/>
  <c r="F315" i="27"/>
  <c r="H315" i="27"/>
  <c r="E315" i="27"/>
  <c r="F316" i="27"/>
  <c r="H316" i="27"/>
  <c r="E316" i="27"/>
  <c r="F317" i="27"/>
  <c r="H317" i="27"/>
  <c r="E317" i="27"/>
  <c r="F318" i="27"/>
  <c r="H318" i="27"/>
  <c r="E318" i="27"/>
  <c r="F319" i="27"/>
  <c r="H319" i="27"/>
  <c r="E319" i="27"/>
  <c r="F320" i="27"/>
  <c r="H320" i="27"/>
  <c r="E320" i="27"/>
  <c r="F321" i="27"/>
  <c r="H321" i="27"/>
  <c r="E321" i="27"/>
  <c r="F322" i="27"/>
  <c r="H322" i="27"/>
  <c r="E322" i="27"/>
  <c r="F323" i="27"/>
  <c r="H323" i="27"/>
  <c r="E323" i="27"/>
  <c r="F324" i="27"/>
  <c r="H324" i="27"/>
  <c r="E324" i="27"/>
  <c r="F325" i="27"/>
  <c r="H325" i="27"/>
  <c r="E325" i="27"/>
  <c r="F326" i="27"/>
  <c r="H326" i="27"/>
  <c r="E326" i="27"/>
  <c r="F327" i="27"/>
  <c r="H327" i="27"/>
  <c r="E327" i="27"/>
  <c r="F328" i="27"/>
  <c r="H328" i="27"/>
  <c r="E328" i="27"/>
  <c r="F329" i="27"/>
  <c r="H329" i="27"/>
  <c r="E329" i="27"/>
  <c r="F330" i="27"/>
  <c r="H330" i="27"/>
  <c r="E330" i="27"/>
  <c r="F331" i="27"/>
  <c r="H331" i="27"/>
  <c r="E331" i="27"/>
  <c r="F332" i="27"/>
  <c r="H332" i="27"/>
  <c r="E332" i="27"/>
  <c r="F333" i="27"/>
  <c r="H333" i="27"/>
  <c r="E333" i="27"/>
  <c r="F334" i="27"/>
  <c r="H334" i="27"/>
  <c r="E334" i="27"/>
  <c r="F335" i="27"/>
  <c r="H335" i="27"/>
  <c r="E335" i="27"/>
  <c r="F336" i="27"/>
  <c r="H336" i="27"/>
  <c r="E336" i="27"/>
  <c r="F337" i="27"/>
  <c r="H337" i="27"/>
  <c r="E337" i="27"/>
  <c r="F338" i="27"/>
  <c r="H338" i="27"/>
  <c r="E338" i="27"/>
  <c r="F339" i="27"/>
  <c r="H339" i="27"/>
  <c r="E339" i="27"/>
  <c r="F340" i="27"/>
  <c r="H340" i="27"/>
  <c r="E340" i="27"/>
  <c r="F341" i="27"/>
  <c r="H341" i="27"/>
  <c r="E341" i="27"/>
  <c r="F342" i="27"/>
  <c r="H342" i="27"/>
  <c r="E342" i="27"/>
  <c r="F343" i="27"/>
  <c r="H343" i="27"/>
  <c r="E343" i="27"/>
  <c r="F344" i="27"/>
  <c r="H344" i="27"/>
  <c r="E344" i="27"/>
  <c r="F345" i="27"/>
  <c r="H345" i="27"/>
  <c r="E345" i="27"/>
  <c r="F346" i="27"/>
  <c r="H346" i="27"/>
  <c r="E346" i="27"/>
  <c r="F347" i="27"/>
  <c r="H347" i="27"/>
  <c r="E347" i="27"/>
  <c r="F348" i="27"/>
  <c r="H348" i="27"/>
  <c r="E348" i="27"/>
  <c r="F349" i="27"/>
  <c r="H349" i="27"/>
  <c r="E349" i="27"/>
  <c r="F350" i="27"/>
  <c r="H350" i="27"/>
  <c r="E350" i="27"/>
  <c r="F351" i="27"/>
  <c r="H351" i="27"/>
  <c r="E351" i="27"/>
  <c r="F352" i="27"/>
  <c r="H352" i="27"/>
  <c r="E352" i="27"/>
  <c r="F353" i="27"/>
  <c r="H353" i="27"/>
  <c r="E353" i="27"/>
  <c r="F354" i="27"/>
  <c r="H354" i="27"/>
  <c r="E354" i="27"/>
  <c r="F355" i="27"/>
  <c r="H355" i="27"/>
  <c r="E355" i="27"/>
  <c r="F356" i="27"/>
  <c r="H356" i="27"/>
  <c r="E356" i="27"/>
  <c r="F357" i="27"/>
  <c r="H357" i="27"/>
  <c r="E357" i="27"/>
  <c r="F358" i="27"/>
  <c r="H358" i="27"/>
  <c r="E358" i="27"/>
  <c r="F359" i="27"/>
  <c r="H359" i="27"/>
  <c r="E359" i="27"/>
  <c r="F360" i="27"/>
  <c r="H360" i="27"/>
  <c r="E360" i="27"/>
  <c r="F361" i="27"/>
  <c r="H361" i="27"/>
  <c r="E361" i="27"/>
  <c r="F362" i="27"/>
  <c r="H362" i="27"/>
  <c r="E362" i="27"/>
  <c r="F363" i="27"/>
  <c r="H363" i="27"/>
  <c r="E363" i="27"/>
  <c r="F364" i="27"/>
  <c r="H364" i="27"/>
  <c r="E364" i="27"/>
  <c r="F365" i="27"/>
  <c r="H365" i="27"/>
  <c r="E365" i="27"/>
  <c r="F366" i="27"/>
  <c r="H366" i="27"/>
  <c r="E366" i="27"/>
  <c r="F367" i="27"/>
  <c r="H367" i="27"/>
  <c r="E367" i="27"/>
  <c r="F368" i="27"/>
  <c r="H368" i="27"/>
  <c r="E368" i="27"/>
  <c r="F369" i="27"/>
  <c r="H369" i="27"/>
  <c r="E369" i="27"/>
  <c r="F370" i="27"/>
  <c r="H370" i="27"/>
  <c r="E370" i="27"/>
  <c r="F371" i="27"/>
  <c r="H371" i="27"/>
  <c r="E371" i="27"/>
  <c r="F372" i="27"/>
  <c r="H372" i="27"/>
  <c r="E372" i="27"/>
  <c r="F373" i="27"/>
  <c r="H373" i="27"/>
  <c r="E373" i="27"/>
  <c r="F374" i="27"/>
  <c r="H374" i="27"/>
  <c r="E374" i="27"/>
  <c r="F375" i="27"/>
  <c r="H375" i="27"/>
  <c r="E375" i="27"/>
  <c r="F376" i="27"/>
  <c r="H376" i="27"/>
  <c r="E376" i="27"/>
  <c r="F377" i="27"/>
  <c r="H377" i="27"/>
  <c r="E377" i="27"/>
  <c r="F378" i="27"/>
  <c r="H378" i="27"/>
  <c r="E378" i="27"/>
  <c r="F379" i="27"/>
  <c r="H379" i="27"/>
  <c r="E379" i="27"/>
  <c r="F380" i="27"/>
  <c r="H380" i="27"/>
  <c r="E380" i="27"/>
  <c r="F381" i="27"/>
  <c r="H381" i="27"/>
  <c r="E381" i="27"/>
  <c r="F382" i="27"/>
  <c r="H382" i="27"/>
  <c r="E382" i="27"/>
  <c r="F383" i="27"/>
  <c r="H383" i="27"/>
  <c r="E383" i="27"/>
  <c r="F384" i="27"/>
  <c r="H384" i="27"/>
  <c r="E384" i="27"/>
  <c r="F385" i="27"/>
  <c r="H385" i="27"/>
  <c r="E385" i="27"/>
  <c r="F386" i="27"/>
  <c r="H386" i="27"/>
  <c r="E386" i="27"/>
  <c r="F387" i="27"/>
  <c r="H387" i="27"/>
  <c r="E387" i="27"/>
  <c r="F388" i="27"/>
  <c r="H388" i="27"/>
  <c r="E388" i="27"/>
  <c r="F389" i="27"/>
  <c r="H389" i="27"/>
  <c r="E389" i="27"/>
  <c r="F390" i="27"/>
  <c r="H390" i="27"/>
  <c r="E390" i="27"/>
  <c r="F391" i="27"/>
  <c r="H391" i="27"/>
  <c r="E391" i="27"/>
  <c r="F392" i="27"/>
  <c r="H392" i="27"/>
  <c r="E392" i="27"/>
  <c r="F393" i="27"/>
  <c r="H393" i="27"/>
  <c r="E393" i="27"/>
  <c r="F394" i="27"/>
  <c r="H394" i="27"/>
  <c r="E394" i="27"/>
  <c r="F395" i="27"/>
  <c r="H395" i="27"/>
  <c r="E395" i="27"/>
  <c r="F396" i="27"/>
  <c r="H396" i="27"/>
  <c r="E396" i="27"/>
  <c r="F397" i="27"/>
  <c r="H397" i="27"/>
  <c r="E397" i="27"/>
  <c r="F398" i="27"/>
  <c r="H398" i="27"/>
  <c r="E398" i="27"/>
  <c r="F399" i="27"/>
  <c r="H399" i="27"/>
  <c r="E399" i="27"/>
  <c r="F400" i="27"/>
  <c r="H400" i="27"/>
  <c r="E400" i="27"/>
  <c r="F401" i="27"/>
  <c r="H401" i="27"/>
  <c r="E401" i="27"/>
  <c r="F402" i="27"/>
  <c r="H402" i="27"/>
  <c r="E402" i="27"/>
  <c r="F403" i="27"/>
  <c r="H403" i="27"/>
  <c r="E403" i="27"/>
  <c r="F404" i="27"/>
  <c r="H404" i="27"/>
  <c r="E404" i="27"/>
  <c r="F405" i="27"/>
  <c r="H405" i="27"/>
  <c r="E405" i="27"/>
  <c r="F406" i="27"/>
  <c r="H406" i="27"/>
  <c r="E406" i="27"/>
  <c r="F407" i="27"/>
  <c r="H407" i="27"/>
  <c r="E407" i="27"/>
  <c r="F408" i="27"/>
  <c r="H408" i="27"/>
  <c r="E408" i="27"/>
  <c r="F409" i="27"/>
  <c r="H409" i="27"/>
  <c r="E409" i="27"/>
  <c r="F410" i="27"/>
  <c r="H410" i="27"/>
  <c r="E410" i="27"/>
  <c r="F411" i="27"/>
  <c r="H411" i="27"/>
  <c r="E411" i="27"/>
  <c r="F412" i="27"/>
  <c r="H412" i="27"/>
  <c r="E412" i="27"/>
  <c r="F413" i="27"/>
  <c r="H413" i="27"/>
  <c r="E413" i="27"/>
  <c r="F414" i="27"/>
  <c r="H414" i="27"/>
  <c r="E414" i="27"/>
  <c r="F415" i="27"/>
  <c r="H415" i="27"/>
  <c r="E415" i="27"/>
  <c r="F416" i="27"/>
  <c r="H416" i="27"/>
  <c r="E416" i="27"/>
  <c r="F417" i="27"/>
  <c r="H417" i="27"/>
  <c r="E417" i="27"/>
  <c r="F418" i="27"/>
  <c r="H418" i="27"/>
  <c r="E418" i="27"/>
  <c r="F419" i="27"/>
  <c r="H419" i="27"/>
  <c r="E419" i="27"/>
  <c r="F420" i="27"/>
  <c r="H420" i="27"/>
  <c r="E420" i="27"/>
  <c r="F421" i="27"/>
  <c r="H421" i="27"/>
  <c r="E421" i="27"/>
  <c r="F422" i="27"/>
  <c r="H422" i="27"/>
  <c r="E422" i="27"/>
  <c r="F423" i="27"/>
  <c r="H423" i="27"/>
  <c r="E423" i="27"/>
  <c r="F424" i="27"/>
  <c r="H424" i="27"/>
  <c r="E424" i="27"/>
  <c r="F425" i="27"/>
  <c r="H425" i="27"/>
  <c r="E425" i="27"/>
  <c r="F426" i="27"/>
  <c r="H426" i="27"/>
  <c r="E426" i="27"/>
  <c r="F427" i="27"/>
  <c r="H427" i="27"/>
  <c r="E427" i="27"/>
  <c r="F428" i="27"/>
  <c r="H428" i="27"/>
  <c r="E428" i="27"/>
  <c r="F429" i="27"/>
  <c r="H429" i="27"/>
  <c r="E429" i="27"/>
  <c r="F430" i="27"/>
  <c r="H430" i="27"/>
  <c r="E430" i="27"/>
  <c r="F431" i="27"/>
  <c r="H431" i="27"/>
  <c r="E431" i="27"/>
  <c r="F432" i="27"/>
  <c r="H432" i="27"/>
  <c r="E432" i="27"/>
  <c r="F433" i="27"/>
  <c r="H433" i="27"/>
  <c r="E433" i="27"/>
  <c r="F434" i="27"/>
  <c r="H434" i="27"/>
  <c r="E434" i="27"/>
  <c r="F435" i="27"/>
  <c r="H435" i="27"/>
  <c r="E435" i="27"/>
  <c r="F436" i="27"/>
  <c r="H436" i="27"/>
  <c r="E436" i="27"/>
  <c r="F437" i="27"/>
  <c r="H437" i="27"/>
  <c r="E437" i="27"/>
  <c r="F438" i="27"/>
  <c r="H438" i="27"/>
  <c r="E438" i="27"/>
  <c r="F439" i="27"/>
  <c r="H439" i="27"/>
  <c r="E439" i="27"/>
  <c r="F440" i="27"/>
  <c r="H440" i="27"/>
  <c r="E440" i="27"/>
  <c r="F441" i="27"/>
  <c r="H441" i="27"/>
  <c r="E441" i="27"/>
  <c r="F442" i="27"/>
  <c r="H442" i="27"/>
  <c r="E442" i="27"/>
  <c r="F443" i="27"/>
  <c r="H443" i="27"/>
  <c r="E443" i="27"/>
  <c r="F444" i="27"/>
  <c r="H444" i="27"/>
  <c r="E444" i="27"/>
  <c r="F445" i="27"/>
  <c r="H445" i="27"/>
  <c r="E445" i="27"/>
  <c r="F446" i="27"/>
  <c r="H446" i="27"/>
  <c r="E446" i="27"/>
  <c r="F447" i="27"/>
  <c r="H447" i="27"/>
  <c r="E447" i="27"/>
  <c r="F448" i="27"/>
  <c r="H448" i="27"/>
  <c r="E448" i="27"/>
  <c r="F449" i="27"/>
  <c r="H449" i="27"/>
  <c r="E449" i="27"/>
  <c r="F450" i="27"/>
  <c r="H450" i="27"/>
  <c r="E450" i="27"/>
  <c r="F451" i="27"/>
  <c r="H451" i="27"/>
  <c r="E451" i="27"/>
  <c r="F452" i="27"/>
  <c r="H452" i="27"/>
  <c r="E452" i="27"/>
  <c r="F453" i="27"/>
  <c r="H453" i="27"/>
  <c r="E453" i="27"/>
  <c r="F454" i="27"/>
  <c r="H454" i="27"/>
  <c r="E454" i="27"/>
  <c r="F455" i="27"/>
  <c r="H455" i="27"/>
  <c r="E455" i="27"/>
  <c r="F456" i="27"/>
  <c r="H456" i="27"/>
  <c r="E456" i="27"/>
  <c r="F457" i="27"/>
  <c r="H457" i="27"/>
  <c r="E457" i="27"/>
  <c r="F458" i="27"/>
  <c r="H458" i="27"/>
  <c r="E458" i="27"/>
  <c r="F459" i="27"/>
  <c r="H459" i="27"/>
  <c r="E459" i="27"/>
  <c r="F460" i="27"/>
  <c r="H460" i="27"/>
  <c r="E460" i="27"/>
  <c r="F461" i="27"/>
  <c r="H461" i="27"/>
  <c r="E461" i="27"/>
  <c r="F462" i="27"/>
  <c r="H462" i="27"/>
  <c r="E462" i="27"/>
  <c r="F463" i="27"/>
  <c r="H463" i="27"/>
  <c r="E463" i="27"/>
  <c r="F464" i="27"/>
  <c r="H464" i="27"/>
  <c r="E464" i="27"/>
  <c r="F465" i="27"/>
  <c r="H465" i="27"/>
  <c r="E465" i="27"/>
  <c r="F466" i="27"/>
  <c r="H466" i="27"/>
  <c r="E466" i="27"/>
  <c r="F467" i="27"/>
  <c r="H467" i="27"/>
  <c r="E467" i="27"/>
  <c r="F468" i="27"/>
  <c r="H468" i="27"/>
  <c r="E468" i="27"/>
  <c r="F469" i="27"/>
  <c r="H469" i="27"/>
  <c r="E469" i="27"/>
  <c r="F470" i="27"/>
  <c r="H470" i="27"/>
  <c r="E470" i="27"/>
  <c r="F471" i="27"/>
  <c r="H471" i="27"/>
  <c r="E471" i="27"/>
  <c r="F472" i="27"/>
  <c r="H472" i="27"/>
  <c r="E472" i="27"/>
  <c r="F473" i="27"/>
  <c r="H473" i="27"/>
  <c r="E473" i="27"/>
  <c r="F474" i="27"/>
  <c r="H474" i="27"/>
  <c r="E474" i="27"/>
  <c r="F475" i="27"/>
  <c r="H475" i="27"/>
  <c r="E475" i="27"/>
  <c r="F476" i="27"/>
  <c r="H476" i="27"/>
  <c r="E476" i="27"/>
  <c r="F477" i="27"/>
  <c r="H477" i="27"/>
  <c r="E477" i="27"/>
  <c r="F478" i="27"/>
  <c r="H478" i="27"/>
  <c r="E478" i="27"/>
  <c r="F479" i="27"/>
  <c r="H479" i="27"/>
  <c r="E479" i="27"/>
  <c r="F480" i="27"/>
  <c r="H480" i="27"/>
  <c r="E480" i="27"/>
  <c r="F481" i="27"/>
  <c r="H481" i="27"/>
  <c r="E481" i="27"/>
  <c r="F482" i="27"/>
  <c r="H482" i="27"/>
  <c r="E482" i="27"/>
  <c r="F483" i="27"/>
  <c r="H483" i="27"/>
  <c r="E483" i="27"/>
  <c r="F484" i="27"/>
  <c r="H484" i="27"/>
  <c r="E484" i="27"/>
  <c r="F485" i="27"/>
  <c r="H485" i="27"/>
  <c r="E485" i="27"/>
  <c r="F486" i="27"/>
  <c r="H486" i="27"/>
  <c r="E486" i="27"/>
  <c r="F487" i="27"/>
  <c r="H487" i="27"/>
  <c r="E487" i="27"/>
  <c r="F488" i="27"/>
  <c r="H488" i="27"/>
  <c r="E488" i="27"/>
  <c r="F489" i="27"/>
  <c r="H489" i="27"/>
  <c r="E489" i="27"/>
  <c r="F490" i="27"/>
  <c r="H490" i="27"/>
  <c r="E490" i="27"/>
  <c r="F491" i="27"/>
  <c r="H491" i="27"/>
  <c r="E491" i="27"/>
  <c r="F492" i="27"/>
  <c r="H492" i="27"/>
  <c r="E492" i="27"/>
  <c r="F493" i="27"/>
  <c r="H493" i="27"/>
  <c r="E493" i="27"/>
  <c r="F494" i="27"/>
  <c r="H494" i="27"/>
  <c r="E494" i="27"/>
  <c r="F495" i="27"/>
  <c r="H495" i="27"/>
  <c r="E495" i="27"/>
  <c r="F496" i="27"/>
  <c r="H496" i="27"/>
  <c r="E496" i="27"/>
  <c r="F497" i="27"/>
  <c r="H497" i="27"/>
  <c r="E497" i="27"/>
  <c r="F498" i="27"/>
  <c r="H498" i="27"/>
  <c r="E498" i="27"/>
  <c r="F499" i="27"/>
  <c r="H499" i="27"/>
  <c r="E499" i="27"/>
  <c r="F500" i="27"/>
  <c r="H500" i="27"/>
  <c r="E500" i="27"/>
  <c r="F501" i="27"/>
  <c r="H501" i="27"/>
  <c r="E501" i="27"/>
  <c r="V3" i="26"/>
  <c r="W3" i="26"/>
  <c r="V4" i="26"/>
  <c r="W4" i="26" s="1"/>
  <c r="V5" i="26"/>
  <c r="W5" i="26" s="1"/>
  <c r="V6" i="26"/>
  <c r="W6" i="26"/>
  <c r="V7" i="26"/>
  <c r="W7" i="26"/>
  <c r="V8" i="26"/>
  <c r="W8" i="26"/>
  <c r="V9" i="26"/>
  <c r="W9" i="26" s="1"/>
  <c r="V10" i="26"/>
  <c r="W10" i="26" s="1"/>
  <c r="V11" i="26"/>
  <c r="W11" i="26"/>
  <c r="V12" i="26"/>
  <c r="W12" i="26"/>
  <c r="V13" i="26"/>
  <c r="W13" i="26" s="1"/>
  <c r="V14" i="26"/>
  <c r="W14" i="26"/>
  <c r="V15" i="26"/>
  <c r="W15" i="26"/>
  <c r="V16" i="26"/>
  <c r="W16" i="26"/>
  <c r="V17" i="26"/>
  <c r="W17" i="26" s="1"/>
  <c r="V18" i="26"/>
  <c r="W18" i="26"/>
  <c r="V19" i="26"/>
  <c r="W19" i="26" s="1"/>
  <c r="V20" i="26"/>
  <c r="W20" i="26"/>
  <c r="V21" i="26"/>
  <c r="W21" i="26" s="1"/>
  <c r="V22" i="26"/>
  <c r="W22" i="26"/>
  <c r="V23" i="26"/>
  <c r="W23" i="26"/>
  <c r="V24" i="26"/>
  <c r="W24" i="26"/>
  <c r="V25" i="26"/>
  <c r="W25" i="26" s="1"/>
  <c r="V26" i="26"/>
  <c r="W26" i="26"/>
  <c r="V27" i="26"/>
  <c r="W27" i="26"/>
  <c r="V28" i="26"/>
  <c r="W28" i="26" s="1"/>
  <c r="V29" i="26"/>
  <c r="W29" i="26" s="1"/>
  <c r="V30" i="26"/>
  <c r="W30" i="26"/>
  <c r="V31" i="26"/>
  <c r="W31" i="26"/>
  <c r="V32" i="26"/>
  <c r="W32" i="26"/>
  <c r="V33" i="26"/>
  <c r="W33" i="26" s="1"/>
  <c r="V34" i="26"/>
  <c r="W34" i="26"/>
  <c r="V35" i="26"/>
  <c r="W35" i="26"/>
  <c r="V36" i="26"/>
  <c r="W36" i="26"/>
  <c r="V37" i="26"/>
  <c r="W37" i="26" s="1"/>
  <c r="V38" i="26"/>
  <c r="W38" i="26"/>
  <c r="V39" i="26"/>
  <c r="W39" i="26"/>
  <c r="V40" i="26"/>
  <c r="W40" i="26"/>
  <c r="V41" i="26"/>
  <c r="W41" i="26" s="1"/>
  <c r="V42" i="26"/>
  <c r="W42" i="26" s="1"/>
  <c r="V43" i="26"/>
  <c r="W43" i="26"/>
  <c r="V44" i="26"/>
  <c r="W44" i="26"/>
  <c r="V45" i="26"/>
  <c r="W45" i="26" s="1"/>
  <c r="V46" i="26"/>
  <c r="W46" i="26"/>
  <c r="V47" i="26"/>
  <c r="W47" i="26"/>
  <c r="V48" i="26"/>
  <c r="W48" i="26"/>
  <c r="V49" i="26"/>
  <c r="W49" i="26" s="1"/>
  <c r="V50" i="26"/>
  <c r="W50" i="26"/>
  <c r="V51" i="26"/>
  <c r="W51" i="26" s="1"/>
  <c r="V52" i="26"/>
  <c r="W52" i="26"/>
  <c r="V53" i="26"/>
  <c r="W53" i="26" s="1"/>
  <c r="V54" i="26"/>
  <c r="W54" i="26"/>
  <c r="V55" i="26"/>
  <c r="W55" i="26"/>
  <c r="V56" i="26"/>
  <c r="W56" i="26"/>
  <c r="V57" i="26"/>
  <c r="W57" i="26" s="1"/>
  <c r="V58" i="26"/>
  <c r="W58" i="26"/>
  <c r="V59" i="26"/>
  <c r="W59" i="26"/>
  <c r="V60" i="26"/>
  <c r="W60" i="26" s="1"/>
  <c r="V61" i="26"/>
  <c r="W61" i="26" s="1"/>
  <c r="V62" i="26"/>
  <c r="W62" i="26"/>
  <c r="V63" i="26"/>
  <c r="W63" i="26"/>
  <c r="V64" i="26"/>
  <c r="W64" i="26"/>
  <c r="V65" i="26"/>
  <c r="W65" i="26" s="1"/>
  <c r="V66" i="26"/>
  <c r="W66" i="26"/>
  <c r="V67" i="26"/>
  <c r="W67" i="26"/>
  <c r="V68" i="26"/>
  <c r="W68" i="26"/>
  <c r="V69" i="26"/>
  <c r="W69" i="26" s="1"/>
  <c r="V70" i="26"/>
  <c r="W70" i="26"/>
  <c r="V71" i="26"/>
  <c r="W71" i="26"/>
  <c r="V72" i="26"/>
  <c r="W72" i="26"/>
  <c r="V73" i="26"/>
  <c r="W73" i="26" s="1"/>
  <c r="V74" i="26"/>
  <c r="W74" i="26" s="1"/>
  <c r="V75" i="26"/>
  <c r="W75" i="26"/>
  <c r="V76" i="26"/>
  <c r="W76" i="26"/>
  <c r="V77" i="26"/>
  <c r="W77" i="26" s="1"/>
  <c r="V78" i="26"/>
  <c r="W78" i="26"/>
  <c r="V79" i="26"/>
  <c r="W79" i="26"/>
  <c r="V80" i="26"/>
  <c r="W80" i="26"/>
  <c r="V81" i="26"/>
  <c r="W81" i="26" s="1"/>
  <c r="V82" i="26"/>
  <c r="W82" i="26"/>
  <c r="V83" i="26"/>
  <c r="W83" i="26" s="1"/>
  <c r="V84" i="26"/>
  <c r="W84" i="26"/>
  <c r="V85" i="26"/>
  <c r="W85" i="26" s="1"/>
  <c r="V86" i="26"/>
  <c r="W86" i="26"/>
  <c r="V87" i="26"/>
  <c r="W87" i="26"/>
  <c r="V88" i="26"/>
  <c r="W88" i="26"/>
  <c r="V89" i="26"/>
  <c r="W89" i="26" s="1"/>
  <c r="V90" i="26"/>
  <c r="W90" i="26"/>
  <c r="V91" i="26"/>
  <c r="W91" i="26"/>
  <c r="V92" i="26"/>
  <c r="W92" i="26" s="1"/>
  <c r="V93" i="26"/>
  <c r="W93" i="26" s="1"/>
  <c r="V94" i="26"/>
  <c r="W94" i="26"/>
  <c r="V95" i="26"/>
  <c r="W95" i="26"/>
  <c r="V96" i="26"/>
  <c r="W96" i="26"/>
  <c r="V97" i="26"/>
  <c r="W97" i="26" s="1"/>
  <c r="V98" i="26"/>
  <c r="W98" i="26"/>
  <c r="V99" i="26"/>
  <c r="W99" i="26"/>
  <c r="V100" i="26"/>
  <c r="W100" i="26"/>
  <c r="V101" i="26"/>
  <c r="W101" i="26" s="1"/>
  <c r="V102" i="26"/>
  <c r="W102" i="26"/>
  <c r="V103" i="26"/>
  <c r="W103" i="26"/>
  <c r="V104" i="26"/>
  <c r="W104" i="26"/>
  <c r="V105" i="26"/>
  <c r="W105" i="26" s="1"/>
  <c r="V106" i="26"/>
  <c r="W106" i="26" s="1"/>
  <c r="V107" i="26"/>
  <c r="W107" i="26"/>
  <c r="V108" i="26"/>
  <c r="W108" i="26"/>
  <c r="V109" i="26"/>
  <c r="W109" i="26" s="1"/>
  <c r="V110" i="26"/>
  <c r="W110" i="26"/>
  <c r="V111" i="26"/>
  <c r="W111" i="26"/>
  <c r="V112" i="26"/>
  <c r="W112" i="26"/>
  <c r="V113" i="26"/>
  <c r="W113" i="26" s="1"/>
  <c r="V114" i="26"/>
  <c r="W114" i="26"/>
  <c r="V115" i="26"/>
  <c r="W115" i="26" s="1"/>
  <c r="V116" i="26"/>
  <c r="W116" i="26"/>
  <c r="V117" i="26"/>
  <c r="W117" i="26" s="1"/>
  <c r="V118" i="26"/>
  <c r="W118" i="26"/>
  <c r="V119" i="26"/>
  <c r="W119" i="26"/>
  <c r="V120" i="26"/>
  <c r="W120" i="26"/>
  <c r="V121" i="26"/>
  <c r="W121" i="26" s="1"/>
  <c r="V122" i="26"/>
  <c r="W122" i="26"/>
  <c r="V123" i="26"/>
  <c r="W123" i="26"/>
  <c r="V124" i="26"/>
  <c r="W124" i="26" s="1"/>
  <c r="V125" i="26"/>
  <c r="W125" i="26" s="1"/>
  <c r="V126" i="26"/>
  <c r="W126" i="26"/>
  <c r="V127" i="26"/>
  <c r="W127" i="26"/>
  <c r="V128" i="26"/>
  <c r="W128" i="26"/>
  <c r="V129" i="26"/>
  <c r="W129" i="26" s="1"/>
  <c r="V130" i="26"/>
  <c r="W130" i="26"/>
  <c r="V131" i="26"/>
  <c r="W131" i="26"/>
  <c r="V132" i="26"/>
  <c r="W132" i="26"/>
  <c r="V133" i="26"/>
  <c r="W133" i="26" s="1"/>
  <c r="V134" i="26"/>
  <c r="W134" i="26"/>
  <c r="V135" i="26"/>
  <c r="W135" i="26"/>
  <c r="V136" i="26"/>
  <c r="W136" i="26"/>
  <c r="V137" i="26"/>
  <c r="W137" i="26" s="1"/>
  <c r="V138" i="26"/>
  <c r="W138" i="26" s="1"/>
  <c r="V139" i="26"/>
  <c r="W139" i="26"/>
  <c r="V140" i="26"/>
  <c r="W140" i="26"/>
  <c r="V141" i="26"/>
  <c r="W141" i="26" s="1"/>
  <c r="V142" i="26"/>
  <c r="W142" i="26"/>
  <c r="V143" i="26"/>
  <c r="W143" i="26"/>
  <c r="V144" i="26"/>
  <c r="W144" i="26"/>
  <c r="V145" i="26"/>
  <c r="W145" i="26" s="1"/>
  <c r="V146" i="26"/>
  <c r="W146" i="26"/>
  <c r="V147" i="26"/>
  <c r="W147" i="26" s="1"/>
  <c r="V148" i="26"/>
  <c r="W148" i="26"/>
  <c r="V149" i="26"/>
  <c r="W149" i="26" s="1"/>
  <c r="V150" i="26"/>
  <c r="W150" i="26"/>
  <c r="V151" i="26"/>
  <c r="W151" i="26"/>
  <c r="V152" i="26"/>
  <c r="W152" i="26"/>
  <c r="V153" i="26"/>
  <c r="W153" i="26" s="1"/>
  <c r="V154" i="26"/>
  <c r="W154" i="26"/>
  <c r="V155" i="26"/>
  <c r="W155" i="26"/>
  <c r="V156" i="26"/>
  <c r="W156" i="26" s="1"/>
  <c r="V157" i="26"/>
  <c r="W157" i="26" s="1"/>
  <c r="V158" i="26"/>
  <c r="W158" i="26"/>
  <c r="V159" i="26"/>
  <c r="W159" i="26"/>
  <c r="V160" i="26"/>
  <c r="W160" i="26"/>
  <c r="V161" i="26"/>
  <c r="W161" i="26" s="1"/>
  <c r="V162" i="26"/>
  <c r="W162" i="26"/>
  <c r="V163" i="26"/>
  <c r="W163" i="26"/>
  <c r="V164" i="26"/>
  <c r="W164" i="26"/>
  <c r="V165" i="26"/>
  <c r="W165" i="26" s="1"/>
  <c r="V166" i="26"/>
  <c r="W166" i="26"/>
  <c r="V167" i="26"/>
  <c r="W167" i="26"/>
  <c r="V168" i="26"/>
  <c r="W168" i="26"/>
  <c r="V169" i="26"/>
  <c r="W169" i="26" s="1"/>
  <c r="V170" i="26"/>
  <c r="W170" i="26" s="1"/>
  <c r="V171" i="26"/>
  <c r="W171" i="26"/>
  <c r="V172" i="26"/>
  <c r="W172" i="26"/>
  <c r="V173" i="26"/>
  <c r="W173" i="26" s="1"/>
  <c r="V174" i="26"/>
  <c r="W174" i="26"/>
  <c r="V175" i="26"/>
  <c r="W175" i="26"/>
  <c r="V176" i="26"/>
  <c r="W176" i="26"/>
  <c r="V177" i="26"/>
  <c r="W177" i="26" s="1"/>
  <c r="V178" i="26"/>
  <c r="W178" i="26"/>
  <c r="V179" i="26"/>
  <c r="W179" i="26" s="1"/>
  <c r="V180" i="26"/>
  <c r="W180" i="26"/>
  <c r="V181" i="26"/>
  <c r="W181" i="26" s="1"/>
  <c r="V182" i="26"/>
  <c r="W182" i="26"/>
  <c r="V183" i="26"/>
  <c r="W183" i="26"/>
  <c r="V184" i="26"/>
  <c r="W184" i="26"/>
  <c r="V185" i="26"/>
  <c r="W185" i="26" s="1"/>
  <c r="V186" i="26"/>
  <c r="W186" i="26"/>
  <c r="V187" i="26"/>
  <c r="W187" i="26"/>
  <c r="V188" i="26"/>
  <c r="W188" i="26" s="1"/>
  <c r="V189" i="26"/>
  <c r="W189" i="26" s="1"/>
  <c r="V190" i="26"/>
  <c r="W190" i="26"/>
  <c r="V191" i="26"/>
  <c r="W191" i="26" s="1"/>
  <c r="V192" i="26"/>
  <c r="W192" i="26"/>
  <c r="V193" i="26"/>
  <c r="W193" i="26" s="1"/>
  <c r="V194" i="26"/>
  <c r="W194" i="26"/>
  <c r="V195" i="26"/>
  <c r="W195" i="26"/>
  <c r="V196" i="26"/>
  <c r="W196" i="26"/>
  <c r="V197" i="26"/>
  <c r="W197" i="26" s="1"/>
  <c r="V198" i="26"/>
  <c r="W198" i="26"/>
  <c r="V199" i="26"/>
  <c r="W199" i="26"/>
  <c r="V200" i="26"/>
  <c r="W200" i="26" s="1"/>
  <c r="V201" i="26"/>
  <c r="W201" i="26" s="1"/>
  <c r="V202" i="26"/>
  <c r="W202" i="26" s="1"/>
  <c r="V203" i="26"/>
  <c r="W203" i="26"/>
  <c r="V204" i="26"/>
  <c r="W204" i="26"/>
  <c r="V205" i="26"/>
  <c r="W205" i="26" s="1"/>
  <c r="V206" i="26"/>
  <c r="W206" i="26"/>
  <c r="V207" i="26"/>
  <c r="W207" i="26"/>
  <c r="V208" i="26"/>
  <c r="W208" i="26"/>
  <c r="V209" i="26"/>
  <c r="W209" i="26" s="1"/>
  <c r="V210" i="26"/>
  <c r="W210" i="26"/>
  <c r="V211" i="26"/>
  <c r="W211" i="26" s="1"/>
  <c r="V212" i="26"/>
  <c r="W212" i="26"/>
  <c r="V213" i="26"/>
  <c r="W213" i="26" s="1"/>
  <c r="V214" i="26"/>
  <c r="W214" i="26"/>
  <c r="V215" i="26"/>
  <c r="W215" i="26"/>
  <c r="V216" i="26"/>
  <c r="W216" i="26"/>
  <c r="V217" i="26"/>
  <c r="W217" i="26" s="1"/>
  <c r="V218" i="26"/>
  <c r="W218" i="26"/>
  <c r="V219" i="26"/>
  <c r="W219" i="26"/>
  <c r="V220" i="26"/>
  <c r="W220" i="26" s="1"/>
  <c r="V221" i="26"/>
  <c r="W221" i="26" s="1"/>
  <c r="V222" i="26"/>
  <c r="W222" i="26"/>
  <c r="V223" i="26"/>
  <c r="W223" i="26"/>
  <c r="V224" i="26"/>
  <c r="W224" i="26"/>
  <c r="V225" i="26"/>
  <c r="W225" i="26" s="1"/>
  <c r="V226" i="26"/>
  <c r="W226" i="26"/>
  <c r="V227" i="26"/>
  <c r="W227" i="26"/>
  <c r="V228" i="26"/>
  <c r="W228" i="26"/>
  <c r="V229" i="26"/>
  <c r="W229" i="26" s="1"/>
  <c r="V230" i="26"/>
  <c r="W230" i="26"/>
  <c r="V231" i="26"/>
  <c r="W231" i="26"/>
  <c r="V232" i="26"/>
  <c r="W232" i="26"/>
  <c r="V233" i="26"/>
  <c r="W233" i="26" s="1"/>
  <c r="V234" i="26"/>
  <c r="W234" i="26" s="1"/>
  <c r="V235" i="26"/>
  <c r="W235" i="26"/>
  <c r="V236" i="26"/>
  <c r="W236" i="26"/>
  <c r="V237" i="26"/>
  <c r="W237" i="26" s="1"/>
  <c r="V238" i="26"/>
  <c r="W238" i="26"/>
  <c r="V239" i="26"/>
  <c r="W239" i="26"/>
  <c r="V240" i="26"/>
  <c r="W240" i="26"/>
  <c r="V241" i="26"/>
  <c r="W241" i="26" s="1"/>
  <c r="V242" i="26"/>
  <c r="W242" i="26"/>
  <c r="V243" i="26"/>
  <c r="W243" i="26" s="1"/>
  <c r="V244" i="26"/>
  <c r="W244" i="26"/>
  <c r="V245" i="26"/>
  <c r="W245" i="26" s="1"/>
  <c r="V246" i="26"/>
  <c r="W246" i="26"/>
  <c r="V247" i="26"/>
  <c r="W247" i="26"/>
  <c r="V248" i="26"/>
  <c r="W248" i="26"/>
  <c r="V249" i="26"/>
  <c r="W249" i="26" s="1"/>
  <c r="V250" i="26"/>
  <c r="W250" i="26"/>
  <c r="V251" i="26"/>
  <c r="W251" i="26"/>
  <c r="V252" i="26"/>
  <c r="W252" i="26" s="1"/>
  <c r="V253" i="26"/>
  <c r="W253" i="26" s="1"/>
  <c r="V254" i="26"/>
  <c r="W254" i="26"/>
  <c r="V255" i="26"/>
  <c r="W255" i="26"/>
  <c r="V256" i="26"/>
  <c r="W256" i="26"/>
  <c r="V257" i="26"/>
  <c r="W257" i="26" s="1"/>
  <c r="V258" i="26"/>
  <c r="W258" i="26"/>
  <c r="V259" i="26"/>
  <c r="W259" i="26"/>
  <c r="V260" i="26"/>
  <c r="W260" i="26"/>
  <c r="V261" i="26"/>
  <c r="W261" i="26" s="1"/>
  <c r="V262" i="26"/>
  <c r="W262" i="26"/>
  <c r="V263" i="26"/>
  <c r="W263" i="26"/>
  <c r="V264" i="26"/>
  <c r="W264" i="26"/>
  <c r="V265" i="26"/>
  <c r="W265" i="26" s="1"/>
  <c r="V266" i="26"/>
  <c r="W266" i="26" s="1"/>
  <c r="V267" i="26"/>
  <c r="W267" i="26"/>
  <c r="V268" i="26"/>
  <c r="W268" i="26"/>
  <c r="V269" i="26"/>
  <c r="W269" i="26" s="1"/>
  <c r="V270" i="26"/>
  <c r="W270" i="26"/>
  <c r="V271" i="26"/>
  <c r="W271" i="26"/>
  <c r="V272" i="26"/>
  <c r="W272" i="26"/>
  <c r="V273" i="26"/>
  <c r="W273" i="26" s="1"/>
  <c r="V274" i="26"/>
  <c r="W274" i="26"/>
  <c r="V275" i="26"/>
  <c r="W275" i="26" s="1"/>
  <c r="V276" i="26"/>
  <c r="W276" i="26"/>
  <c r="V277" i="26"/>
  <c r="W277" i="26" s="1"/>
  <c r="V278" i="26"/>
  <c r="W278" i="26"/>
  <c r="V279" i="26"/>
  <c r="W279" i="26"/>
  <c r="V280" i="26"/>
  <c r="W280" i="26"/>
  <c r="V281" i="26"/>
  <c r="W281" i="26" s="1"/>
  <c r="V282" i="26"/>
  <c r="W282" i="26"/>
  <c r="V283" i="26"/>
  <c r="W283" i="26"/>
  <c r="V284" i="26"/>
  <c r="W284" i="26" s="1"/>
  <c r="V285" i="26"/>
  <c r="W285" i="26" s="1"/>
  <c r="V286" i="26"/>
  <c r="W286" i="26"/>
  <c r="V287" i="26"/>
  <c r="W287" i="26"/>
  <c r="V288" i="26"/>
  <c r="W288" i="26"/>
  <c r="V289" i="26"/>
  <c r="W289" i="26" s="1"/>
  <c r="V290" i="26"/>
  <c r="W290" i="26"/>
  <c r="V291" i="26"/>
  <c r="W291" i="26"/>
  <c r="V292" i="26"/>
  <c r="W292" i="26"/>
  <c r="V293" i="26"/>
  <c r="W293" i="26" s="1"/>
  <c r="V294" i="26"/>
  <c r="W294" i="26"/>
  <c r="V295" i="26"/>
  <c r="W295" i="26"/>
  <c r="V296" i="26"/>
  <c r="W296" i="26"/>
  <c r="V297" i="26"/>
  <c r="W297" i="26" s="1"/>
  <c r="V298" i="26"/>
  <c r="W298" i="26" s="1"/>
  <c r="V299" i="26"/>
  <c r="W299" i="26"/>
  <c r="V300" i="26"/>
  <c r="W300" i="26"/>
  <c r="V301" i="26"/>
  <c r="W301" i="26" s="1"/>
  <c r="V302" i="26"/>
  <c r="W302" i="26"/>
  <c r="V303" i="26"/>
  <c r="W303" i="26"/>
  <c r="V304" i="26"/>
  <c r="W304" i="26"/>
  <c r="V305" i="26"/>
  <c r="W305" i="26" s="1"/>
  <c r="V306" i="26"/>
  <c r="W306" i="26"/>
  <c r="V307" i="26"/>
  <c r="W307" i="26" s="1"/>
  <c r="V308" i="26"/>
  <c r="W308" i="26"/>
  <c r="V309" i="26"/>
  <c r="W309" i="26" s="1"/>
  <c r="V310" i="26"/>
  <c r="W310" i="26"/>
  <c r="V311" i="26"/>
  <c r="W311" i="26"/>
  <c r="V312" i="26"/>
  <c r="W312" i="26"/>
  <c r="V313" i="26"/>
  <c r="W313" i="26" s="1"/>
  <c r="V314" i="26"/>
  <c r="W314" i="26"/>
  <c r="V315" i="26"/>
  <c r="W315" i="26"/>
  <c r="V316" i="26"/>
  <c r="W316" i="26" s="1"/>
  <c r="V317" i="26"/>
  <c r="W317" i="26" s="1"/>
  <c r="V318" i="26"/>
  <c r="W318" i="26"/>
  <c r="V319" i="26"/>
  <c r="W319" i="26"/>
  <c r="V320" i="26"/>
  <c r="W320" i="26"/>
  <c r="V321" i="26"/>
  <c r="W321" i="26" s="1"/>
  <c r="V322" i="26"/>
  <c r="W322" i="26"/>
  <c r="V323" i="26"/>
  <c r="W323" i="26"/>
  <c r="V324" i="26"/>
  <c r="W324" i="26"/>
  <c r="V325" i="26"/>
  <c r="W325" i="26" s="1"/>
  <c r="V326" i="26"/>
  <c r="W326" i="26"/>
  <c r="V327" i="26"/>
  <c r="W327" i="26"/>
  <c r="V328" i="26"/>
  <c r="W328" i="26"/>
  <c r="V329" i="26"/>
  <c r="W329" i="26" s="1"/>
  <c r="V330" i="26"/>
  <c r="W330" i="26" s="1"/>
  <c r="V331" i="26"/>
  <c r="W331" i="26"/>
  <c r="V332" i="26"/>
  <c r="W332" i="26"/>
  <c r="V333" i="26"/>
  <c r="W333" i="26" s="1"/>
  <c r="V334" i="26"/>
  <c r="W334" i="26"/>
  <c r="V335" i="26"/>
  <c r="W335" i="26"/>
  <c r="V336" i="26"/>
  <c r="W336" i="26"/>
  <c r="V337" i="26"/>
  <c r="W337" i="26" s="1"/>
  <c r="V338" i="26"/>
  <c r="W338" i="26"/>
  <c r="V339" i="26"/>
  <c r="W339" i="26" s="1"/>
  <c r="V340" i="26"/>
  <c r="W340" i="26"/>
  <c r="V341" i="26"/>
  <c r="W341" i="26" s="1"/>
  <c r="V342" i="26"/>
  <c r="W342" i="26"/>
  <c r="V343" i="26"/>
  <c r="W343" i="26"/>
  <c r="V344" i="26"/>
  <c r="W344" i="26"/>
  <c r="V345" i="26"/>
  <c r="W345" i="26"/>
  <c r="V346" i="26"/>
  <c r="W346" i="26"/>
  <c r="V347" i="26"/>
  <c r="W347" i="26"/>
  <c r="V348" i="26"/>
  <c r="W348" i="26"/>
  <c r="V349" i="26"/>
  <c r="W349" i="26"/>
  <c r="V350" i="26"/>
  <c r="W350" i="26"/>
  <c r="V351" i="26"/>
  <c r="W351" i="26"/>
  <c r="V352" i="26"/>
  <c r="W352" i="26"/>
  <c r="V353" i="26"/>
  <c r="W353" i="26"/>
  <c r="V354" i="26"/>
  <c r="W354" i="26"/>
  <c r="V355" i="26"/>
  <c r="W355" i="26"/>
  <c r="V356" i="26"/>
  <c r="W356" i="26"/>
  <c r="V357" i="26"/>
  <c r="W357" i="26"/>
  <c r="V358" i="26"/>
  <c r="W358" i="26"/>
  <c r="V359" i="26"/>
  <c r="W359" i="26"/>
  <c r="V360" i="26"/>
  <c r="W360" i="26"/>
  <c r="V361" i="26"/>
  <c r="W361" i="26"/>
  <c r="V362" i="26"/>
  <c r="W362" i="26"/>
  <c r="V363" i="26"/>
  <c r="W363" i="26"/>
  <c r="V364" i="26"/>
  <c r="W364" i="26"/>
  <c r="V365" i="26"/>
  <c r="W365" i="26"/>
  <c r="V366" i="26"/>
  <c r="W366" i="26"/>
  <c r="V367" i="26"/>
  <c r="W367" i="26"/>
  <c r="V368" i="26"/>
  <c r="W368" i="26"/>
  <c r="V369" i="26"/>
  <c r="W369" i="26"/>
  <c r="V370" i="26"/>
  <c r="W370" i="26"/>
  <c r="V371" i="26"/>
  <c r="W371" i="26"/>
  <c r="V372" i="26"/>
  <c r="W372" i="26"/>
  <c r="V373" i="26"/>
  <c r="W373" i="26"/>
  <c r="V374" i="26"/>
  <c r="W374" i="26"/>
  <c r="V375" i="26"/>
  <c r="W375" i="26"/>
  <c r="V376" i="26"/>
  <c r="W376" i="26"/>
  <c r="V377" i="26"/>
  <c r="W377" i="26"/>
  <c r="V378" i="26"/>
  <c r="W378" i="26"/>
  <c r="V379" i="26"/>
  <c r="W379" i="26"/>
  <c r="V380" i="26"/>
  <c r="W380" i="26"/>
  <c r="V381" i="26"/>
  <c r="W381" i="26"/>
  <c r="V382" i="26"/>
  <c r="W382" i="26"/>
  <c r="V383" i="26"/>
  <c r="W383" i="26"/>
  <c r="V384" i="26"/>
  <c r="W384" i="26"/>
  <c r="V385" i="26"/>
  <c r="W385" i="26"/>
  <c r="V386" i="26"/>
  <c r="W386" i="26"/>
  <c r="V387" i="26"/>
  <c r="W387" i="26"/>
  <c r="V388" i="26"/>
  <c r="W388" i="26"/>
  <c r="V389" i="26"/>
  <c r="W389" i="26"/>
  <c r="V390" i="26"/>
  <c r="W390" i="26"/>
  <c r="V391" i="26"/>
  <c r="W391" i="26"/>
  <c r="V392" i="26"/>
  <c r="W392" i="26"/>
  <c r="V393" i="26"/>
  <c r="W393" i="26"/>
  <c r="V394" i="26"/>
  <c r="W394" i="26"/>
  <c r="V395" i="26"/>
  <c r="W395" i="26"/>
  <c r="V396" i="26"/>
  <c r="W396" i="26"/>
  <c r="V397" i="26"/>
  <c r="W397" i="26"/>
  <c r="V398" i="26"/>
  <c r="W398" i="26"/>
  <c r="V399" i="26"/>
  <c r="W399" i="26"/>
  <c r="V400" i="26"/>
  <c r="W400" i="26"/>
  <c r="V401" i="26"/>
  <c r="W401" i="26"/>
  <c r="V402" i="26"/>
  <c r="W402" i="26"/>
  <c r="V403" i="26"/>
  <c r="W403" i="26"/>
  <c r="V404" i="26"/>
  <c r="W404" i="26"/>
  <c r="V405" i="26"/>
  <c r="W405" i="26"/>
  <c r="V406" i="26"/>
  <c r="W406" i="26"/>
  <c r="V407" i="26"/>
  <c r="W407" i="26"/>
  <c r="V408" i="26"/>
  <c r="W408" i="26"/>
  <c r="V409" i="26"/>
  <c r="W409" i="26"/>
  <c r="V410" i="26"/>
  <c r="W410" i="26"/>
  <c r="V411" i="26"/>
  <c r="W411" i="26"/>
  <c r="V412" i="26"/>
  <c r="W412" i="26"/>
  <c r="V413" i="26"/>
  <c r="W413" i="26"/>
  <c r="V414" i="26"/>
  <c r="W414" i="26"/>
  <c r="V415" i="26"/>
  <c r="W415" i="26"/>
  <c r="V416" i="26"/>
  <c r="W416" i="26"/>
  <c r="V417" i="26"/>
  <c r="W417" i="26"/>
  <c r="V418" i="26"/>
  <c r="W418" i="26"/>
  <c r="V419" i="26"/>
  <c r="W419" i="26"/>
  <c r="V420" i="26"/>
  <c r="W420" i="26"/>
  <c r="V421" i="26"/>
  <c r="W421" i="26"/>
  <c r="V422" i="26"/>
  <c r="W422" i="26"/>
  <c r="V423" i="26"/>
  <c r="W423" i="26"/>
  <c r="V424" i="26"/>
  <c r="W424" i="26"/>
  <c r="V425" i="26"/>
  <c r="W425" i="26"/>
  <c r="V426" i="26"/>
  <c r="W426" i="26"/>
  <c r="V427" i="26"/>
  <c r="W427" i="26"/>
  <c r="V428" i="26"/>
  <c r="W428" i="26"/>
  <c r="V429" i="26"/>
  <c r="W429" i="26"/>
  <c r="V430" i="26"/>
  <c r="W430" i="26"/>
  <c r="V431" i="26"/>
  <c r="W431" i="26"/>
  <c r="V432" i="26"/>
  <c r="W432" i="26"/>
  <c r="V433" i="26"/>
  <c r="W433" i="26"/>
  <c r="V434" i="26"/>
  <c r="W434" i="26"/>
  <c r="V435" i="26"/>
  <c r="W435" i="26"/>
  <c r="V436" i="26"/>
  <c r="W436" i="26"/>
  <c r="V437" i="26"/>
  <c r="W437" i="26"/>
  <c r="V438" i="26"/>
  <c r="W438" i="26"/>
  <c r="V439" i="26"/>
  <c r="W439" i="26"/>
  <c r="V440" i="26"/>
  <c r="W440" i="26"/>
  <c r="V441" i="26"/>
  <c r="W441" i="26"/>
  <c r="V442" i="26"/>
  <c r="W442" i="26"/>
  <c r="V443" i="26"/>
  <c r="W443" i="26"/>
  <c r="V444" i="26"/>
  <c r="W444" i="26"/>
  <c r="V445" i="26"/>
  <c r="W445" i="26"/>
  <c r="V446" i="26"/>
  <c r="W446" i="26"/>
  <c r="V447" i="26"/>
  <c r="W447" i="26"/>
  <c r="V448" i="26"/>
  <c r="W448" i="26"/>
  <c r="V449" i="26"/>
  <c r="W449" i="26"/>
  <c r="V450" i="26"/>
  <c r="W450" i="26"/>
  <c r="V451" i="26"/>
  <c r="W451" i="26"/>
  <c r="V452" i="26"/>
  <c r="W452" i="26"/>
  <c r="V453" i="26"/>
  <c r="W453" i="26"/>
  <c r="V454" i="26"/>
  <c r="W454" i="26"/>
  <c r="V455" i="26"/>
  <c r="W455" i="26"/>
  <c r="V456" i="26"/>
  <c r="W456" i="26"/>
  <c r="V457" i="26"/>
  <c r="W457" i="26"/>
  <c r="V458" i="26"/>
  <c r="W458" i="26"/>
  <c r="V459" i="26"/>
  <c r="W459" i="26"/>
  <c r="V460" i="26"/>
  <c r="W460" i="26"/>
  <c r="V461" i="26"/>
  <c r="W461" i="26"/>
  <c r="V462" i="26"/>
  <c r="W462" i="26"/>
  <c r="V463" i="26"/>
  <c r="W463" i="26"/>
  <c r="V464" i="26"/>
  <c r="W464" i="26"/>
  <c r="V465" i="26"/>
  <c r="W465" i="26"/>
  <c r="V466" i="26"/>
  <c r="W466" i="26"/>
  <c r="V467" i="26"/>
  <c r="W467" i="26"/>
  <c r="V468" i="26"/>
  <c r="W468" i="26"/>
  <c r="V469" i="26"/>
  <c r="W469" i="26"/>
  <c r="V470" i="26"/>
  <c r="W470" i="26"/>
  <c r="V471" i="26"/>
  <c r="W471" i="26"/>
  <c r="V472" i="26"/>
  <c r="W472" i="26"/>
  <c r="V473" i="26"/>
  <c r="W473" i="26"/>
  <c r="V474" i="26"/>
  <c r="W474" i="26"/>
  <c r="V475" i="26"/>
  <c r="W475" i="26"/>
  <c r="V476" i="26"/>
  <c r="W476" i="26"/>
  <c r="V477" i="26"/>
  <c r="W477" i="26"/>
  <c r="V478" i="26"/>
  <c r="W478" i="26"/>
  <c r="V479" i="26"/>
  <c r="W479" i="26"/>
  <c r="V480" i="26"/>
  <c r="W480" i="26"/>
  <c r="V481" i="26"/>
  <c r="W481" i="26"/>
  <c r="V482" i="26"/>
  <c r="W482" i="26"/>
  <c r="V483" i="26"/>
  <c r="W483" i="26"/>
  <c r="V484" i="26"/>
  <c r="W484" i="26"/>
  <c r="V485" i="26"/>
  <c r="W485" i="26"/>
  <c r="V486" i="26"/>
  <c r="W486" i="26"/>
  <c r="V487" i="26"/>
  <c r="W487" i="26"/>
  <c r="V488" i="26"/>
  <c r="W488" i="26"/>
  <c r="V489" i="26"/>
  <c r="W489" i="26"/>
  <c r="V490" i="26"/>
  <c r="W490" i="26"/>
  <c r="V491" i="26"/>
  <c r="W491" i="26"/>
  <c r="V492" i="26"/>
  <c r="W492" i="26"/>
  <c r="V493" i="26"/>
  <c r="W493" i="26"/>
  <c r="V494" i="26"/>
  <c r="W494" i="26"/>
  <c r="V495" i="26"/>
  <c r="W495" i="26"/>
  <c r="V496" i="26"/>
  <c r="W496" i="26"/>
  <c r="V497" i="26"/>
  <c r="W497" i="26"/>
  <c r="V498" i="26"/>
  <c r="W498" i="26"/>
  <c r="V499" i="26"/>
  <c r="W499" i="26"/>
  <c r="V500" i="26"/>
  <c r="W500" i="26"/>
  <c r="V501" i="26"/>
  <c r="W501" i="26"/>
  <c r="V503" i="26"/>
  <c r="W503" i="26"/>
  <c r="W2" i="26"/>
  <c r="V2" i="26"/>
  <c r="S503" i="26"/>
  <c r="T503" i="26" s="1"/>
  <c r="S3" i="26"/>
  <c r="T3" i="26" s="1"/>
  <c r="S4" i="26"/>
  <c r="T4" i="26"/>
  <c r="S5" i="26"/>
  <c r="T5" i="26"/>
  <c r="S6" i="26"/>
  <c r="T6" i="26"/>
  <c r="S7" i="26"/>
  <c r="T7" i="26" s="1"/>
  <c r="S8" i="26"/>
  <c r="T8" i="26"/>
  <c r="S9" i="26"/>
  <c r="T9" i="26"/>
  <c r="S10" i="26"/>
  <c r="T10" i="26"/>
  <c r="S11" i="26"/>
  <c r="T11" i="26" s="1"/>
  <c r="S12" i="26"/>
  <c r="T12" i="26"/>
  <c r="S13" i="26"/>
  <c r="T13" i="26" s="1"/>
  <c r="S14" i="26"/>
  <c r="T14" i="26"/>
  <c r="S15" i="26"/>
  <c r="T15" i="26" s="1"/>
  <c r="S16" i="26"/>
  <c r="T16" i="26"/>
  <c r="S17" i="26"/>
  <c r="T17" i="26" s="1"/>
  <c r="S18" i="26"/>
  <c r="T18" i="26"/>
  <c r="S19" i="26"/>
  <c r="T19" i="26" s="1"/>
  <c r="S20" i="26"/>
  <c r="T20" i="26"/>
  <c r="S21" i="26"/>
  <c r="T21" i="26"/>
  <c r="S22" i="26"/>
  <c r="T22" i="26"/>
  <c r="S23" i="26"/>
  <c r="T23" i="26" s="1"/>
  <c r="S24" i="26"/>
  <c r="T24" i="26"/>
  <c r="S25" i="26"/>
  <c r="T25" i="26"/>
  <c r="S26" i="26"/>
  <c r="T26" i="26" s="1"/>
  <c r="S27" i="26"/>
  <c r="T27" i="26" s="1"/>
  <c r="S28" i="26"/>
  <c r="T28" i="26"/>
  <c r="S29" i="26"/>
  <c r="T29" i="26"/>
  <c r="S30" i="26"/>
  <c r="T30" i="26"/>
  <c r="S31" i="26"/>
  <c r="T31" i="26" s="1"/>
  <c r="S32" i="26"/>
  <c r="T32" i="26"/>
  <c r="S33" i="26"/>
  <c r="T33" i="26"/>
  <c r="S34" i="26"/>
  <c r="T34" i="26"/>
  <c r="S35" i="26"/>
  <c r="T35" i="26" s="1"/>
  <c r="S36" i="26"/>
  <c r="T36" i="26"/>
  <c r="S37" i="26"/>
  <c r="T37" i="26"/>
  <c r="S38" i="26"/>
  <c r="T38" i="26"/>
  <c r="S39" i="26"/>
  <c r="T39" i="26" s="1"/>
  <c r="S40" i="26"/>
  <c r="T40" i="26"/>
  <c r="S41" i="26"/>
  <c r="T41" i="26"/>
  <c r="S42" i="26"/>
  <c r="T42" i="26"/>
  <c r="S43" i="26"/>
  <c r="T43" i="26" s="1"/>
  <c r="S44" i="26"/>
  <c r="T44" i="26"/>
  <c r="S45" i="26"/>
  <c r="T45" i="26"/>
  <c r="S46" i="26"/>
  <c r="T46" i="26"/>
  <c r="S47" i="26"/>
  <c r="T47" i="26" s="1"/>
  <c r="S48" i="26"/>
  <c r="T48" i="26"/>
  <c r="S49" i="26"/>
  <c r="T49" i="26" s="1"/>
  <c r="S50" i="26"/>
  <c r="T50" i="26"/>
  <c r="S51" i="26"/>
  <c r="T51" i="26" s="1"/>
  <c r="S52" i="26"/>
  <c r="T52" i="26"/>
  <c r="S53" i="26"/>
  <c r="T53" i="26"/>
  <c r="S54" i="26"/>
  <c r="T54" i="26"/>
  <c r="S55" i="26"/>
  <c r="T55" i="26" s="1"/>
  <c r="S56" i="26"/>
  <c r="T56" i="26"/>
  <c r="S57" i="26"/>
  <c r="T57" i="26"/>
  <c r="S58" i="26"/>
  <c r="T58" i="26" s="1"/>
  <c r="S59" i="26"/>
  <c r="T59" i="26" s="1"/>
  <c r="S60" i="26"/>
  <c r="T60" i="26"/>
  <c r="S61" i="26"/>
  <c r="T61" i="26"/>
  <c r="S62" i="26"/>
  <c r="T62" i="26"/>
  <c r="S63" i="26"/>
  <c r="T63" i="26" s="1"/>
  <c r="S64" i="26"/>
  <c r="T64" i="26"/>
  <c r="S65" i="26"/>
  <c r="T65" i="26"/>
  <c r="S66" i="26"/>
  <c r="T66" i="26"/>
  <c r="S67" i="26"/>
  <c r="T67" i="26" s="1"/>
  <c r="S68" i="26"/>
  <c r="T68" i="26"/>
  <c r="S69" i="26"/>
  <c r="T69" i="26"/>
  <c r="S70" i="26"/>
  <c r="T70" i="26"/>
  <c r="S71" i="26"/>
  <c r="T71" i="26" s="1"/>
  <c r="S72" i="26"/>
  <c r="T72" i="26"/>
  <c r="S73" i="26"/>
  <c r="T73" i="26"/>
  <c r="S74" i="26"/>
  <c r="T74" i="26"/>
  <c r="S75" i="26"/>
  <c r="T75" i="26" s="1"/>
  <c r="S76" i="26"/>
  <c r="T76" i="26"/>
  <c r="S77" i="26"/>
  <c r="T77" i="26"/>
  <c r="S78" i="26"/>
  <c r="T78" i="26"/>
  <c r="S79" i="26"/>
  <c r="T79" i="26" s="1"/>
  <c r="S80" i="26"/>
  <c r="T80" i="26"/>
  <c r="S81" i="26"/>
  <c r="T81" i="26" s="1"/>
  <c r="S82" i="26"/>
  <c r="T82" i="26"/>
  <c r="S83" i="26"/>
  <c r="T83" i="26" s="1"/>
  <c r="S84" i="26"/>
  <c r="T84" i="26"/>
  <c r="S85" i="26"/>
  <c r="T85" i="26"/>
  <c r="S86" i="26"/>
  <c r="T86" i="26"/>
  <c r="S87" i="26"/>
  <c r="T87" i="26" s="1"/>
  <c r="S88" i="26"/>
  <c r="T88" i="26"/>
  <c r="S89" i="26"/>
  <c r="T89" i="26"/>
  <c r="S90" i="26"/>
  <c r="T90" i="26" s="1"/>
  <c r="S91" i="26"/>
  <c r="T91" i="26" s="1"/>
  <c r="S92" i="26"/>
  <c r="T92" i="26"/>
  <c r="S93" i="26"/>
  <c r="T93" i="26"/>
  <c r="S94" i="26"/>
  <c r="T94" i="26"/>
  <c r="S95" i="26"/>
  <c r="T95" i="26" s="1"/>
  <c r="S96" i="26"/>
  <c r="T96" i="26"/>
  <c r="S97" i="26"/>
  <c r="T97" i="26"/>
  <c r="S98" i="26"/>
  <c r="T98" i="26"/>
  <c r="S99" i="26"/>
  <c r="T99" i="26" s="1"/>
  <c r="S100" i="26"/>
  <c r="T100" i="26"/>
  <c r="S101" i="26"/>
  <c r="T101" i="26"/>
  <c r="S102" i="26"/>
  <c r="T102" i="26"/>
  <c r="S103" i="26"/>
  <c r="T103" i="26" s="1"/>
  <c r="S104" i="26"/>
  <c r="T104" i="26"/>
  <c r="S105" i="26"/>
  <c r="T105" i="26"/>
  <c r="S106" i="26"/>
  <c r="T106" i="26"/>
  <c r="S107" i="26"/>
  <c r="T107" i="26" s="1"/>
  <c r="S108" i="26"/>
  <c r="T108" i="26"/>
  <c r="S109" i="26"/>
  <c r="T109" i="26"/>
  <c r="S110" i="26"/>
  <c r="T110" i="26"/>
  <c r="S111" i="26"/>
  <c r="T111" i="26" s="1"/>
  <c r="S112" i="26"/>
  <c r="T112" i="26"/>
  <c r="S113" i="26"/>
  <c r="T113" i="26" s="1"/>
  <c r="S114" i="26"/>
  <c r="T114" i="26"/>
  <c r="S115" i="26"/>
  <c r="T115" i="26" s="1"/>
  <c r="S116" i="26"/>
  <c r="T116" i="26"/>
  <c r="S117" i="26"/>
  <c r="T117" i="26"/>
  <c r="S118" i="26"/>
  <c r="T118" i="26"/>
  <c r="S119" i="26"/>
  <c r="T119" i="26" s="1"/>
  <c r="S120" i="26"/>
  <c r="T120" i="26"/>
  <c r="S121" i="26"/>
  <c r="T121" i="26"/>
  <c r="S122" i="26"/>
  <c r="T122" i="26" s="1"/>
  <c r="S123" i="26"/>
  <c r="T123" i="26" s="1"/>
  <c r="S124" i="26"/>
  <c r="T124" i="26"/>
  <c r="S125" i="26"/>
  <c r="T125" i="26"/>
  <c r="S126" i="26"/>
  <c r="T126" i="26"/>
  <c r="S127" i="26"/>
  <c r="T127" i="26" s="1"/>
  <c r="S128" i="26"/>
  <c r="T128" i="26"/>
  <c r="S129" i="26"/>
  <c r="T129" i="26"/>
  <c r="S130" i="26"/>
  <c r="T130" i="26"/>
  <c r="S131" i="26"/>
  <c r="T131" i="26" s="1"/>
  <c r="S132" i="26"/>
  <c r="T132" i="26"/>
  <c r="S133" i="26"/>
  <c r="T133" i="26"/>
  <c r="S134" i="26"/>
  <c r="T134" i="26"/>
  <c r="S135" i="26"/>
  <c r="T135" i="26" s="1"/>
  <c r="S136" i="26"/>
  <c r="T136" i="26"/>
  <c r="S137" i="26"/>
  <c r="T137" i="26"/>
  <c r="S138" i="26"/>
  <c r="T138" i="26"/>
  <c r="S139" i="26"/>
  <c r="T139" i="26" s="1"/>
  <c r="S140" i="26"/>
  <c r="T140" i="26"/>
  <c r="S141" i="26"/>
  <c r="T141" i="26"/>
  <c r="S142" i="26"/>
  <c r="T142" i="26"/>
  <c r="S143" i="26"/>
  <c r="T143" i="26" s="1"/>
  <c r="S144" i="26"/>
  <c r="T144" i="26"/>
  <c r="S145" i="26"/>
  <c r="T145" i="26" s="1"/>
  <c r="S146" i="26"/>
  <c r="T146" i="26"/>
  <c r="S147" i="26"/>
  <c r="T147" i="26" s="1"/>
  <c r="S148" i="26"/>
  <c r="T148" i="26"/>
  <c r="S149" i="26"/>
  <c r="T149" i="26"/>
  <c r="S150" i="26"/>
  <c r="T150" i="26"/>
  <c r="S151" i="26"/>
  <c r="T151" i="26" s="1"/>
  <c r="S152" i="26"/>
  <c r="T152" i="26"/>
  <c r="S153" i="26"/>
  <c r="T153" i="26"/>
  <c r="S154" i="26"/>
  <c r="T154" i="26" s="1"/>
  <c r="S155" i="26"/>
  <c r="T155" i="26" s="1"/>
  <c r="S156" i="26"/>
  <c r="T156" i="26"/>
  <c r="S157" i="26"/>
  <c r="T157" i="26"/>
  <c r="S158" i="26"/>
  <c r="T158" i="26"/>
  <c r="S159" i="26"/>
  <c r="T159" i="26" s="1"/>
  <c r="S160" i="26"/>
  <c r="T160" i="26"/>
  <c r="S161" i="26"/>
  <c r="T161" i="26"/>
  <c r="S162" i="26"/>
  <c r="T162" i="26"/>
  <c r="S163" i="26"/>
  <c r="T163" i="26" s="1"/>
  <c r="S164" i="26"/>
  <c r="T164" i="26"/>
  <c r="S165" i="26"/>
  <c r="T165" i="26"/>
  <c r="S166" i="26"/>
  <c r="T166" i="26"/>
  <c r="S167" i="26"/>
  <c r="T167" i="26" s="1"/>
  <c r="S168" i="26"/>
  <c r="T168" i="26"/>
  <c r="S169" i="26"/>
  <c r="T169" i="26"/>
  <c r="S170" i="26"/>
  <c r="T170" i="26"/>
  <c r="S171" i="26"/>
  <c r="T171" i="26" s="1"/>
  <c r="S172" i="26"/>
  <c r="T172" i="26"/>
  <c r="S173" i="26"/>
  <c r="T173" i="26"/>
  <c r="S174" i="26"/>
  <c r="T174" i="26"/>
  <c r="S175" i="26"/>
  <c r="T175" i="26" s="1"/>
  <c r="S176" i="26"/>
  <c r="T176" i="26"/>
  <c r="S177" i="26"/>
  <c r="T177" i="26" s="1"/>
  <c r="S178" i="26"/>
  <c r="T178" i="26"/>
  <c r="S179" i="26"/>
  <c r="T179" i="26" s="1"/>
  <c r="S180" i="26"/>
  <c r="T180" i="26"/>
  <c r="S181" i="26"/>
  <c r="T181" i="26"/>
  <c r="S182" i="26"/>
  <c r="T182" i="26"/>
  <c r="S183" i="26"/>
  <c r="T183" i="26" s="1"/>
  <c r="S184" i="26"/>
  <c r="T184" i="26"/>
  <c r="S185" i="26"/>
  <c r="T185" i="26"/>
  <c r="S186" i="26"/>
  <c r="T186" i="26" s="1"/>
  <c r="S187" i="26"/>
  <c r="T187" i="26" s="1"/>
  <c r="S188" i="26"/>
  <c r="T188" i="26"/>
  <c r="S189" i="26"/>
  <c r="T189" i="26"/>
  <c r="S190" i="26"/>
  <c r="T190" i="26"/>
  <c r="S191" i="26"/>
  <c r="T191" i="26" s="1"/>
  <c r="S192" i="26"/>
  <c r="T192" i="26"/>
  <c r="S193" i="26"/>
  <c r="T193" i="26"/>
  <c r="S194" i="26"/>
  <c r="T194" i="26"/>
  <c r="S195" i="26"/>
  <c r="T195" i="26" s="1"/>
  <c r="S196" i="26"/>
  <c r="T196" i="26"/>
  <c r="S197" i="26"/>
  <c r="T197" i="26"/>
  <c r="S198" i="26"/>
  <c r="T198" i="26"/>
  <c r="S199" i="26"/>
  <c r="T199" i="26" s="1"/>
  <c r="S200" i="26"/>
  <c r="T200" i="26"/>
  <c r="S201" i="26"/>
  <c r="T201" i="26"/>
  <c r="S202" i="26"/>
  <c r="T202" i="26"/>
  <c r="S203" i="26"/>
  <c r="T203" i="26" s="1"/>
  <c r="S204" i="26"/>
  <c r="T204" i="26"/>
  <c r="S205" i="26"/>
  <c r="T205" i="26"/>
  <c r="S206" i="26"/>
  <c r="T206" i="26"/>
  <c r="S207" i="26"/>
  <c r="T207" i="26" s="1"/>
  <c r="S208" i="26"/>
  <c r="T208" i="26"/>
  <c r="S209" i="26"/>
  <c r="T209" i="26" s="1"/>
  <c r="S210" i="26"/>
  <c r="T210" i="26"/>
  <c r="S211" i="26"/>
  <c r="T211" i="26" s="1"/>
  <c r="S212" i="26"/>
  <c r="T212" i="26"/>
  <c r="S213" i="26"/>
  <c r="T213" i="26"/>
  <c r="S214" i="26"/>
  <c r="T214" i="26"/>
  <c r="S215" i="26"/>
  <c r="T215" i="26" s="1"/>
  <c r="S216" i="26"/>
  <c r="T216" i="26"/>
  <c r="S217" i="26"/>
  <c r="T217" i="26"/>
  <c r="S218" i="26"/>
  <c r="T218" i="26" s="1"/>
  <c r="S219" i="26"/>
  <c r="T219" i="26" s="1"/>
  <c r="S220" i="26"/>
  <c r="T220" i="26"/>
  <c r="S221" i="26"/>
  <c r="T221" i="26"/>
  <c r="S222" i="26"/>
  <c r="T222" i="26"/>
  <c r="S223" i="26"/>
  <c r="T223" i="26" s="1"/>
  <c r="S224" i="26"/>
  <c r="T224" i="26"/>
  <c r="S225" i="26"/>
  <c r="T225" i="26"/>
  <c r="S226" i="26"/>
  <c r="T226" i="26"/>
  <c r="S227" i="26"/>
  <c r="T227" i="26" s="1"/>
  <c r="S228" i="26"/>
  <c r="T228" i="26"/>
  <c r="S229" i="26"/>
  <c r="T229" i="26"/>
  <c r="S230" i="26"/>
  <c r="T230" i="26"/>
  <c r="S231" i="26"/>
  <c r="T231" i="26" s="1"/>
  <c r="S232" i="26"/>
  <c r="T232" i="26"/>
  <c r="S233" i="26"/>
  <c r="T233" i="26"/>
  <c r="S234" i="26"/>
  <c r="T234" i="26"/>
  <c r="S235" i="26"/>
  <c r="T235" i="26" s="1"/>
  <c r="S236" i="26"/>
  <c r="T236" i="26"/>
  <c r="S237" i="26"/>
  <c r="T237" i="26"/>
  <c r="S238" i="26"/>
  <c r="T238" i="26"/>
  <c r="S239" i="26"/>
  <c r="T239" i="26" s="1"/>
  <c r="S240" i="26"/>
  <c r="T240" i="26"/>
  <c r="S241" i="26"/>
  <c r="T241" i="26" s="1"/>
  <c r="S242" i="26"/>
  <c r="T242" i="26"/>
  <c r="S243" i="26"/>
  <c r="T243" i="26" s="1"/>
  <c r="S244" i="26"/>
  <c r="T244" i="26"/>
  <c r="S245" i="26"/>
  <c r="T245" i="26"/>
  <c r="S246" i="26"/>
  <c r="T246" i="26"/>
  <c r="S247" i="26"/>
  <c r="T247" i="26" s="1"/>
  <c r="S248" i="26"/>
  <c r="T248" i="26"/>
  <c r="S249" i="26"/>
  <c r="T249" i="26"/>
  <c r="S250" i="26"/>
  <c r="T250" i="26" s="1"/>
  <c r="S251" i="26"/>
  <c r="T251" i="26" s="1"/>
  <c r="S252" i="26"/>
  <c r="T252" i="26"/>
  <c r="S253" i="26"/>
  <c r="T253" i="26"/>
  <c r="S254" i="26"/>
  <c r="T254" i="26"/>
  <c r="S255" i="26"/>
  <c r="T255" i="26" s="1"/>
  <c r="S256" i="26"/>
  <c r="T256" i="26"/>
  <c r="S257" i="26"/>
  <c r="T257" i="26"/>
  <c r="S258" i="26"/>
  <c r="T258" i="26"/>
  <c r="S259" i="26"/>
  <c r="T259" i="26" s="1"/>
  <c r="S260" i="26"/>
  <c r="T260" i="26"/>
  <c r="S261" i="26"/>
  <c r="T261" i="26"/>
  <c r="S262" i="26"/>
  <c r="T262" i="26"/>
  <c r="S263" i="26"/>
  <c r="T263" i="26" s="1"/>
  <c r="S264" i="26"/>
  <c r="T264" i="26" s="1"/>
  <c r="S265" i="26"/>
  <c r="T265" i="26"/>
  <c r="S266" i="26"/>
  <c r="T266" i="26"/>
  <c r="S267" i="26"/>
  <c r="T267" i="26" s="1"/>
  <c r="S268" i="26"/>
  <c r="T268" i="26"/>
  <c r="S269" i="26"/>
  <c r="T269" i="26"/>
  <c r="S270" i="26"/>
  <c r="T270" i="26"/>
  <c r="S271" i="26"/>
  <c r="T271" i="26" s="1"/>
  <c r="S272" i="26"/>
  <c r="T272" i="26"/>
  <c r="S273" i="26"/>
  <c r="T273" i="26" s="1"/>
  <c r="S274" i="26"/>
  <c r="T274" i="26"/>
  <c r="S275" i="26"/>
  <c r="T275" i="26" s="1"/>
  <c r="S276" i="26"/>
  <c r="T276" i="26"/>
  <c r="S277" i="26"/>
  <c r="T277" i="26"/>
  <c r="S278" i="26"/>
  <c r="T278" i="26"/>
  <c r="S279" i="26"/>
  <c r="T279" i="26" s="1"/>
  <c r="S280" i="26"/>
  <c r="T280" i="26"/>
  <c r="S281" i="26"/>
  <c r="T281" i="26"/>
  <c r="S282" i="26"/>
  <c r="T282" i="26" s="1"/>
  <c r="S283" i="26"/>
  <c r="T283" i="26" s="1"/>
  <c r="S284" i="26"/>
  <c r="T284" i="26"/>
  <c r="S285" i="26"/>
  <c r="T285" i="26"/>
  <c r="S286" i="26"/>
  <c r="T286" i="26"/>
  <c r="S287" i="26"/>
  <c r="T287" i="26" s="1"/>
  <c r="S288" i="26"/>
  <c r="T288" i="26"/>
  <c r="S289" i="26"/>
  <c r="T289" i="26"/>
  <c r="S290" i="26"/>
  <c r="T290" i="26"/>
  <c r="S291" i="26"/>
  <c r="T291" i="26" s="1"/>
  <c r="S292" i="26"/>
  <c r="T292" i="26"/>
  <c r="S293" i="26"/>
  <c r="T293" i="26"/>
  <c r="S294" i="26"/>
  <c r="T294" i="26"/>
  <c r="S295" i="26"/>
  <c r="T295" i="26" s="1"/>
  <c r="S296" i="26"/>
  <c r="T296" i="26" s="1"/>
  <c r="S297" i="26"/>
  <c r="T297" i="26"/>
  <c r="S298" i="26"/>
  <c r="T298" i="26"/>
  <c r="S299" i="26"/>
  <c r="T299" i="26" s="1"/>
  <c r="S300" i="26"/>
  <c r="T300" i="26"/>
  <c r="S301" i="26"/>
  <c r="T301" i="26"/>
  <c r="S302" i="26"/>
  <c r="T302" i="26"/>
  <c r="S303" i="26"/>
  <c r="T303" i="26" s="1"/>
  <c r="S304" i="26"/>
  <c r="T304" i="26"/>
  <c r="S305" i="26"/>
  <c r="T305" i="26" s="1"/>
  <c r="S306" i="26"/>
  <c r="T306" i="26"/>
  <c r="S307" i="26"/>
  <c r="T307" i="26" s="1"/>
  <c r="S308" i="26"/>
  <c r="T308" i="26"/>
  <c r="S309" i="26"/>
  <c r="T309" i="26"/>
  <c r="S310" i="26"/>
  <c r="T310" i="26"/>
  <c r="S311" i="26"/>
  <c r="T311" i="26" s="1"/>
  <c r="S312" i="26"/>
  <c r="T312" i="26"/>
  <c r="S313" i="26"/>
  <c r="T313" i="26"/>
  <c r="S314" i="26"/>
  <c r="T314" i="26" s="1"/>
  <c r="S315" i="26"/>
  <c r="T315" i="26" s="1"/>
  <c r="S316" i="26"/>
  <c r="T316" i="26"/>
  <c r="S317" i="26"/>
  <c r="T317" i="26"/>
  <c r="S318" i="26"/>
  <c r="T318" i="26"/>
  <c r="S319" i="26"/>
  <c r="T319" i="26" s="1"/>
  <c r="S320" i="26"/>
  <c r="T320" i="26"/>
  <c r="S321" i="26"/>
  <c r="T321" i="26"/>
  <c r="S322" i="26"/>
  <c r="T322" i="26"/>
  <c r="S323" i="26"/>
  <c r="T323" i="26" s="1"/>
  <c r="S324" i="26"/>
  <c r="T324" i="26" s="1"/>
  <c r="S325" i="26"/>
  <c r="T325" i="26"/>
  <c r="S326" i="26"/>
  <c r="T326" i="26"/>
  <c r="S327" i="26"/>
  <c r="T327" i="26" s="1"/>
  <c r="S328" i="26"/>
  <c r="T328" i="26" s="1"/>
  <c r="S329" i="26"/>
  <c r="T329" i="26"/>
  <c r="S330" i="26"/>
  <c r="T330" i="26"/>
  <c r="S331" i="26"/>
  <c r="T331" i="26" s="1"/>
  <c r="S332" i="26"/>
  <c r="T332" i="26"/>
  <c r="S333" i="26"/>
  <c r="T333" i="26" s="1"/>
  <c r="S334" i="26"/>
  <c r="T334" i="26"/>
  <c r="S335" i="26"/>
  <c r="T335" i="26" s="1"/>
  <c r="S336" i="26"/>
  <c r="T336" i="26"/>
  <c r="S337" i="26"/>
  <c r="T337" i="26" s="1"/>
  <c r="S338" i="26"/>
  <c r="T338" i="26"/>
  <c r="S339" i="26"/>
  <c r="T339" i="26" s="1"/>
  <c r="S340" i="26"/>
  <c r="T340" i="26"/>
  <c r="S341" i="26"/>
  <c r="T341" i="26"/>
  <c r="S342" i="26"/>
  <c r="T342" i="26" s="1"/>
  <c r="S343" i="26"/>
  <c r="T343" i="26"/>
  <c r="S344" i="26"/>
  <c r="T344" i="26"/>
  <c r="S345" i="26"/>
  <c r="T345" i="26"/>
  <c r="S346" i="26"/>
  <c r="T346" i="26" s="1"/>
  <c r="S347" i="26"/>
  <c r="T347" i="26"/>
  <c r="S348" i="26"/>
  <c r="T348" i="26"/>
  <c r="S349" i="26"/>
  <c r="T349" i="26"/>
  <c r="S350" i="26"/>
  <c r="T350" i="26" s="1"/>
  <c r="S351" i="26"/>
  <c r="T351" i="26"/>
  <c r="S352" i="26"/>
  <c r="T352" i="26"/>
  <c r="S353" i="26"/>
  <c r="T353" i="26"/>
  <c r="S354" i="26"/>
  <c r="T354" i="26" s="1"/>
  <c r="S355" i="26"/>
  <c r="T355" i="26"/>
  <c r="S356" i="26"/>
  <c r="T356" i="26"/>
  <c r="S357" i="26"/>
  <c r="T357" i="26"/>
  <c r="S358" i="26"/>
  <c r="T358" i="26" s="1"/>
  <c r="S359" i="26"/>
  <c r="T359" i="26"/>
  <c r="S360" i="26"/>
  <c r="T360" i="26"/>
  <c r="S361" i="26"/>
  <c r="T361" i="26"/>
  <c r="S362" i="26"/>
  <c r="T362" i="26" s="1"/>
  <c r="S363" i="26"/>
  <c r="T363" i="26"/>
  <c r="S364" i="26"/>
  <c r="T364" i="26"/>
  <c r="S365" i="26"/>
  <c r="T365" i="26"/>
  <c r="S366" i="26"/>
  <c r="T366" i="26" s="1"/>
  <c r="S367" i="26"/>
  <c r="T367" i="26"/>
  <c r="S368" i="26"/>
  <c r="T368" i="26"/>
  <c r="S369" i="26"/>
  <c r="T369" i="26"/>
  <c r="S370" i="26"/>
  <c r="T370" i="26" s="1"/>
  <c r="S371" i="26"/>
  <c r="T371" i="26"/>
  <c r="S372" i="26"/>
  <c r="T372" i="26"/>
  <c r="S373" i="26"/>
  <c r="T373" i="26"/>
  <c r="S374" i="26"/>
  <c r="T374" i="26" s="1"/>
  <c r="S375" i="26"/>
  <c r="T375" i="26"/>
  <c r="S376" i="26"/>
  <c r="T376" i="26"/>
  <c r="S377" i="26"/>
  <c r="T377" i="26"/>
  <c r="S378" i="26"/>
  <c r="T378" i="26" s="1"/>
  <c r="S379" i="26"/>
  <c r="T379" i="26"/>
  <c r="S380" i="26"/>
  <c r="T380" i="26"/>
  <c r="S381" i="26"/>
  <c r="T381" i="26"/>
  <c r="S382" i="26"/>
  <c r="T382" i="26" s="1"/>
  <c r="S383" i="26"/>
  <c r="T383" i="26"/>
  <c r="S384" i="26"/>
  <c r="T384" i="26"/>
  <c r="S385" i="26"/>
  <c r="T385" i="26"/>
  <c r="S386" i="26"/>
  <c r="T386" i="26" s="1"/>
  <c r="S387" i="26"/>
  <c r="T387" i="26"/>
  <c r="S388" i="26"/>
  <c r="T388" i="26"/>
  <c r="S389" i="26"/>
  <c r="T389" i="26"/>
  <c r="S390" i="26"/>
  <c r="T390" i="26" s="1"/>
  <c r="S391" i="26"/>
  <c r="T391" i="26"/>
  <c r="S392" i="26"/>
  <c r="T392" i="26"/>
  <c r="S393" i="26"/>
  <c r="T393" i="26"/>
  <c r="S394" i="26"/>
  <c r="T394" i="26" s="1"/>
  <c r="S395" i="26"/>
  <c r="T395" i="26"/>
  <c r="S396" i="26"/>
  <c r="T396" i="26"/>
  <c r="S397" i="26"/>
  <c r="T397" i="26"/>
  <c r="S398" i="26"/>
  <c r="T398" i="26" s="1"/>
  <c r="S399" i="26"/>
  <c r="T399" i="26"/>
  <c r="S400" i="26"/>
  <c r="T400" i="26"/>
  <c r="S401" i="26"/>
  <c r="T401" i="26"/>
  <c r="S402" i="26"/>
  <c r="T402" i="26" s="1"/>
  <c r="S403" i="26"/>
  <c r="T403" i="26"/>
  <c r="S404" i="26"/>
  <c r="T404" i="26"/>
  <c r="S405" i="26"/>
  <c r="T405" i="26"/>
  <c r="S406" i="26"/>
  <c r="T406" i="26" s="1"/>
  <c r="S407" i="26"/>
  <c r="T407" i="26"/>
  <c r="S408" i="26"/>
  <c r="T408" i="26"/>
  <c r="S409" i="26"/>
  <c r="T409" i="26"/>
  <c r="S410" i="26"/>
  <c r="T410" i="26" s="1"/>
  <c r="S411" i="26"/>
  <c r="T411" i="26"/>
  <c r="S412" i="26"/>
  <c r="T412" i="26"/>
  <c r="S413" i="26"/>
  <c r="T413" i="26"/>
  <c r="S414" i="26"/>
  <c r="T414" i="26" s="1"/>
  <c r="S415" i="26"/>
  <c r="T415" i="26"/>
  <c r="S416" i="26"/>
  <c r="T416" i="26"/>
  <c r="S417" i="26"/>
  <c r="T417" i="26"/>
  <c r="S418" i="26"/>
  <c r="T418" i="26" s="1"/>
  <c r="S419" i="26"/>
  <c r="T419" i="26"/>
  <c r="S420" i="26"/>
  <c r="T420" i="26"/>
  <c r="S421" i="26"/>
  <c r="T421" i="26"/>
  <c r="S422" i="26"/>
  <c r="T422" i="26" s="1"/>
  <c r="S423" i="26"/>
  <c r="T423" i="26"/>
  <c r="S424" i="26"/>
  <c r="T424" i="26"/>
  <c r="S425" i="26"/>
  <c r="T425" i="26"/>
  <c r="S426" i="26"/>
  <c r="T426" i="26" s="1"/>
  <c r="S427" i="26"/>
  <c r="T427" i="26"/>
  <c r="S428" i="26"/>
  <c r="T428" i="26"/>
  <c r="S429" i="26"/>
  <c r="T429" i="26"/>
  <c r="S430" i="26"/>
  <c r="T430" i="26" s="1"/>
  <c r="S431" i="26"/>
  <c r="T431" i="26"/>
  <c r="S432" i="26"/>
  <c r="T432" i="26"/>
  <c r="S433" i="26"/>
  <c r="T433" i="26"/>
  <c r="S434" i="26"/>
  <c r="T434" i="26" s="1"/>
  <c r="S435" i="26"/>
  <c r="T435" i="26"/>
  <c r="S436" i="26"/>
  <c r="T436" i="26"/>
  <c r="S437" i="26"/>
  <c r="T437" i="26"/>
  <c r="S438" i="26"/>
  <c r="T438" i="26" s="1"/>
  <c r="S439" i="26"/>
  <c r="T439" i="26"/>
  <c r="S440" i="26"/>
  <c r="T440" i="26"/>
  <c r="S441" i="26"/>
  <c r="T441" i="26"/>
  <c r="S442" i="26"/>
  <c r="T442" i="26" s="1"/>
  <c r="S443" i="26"/>
  <c r="T443" i="26"/>
  <c r="S444" i="26"/>
  <c r="T444" i="26"/>
  <c r="S445" i="26"/>
  <c r="T445" i="26"/>
  <c r="S446" i="26"/>
  <c r="T446" i="26" s="1"/>
  <c r="S447" i="26"/>
  <c r="T447" i="26"/>
  <c r="S448" i="26"/>
  <c r="T448" i="26"/>
  <c r="S449" i="26"/>
  <c r="T449" i="26"/>
  <c r="S450" i="26"/>
  <c r="T450" i="26" s="1"/>
  <c r="S451" i="26"/>
  <c r="T451" i="26"/>
  <c r="S452" i="26"/>
  <c r="T452" i="26"/>
  <c r="S453" i="26"/>
  <c r="T453" i="26"/>
  <c r="S454" i="26"/>
  <c r="T454" i="26" s="1"/>
  <c r="S455" i="26"/>
  <c r="T455" i="26"/>
  <c r="S456" i="26"/>
  <c r="T456" i="26"/>
  <c r="S457" i="26"/>
  <c r="T457" i="26"/>
  <c r="S458" i="26"/>
  <c r="T458" i="26" s="1"/>
  <c r="S459" i="26"/>
  <c r="T459" i="26"/>
  <c r="S460" i="26"/>
  <c r="T460" i="26"/>
  <c r="S461" i="26"/>
  <c r="T461" i="26"/>
  <c r="S462" i="26"/>
  <c r="T462" i="26" s="1"/>
  <c r="S463" i="26"/>
  <c r="T463" i="26"/>
  <c r="S464" i="26"/>
  <c r="T464" i="26"/>
  <c r="S465" i="26"/>
  <c r="T465" i="26"/>
  <c r="S466" i="26"/>
  <c r="T466" i="26" s="1"/>
  <c r="S467" i="26"/>
  <c r="T467" i="26"/>
  <c r="S468" i="26"/>
  <c r="T468" i="26"/>
  <c r="S469" i="26"/>
  <c r="T469" i="26"/>
  <c r="S470" i="26"/>
  <c r="T470" i="26" s="1"/>
  <c r="S471" i="26"/>
  <c r="T471" i="26"/>
  <c r="S472" i="26"/>
  <c r="T472" i="26"/>
  <c r="S473" i="26"/>
  <c r="T473" i="26"/>
  <c r="S474" i="26"/>
  <c r="T474" i="26" s="1"/>
  <c r="S475" i="26"/>
  <c r="T475" i="26"/>
  <c r="S476" i="26"/>
  <c r="T476" i="26"/>
  <c r="S477" i="26"/>
  <c r="T477" i="26"/>
  <c r="S478" i="26"/>
  <c r="T478" i="26" s="1"/>
  <c r="S479" i="26"/>
  <c r="T479" i="26"/>
  <c r="S480" i="26"/>
  <c r="T480" i="26"/>
  <c r="S481" i="26"/>
  <c r="T481" i="26"/>
  <c r="S482" i="26"/>
  <c r="T482" i="26" s="1"/>
  <c r="S483" i="26"/>
  <c r="T483" i="26"/>
  <c r="S484" i="26"/>
  <c r="T484" i="26"/>
  <c r="S485" i="26"/>
  <c r="T485" i="26"/>
  <c r="S486" i="26"/>
  <c r="T486" i="26" s="1"/>
  <c r="S487" i="26"/>
  <c r="T487" i="26"/>
  <c r="S488" i="26"/>
  <c r="T488" i="26"/>
  <c r="S489" i="26"/>
  <c r="T489" i="26"/>
  <c r="S490" i="26"/>
  <c r="T490" i="26" s="1"/>
  <c r="S491" i="26"/>
  <c r="T491" i="26"/>
  <c r="S492" i="26"/>
  <c r="T492" i="26"/>
  <c r="S493" i="26"/>
  <c r="T493" i="26"/>
  <c r="S494" i="26"/>
  <c r="T494" i="26" s="1"/>
  <c r="S495" i="26"/>
  <c r="T495" i="26"/>
  <c r="S496" i="26"/>
  <c r="T496" i="26"/>
  <c r="S497" i="26"/>
  <c r="T497" i="26"/>
  <c r="S498" i="26"/>
  <c r="T498" i="26" s="1"/>
  <c r="S499" i="26"/>
  <c r="T499" i="26"/>
  <c r="S500" i="26"/>
  <c r="T500" i="26"/>
  <c r="S501" i="26"/>
  <c r="T501" i="26"/>
  <c r="T2" i="26"/>
  <c r="S2" i="26"/>
  <c r="R503" i="26"/>
  <c r="G485" i="27" l="1"/>
  <c r="L510" i="27"/>
  <c r="K515" i="27"/>
  <c r="K523" i="27"/>
  <c r="L520" i="27"/>
  <c r="L516" i="27"/>
  <c r="R510" i="27"/>
  <c r="R517" i="27"/>
  <c r="M509" i="27"/>
  <c r="K516" i="27"/>
  <c r="M523" i="27"/>
  <c r="M519" i="27"/>
  <c r="M515" i="27"/>
  <c r="R518" i="27"/>
  <c r="L509" i="27"/>
  <c r="K517" i="27"/>
  <c r="L523" i="27"/>
  <c r="L519" i="27"/>
  <c r="L515" i="27"/>
  <c r="R519" i="27"/>
  <c r="M508" i="27"/>
  <c r="M522" i="27"/>
  <c r="M514" i="27"/>
  <c r="K508" i="27"/>
  <c r="L508" i="27"/>
  <c r="K519" i="27"/>
  <c r="L522" i="27"/>
  <c r="L518" i="27"/>
  <c r="L514" i="27"/>
  <c r="R521" i="27"/>
  <c r="K509" i="27"/>
  <c r="M507" i="27"/>
  <c r="K520" i="27"/>
  <c r="M521" i="27"/>
  <c r="M517" i="27"/>
  <c r="R507" i="27"/>
  <c r="R514" i="27"/>
  <c r="R522" i="27"/>
  <c r="R520" i="27"/>
  <c r="K510" i="27"/>
  <c r="L507" i="27"/>
  <c r="K521" i="27"/>
  <c r="L521" i="27"/>
  <c r="L517" i="27"/>
  <c r="R508" i="27"/>
  <c r="R515" i="27"/>
  <c r="R523" i="27"/>
  <c r="K507" i="27"/>
  <c r="N507" i="27" s="1"/>
  <c r="K518" i="27"/>
  <c r="M518" i="27"/>
  <c r="M510" i="27"/>
  <c r="K514" i="27"/>
  <c r="K522" i="27"/>
  <c r="M520" i="27"/>
  <c r="M516" i="27"/>
  <c r="R509" i="27"/>
  <c r="R516" i="27"/>
  <c r="I180" i="28"/>
  <c r="G34" i="28"/>
  <c r="V525" i="28"/>
  <c r="G18" i="28"/>
  <c r="G89" i="28"/>
  <c r="G407" i="28"/>
  <c r="G90" i="28"/>
  <c r="G108" i="28"/>
  <c r="G63" i="28"/>
  <c r="G17" i="28"/>
  <c r="I14" i="28"/>
  <c r="G106" i="28"/>
  <c r="I21" i="28"/>
  <c r="G131" i="28"/>
  <c r="G140" i="28"/>
  <c r="G32" i="28"/>
  <c r="G40" i="28"/>
  <c r="G105" i="28"/>
  <c r="G7" i="28"/>
  <c r="G11" i="28"/>
  <c r="I22" i="28"/>
  <c r="G141" i="28"/>
  <c r="G55" i="28"/>
  <c r="G107" i="28"/>
  <c r="I266" i="28"/>
  <c r="I24" i="28"/>
  <c r="I86" i="28"/>
  <c r="G91" i="28"/>
  <c r="G132" i="28"/>
  <c r="G365" i="27"/>
  <c r="G47" i="27"/>
  <c r="I183" i="27"/>
  <c r="I494" i="27"/>
  <c r="G465" i="27"/>
  <c r="G321" i="27"/>
  <c r="G185" i="27"/>
  <c r="G153" i="27"/>
  <c r="G223" i="27"/>
  <c r="G484" i="27"/>
  <c r="G436" i="27"/>
  <c r="G340" i="27"/>
  <c r="I273" i="27"/>
  <c r="G499" i="27"/>
  <c r="G483" i="27"/>
  <c r="G347" i="27"/>
  <c r="I223" i="27"/>
  <c r="I138" i="27"/>
  <c r="G394" i="27"/>
  <c r="G3" i="27"/>
  <c r="G231" i="27"/>
  <c r="G412" i="27"/>
  <c r="I393" i="27"/>
  <c r="G368" i="27"/>
  <c r="I5" i="28"/>
  <c r="I7" i="28"/>
  <c r="G12" i="28"/>
  <c r="G19" i="28"/>
  <c r="I38" i="28"/>
  <c r="I46" i="28"/>
  <c r="G50" i="28"/>
  <c r="I56" i="28"/>
  <c r="G60" i="28"/>
  <c r="I68" i="28"/>
  <c r="G72" i="28"/>
  <c r="I73" i="28"/>
  <c r="I85" i="28"/>
  <c r="I97" i="28"/>
  <c r="G111" i="28"/>
  <c r="I112" i="28"/>
  <c r="I122" i="28"/>
  <c r="G133" i="28"/>
  <c r="G137" i="28"/>
  <c r="G138" i="28"/>
  <c r="I140" i="28"/>
  <c r="I147" i="28"/>
  <c r="I153" i="28"/>
  <c r="I154" i="28"/>
  <c r="G163" i="28"/>
  <c r="G168" i="28"/>
  <c r="I185" i="28"/>
  <c r="G194" i="28"/>
  <c r="I195" i="28"/>
  <c r="G199" i="28"/>
  <c r="G215" i="28"/>
  <c r="G272" i="28"/>
  <c r="I277" i="28"/>
  <c r="G467" i="28"/>
  <c r="G4" i="28"/>
  <c r="I37" i="28"/>
  <c r="G49" i="28"/>
  <c r="G54" i="28"/>
  <c r="G59" i="28"/>
  <c r="G66" i="28"/>
  <c r="I67" i="28"/>
  <c r="G71" i="28"/>
  <c r="G84" i="28"/>
  <c r="G96" i="28"/>
  <c r="I117" i="28"/>
  <c r="I139" i="28"/>
  <c r="I146" i="28"/>
  <c r="G162" i="28"/>
  <c r="I168" i="28"/>
  <c r="G229" i="28"/>
  <c r="G230" i="28"/>
  <c r="I254" i="28"/>
  <c r="G268" i="28"/>
  <c r="I289" i="28"/>
  <c r="I51" i="28"/>
  <c r="I28" i="28"/>
  <c r="I94" i="28"/>
  <c r="I84" i="28"/>
  <c r="I70" i="28"/>
  <c r="I52" i="28"/>
  <c r="I30" i="28"/>
  <c r="I29" i="28"/>
  <c r="I11" i="28"/>
  <c r="I3" i="28"/>
  <c r="I4" i="28"/>
  <c r="I488" i="28"/>
  <c r="I484" i="28"/>
  <c r="I350" i="28"/>
  <c r="I327" i="28"/>
  <c r="I173" i="28"/>
  <c r="I19" i="28"/>
  <c r="G24" i="28"/>
  <c r="I36" i="28"/>
  <c r="I45" i="28"/>
  <c r="I54" i="28"/>
  <c r="I60" i="28"/>
  <c r="G70" i="28"/>
  <c r="G103" i="28"/>
  <c r="G110" i="28"/>
  <c r="G116" i="28"/>
  <c r="I145" i="28"/>
  <c r="G167" i="28"/>
  <c r="I188" i="28"/>
  <c r="G242" i="28"/>
  <c r="G261" i="28"/>
  <c r="G314" i="28"/>
  <c r="I315" i="28"/>
  <c r="I219" i="28"/>
  <c r="G223" i="28"/>
  <c r="I224" i="28"/>
  <c r="I279" i="28"/>
  <c r="G2" i="28"/>
  <c r="G23" i="28"/>
  <c r="I53" i="28"/>
  <c r="G58" i="28"/>
  <c r="G64" i="28"/>
  <c r="I125" i="28"/>
  <c r="G156" i="28"/>
  <c r="I157" i="28"/>
  <c r="G213" i="28"/>
  <c r="I214" i="28"/>
  <c r="I237" i="28"/>
  <c r="I501" i="28"/>
  <c r="G8" i="28"/>
  <c r="G15" i="28"/>
  <c r="I23" i="28"/>
  <c r="G52" i="28"/>
  <c r="G57" i="28"/>
  <c r="G62" i="28"/>
  <c r="I64" i="28"/>
  <c r="I69" i="28"/>
  <c r="G76" i="28"/>
  <c r="I77" i="28"/>
  <c r="G87" i="28"/>
  <c r="I101" i="28"/>
  <c r="G135" i="28"/>
  <c r="G142" i="28"/>
  <c r="G148" i="28"/>
  <c r="I150" i="28"/>
  <c r="G155" i="28"/>
  <c r="I160" i="28"/>
  <c r="G165" i="28"/>
  <c r="I183" i="28"/>
  <c r="G236" i="28"/>
  <c r="I265" i="28"/>
  <c r="I267" i="28"/>
  <c r="G403" i="28"/>
  <c r="G425" i="28"/>
  <c r="I449" i="28"/>
  <c r="G501" i="28"/>
  <c r="G486" i="28"/>
  <c r="G470" i="28"/>
  <c r="G454" i="28"/>
  <c r="G438" i="28"/>
  <c r="G422" i="28"/>
  <c r="G406" i="28"/>
  <c r="G390" i="28"/>
  <c r="G374" i="28"/>
  <c r="G358" i="28"/>
  <c r="G491" i="28"/>
  <c r="G490" i="28"/>
  <c r="G439" i="28"/>
  <c r="G430" i="28"/>
  <c r="G370" i="28"/>
  <c r="G363" i="28"/>
  <c r="G362" i="28"/>
  <c r="G333" i="28"/>
  <c r="G455" i="28"/>
  <c r="G446" i="28"/>
  <c r="G416" i="28"/>
  <c r="G387" i="28"/>
  <c r="G386" i="28"/>
  <c r="G379" i="28"/>
  <c r="G378" i="28"/>
  <c r="G337" i="28"/>
  <c r="G336" i="28"/>
  <c r="G309" i="28"/>
  <c r="G471" i="28"/>
  <c r="G462" i="28"/>
  <c r="G402" i="28"/>
  <c r="G395" i="28"/>
  <c r="G394" i="28"/>
  <c r="G494" i="28"/>
  <c r="G478" i="28"/>
  <c r="G423" i="28"/>
  <c r="G359" i="28"/>
  <c r="G328" i="28"/>
  <c r="G313" i="28"/>
  <c r="G312" i="28"/>
  <c r="G311" i="28"/>
  <c r="G297" i="28"/>
  <c r="G296" i="28"/>
  <c r="G295" i="28"/>
  <c r="G249" i="28"/>
  <c r="G243" i="28"/>
  <c r="G434" i="28"/>
  <c r="G411" i="28"/>
  <c r="G410" i="28"/>
  <c r="G384" i="28"/>
  <c r="G293" i="28"/>
  <c r="G487" i="28"/>
  <c r="G475" i="28"/>
  <c r="G474" i="28"/>
  <c r="G459" i="28"/>
  <c r="G458" i="28"/>
  <c r="G418" i="28"/>
  <c r="G375" i="28"/>
  <c r="G317" i="28"/>
  <c r="G301" i="28"/>
  <c r="G225" i="28"/>
  <c r="G219" i="28"/>
  <c r="G352" i="28"/>
  <c r="G302" i="28"/>
  <c r="G252" i="28"/>
  <c r="G233" i="28"/>
  <c r="G193" i="28"/>
  <c r="G466" i="28"/>
  <c r="G353" i="28"/>
  <c r="G341" i="28"/>
  <c r="G318" i="28"/>
  <c r="G298" i="28"/>
  <c r="G277" i="28"/>
  <c r="G253" i="28"/>
  <c r="G235" i="28"/>
  <c r="G222" i="28"/>
  <c r="G211" i="28"/>
  <c r="G198" i="28"/>
  <c r="G450" i="28"/>
  <c r="G391" i="28"/>
  <c r="G289" i="28"/>
  <c r="G288" i="28"/>
  <c r="G287" i="28"/>
  <c r="G265" i="28"/>
  <c r="G228" i="28"/>
  <c r="G185" i="28"/>
  <c r="G121" i="28"/>
  <c r="G443" i="28"/>
  <c r="G442" i="28"/>
  <c r="G427" i="28"/>
  <c r="G426" i="28"/>
  <c r="G414" i="28"/>
  <c r="G355" i="28"/>
  <c r="G354" i="28"/>
  <c r="G305" i="28"/>
  <c r="G285" i="28"/>
  <c r="G279" i="28"/>
  <c r="G241" i="28"/>
  <c r="G203" i="28"/>
  <c r="G153" i="28"/>
  <c r="G129" i="28"/>
  <c r="G125" i="28"/>
  <c r="G124" i="28"/>
  <c r="G123" i="28"/>
  <c r="G122" i="28"/>
  <c r="G113" i="28"/>
  <c r="G94" i="28"/>
  <c r="G78" i="28"/>
  <c r="G280" i="28"/>
  <c r="G93" i="28"/>
  <c r="G77" i="28"/>
  <c r="G61" i="28"/>
  <c r="G45" i="28"/>
  <c r="G29" i="28"/>
  <c r="G13" i="28"/>
  <c r="G382" i="28"/>
  <c r="G366" i="28"/>
  <c r="G255" i="28"/>
  <c r="G183" i="28"/>
  <c r="G169" i="28"/>
  <c r="G101" i="28"/>
  <c r="G85" i="28"/>
  <c r="G69" i="28"/>
  <c r="G53" i="28"/>
  <c r="G37" i="28"/>
  <c r="G21" i="28"/>
  <c r="G499" i="28"/>
  <c r="G498" i="28"/>
  <c r="G349" i="28"/>
  <c r="G344" i="28"/>
  <c r="G273" i="28"/>
  <c r="G251" i="28"/>
  <c r="G186" i="28"/>
  <c r="G331" i="28"/>
  <c r="G281" i="28"/>
  <c r="G227" i="28"/>
  <c r="G201" i="28"/>
  <c r="G145" i="28"/>
  <c r="G117" i="28"/>
  <c r="G79" i="28"/>
  <c r="G65" i="28"/>
  <c r="G22" i="28"/>
  <c r="G263" i="28"/>
  <c r="G217" i="28"/>
  <c r="G151" i="28"/>
  <c r="G119" i="28"/>
  <c r="G80" i="28"/>
  <c r="G48" i="28"/>
  <c r="G46" i="28"/>
  <c r="G27" i="28"/>
  <c r="G26" i="28"/>
  <c r="G25" i="28"/>
  <c r="G398" i="28"/>
  <c r="G347" i="28"/>
  <c r="G325" i="28"/>
  <c r="G320" i="28"/>
  <c r="G283" i="28"/>
  <c r="G257" i="28"/>
  <c r="G239" i="28"/>
  <c r="G209" i="28"/>
  <c r="G182" i="28"/>
  <c r="G95" i="28"/>
  <c r="G81" i="28"/>
  <c r="G271" i="28"/>
  <c r="G259" i="28"/>
  <c r="G231" i="28"/>
  <c r="G86" i="28"/>
  <c r="G14" i="28"/>
  <c r="G483" i="28"/>
  <c r="G482" i="28"/>
  <c r="G304" i="28"/>
  <c r="G260" i="28"/>
  <c r="G246" i="28"/>
  <c r="G206" i="28"/>
  <c r="G205" i="28"/>
  <c r="G161" i="28"/>
  <c r="G3" i="28"/>
  <c r="G9" i="28"/>
  <c r="G10" i="28"/>
  <c r="G16" i="28"/>
  <c r="G33" i="28"/>
  <c r="G35" i="28"/>
  <c r="G42" i="28"/>
  <c r="I59" i="28"/>
  <c r="I79" i="28"/>
  <c r="G83" i="28"/>
  <c r="G88" i="28"/>
  <c r="I102" i="28"/>
  <c r="G115" i="28"/>
  <c r="I126" i="28"/>
  <c r="I78" i="28"/>
  <c r="G82" i="28"/>
  <c r="I88" i="28"/>
  <c r="I114" i="28"/>
  <c r="G149" i="28"/>
  <c r="I151" i="28"/>
  <c r="G267" i="28"/>
  <c r="I369" i="28"/>
  <c r="G376" i="28"/>
  <c r="I8" i="28"/>
  <c r="I15" i="28"/>
  <c r="G20" i="28"/>
  <c r="I27" i="28"/>
  <c r="G31" i="28"/>
  <c r="G38" i="28"/>
  <c r="G39" i="28"/>
  <c r="G47" i="28"/>
  <c r="I57" i="28"/>
  <c r="I62" i="28"/>
  <c r="I87" i="28"/>
  <c r="I100" i="28"/>
  <c r="G147" i="28"/>
  <c r="I149" i="28"/>
  <c r="G177" i="28"/>
  <c r="G178" i="28"/>
  <c r="G286" i="28"/>
  <c r="G338" i="28"/>
  <c r="G342" i="28"/>
  <c r="G41" i="28"/>
  <c r="G43" i="28"/>
  <c r="I44" i="28"/>
  <c r="I65" i="28"/>
  <c r="I103" i="28"/>
  <c r="G109" i="28"/>
  <c r="I116" i="28"/>
  <c r="G130" i="28"/>
  <c r="I136" i="28"/>
  <c r="G143" i="28"/>
  <c r="I144" i="28"/>
  <c r="I158" i="28"/>
  <c r="G179" i="28"/>
  <c r="I250" i="28"/>
  <c r="I9" i="28"/>
  <c r="I16" i="28"/>
  <c r="I33" i="28"/>
  <c r="I41" i="28"/>
  <c r="I129" i="28"/>
  <c r="I361" i="28"/>
  <c r="G5" i="28"/>
  <c r="G6" i="28"/>
  <c r="I13" i="28"/>
  <c r="G30" i="28"/>
  <c r="I39" i="28"/>
  <c r="I47" i="28"/>
  <c r="G51" i="28"/>
  <c r="G56" i="28"/>
  <c r="I61" i="28"/>
  <c r="G67" i="28"/>
  <c r="G73" i="28"/>
  <c r="G74" i="28"/>
  <c r="G75" i="28"/>
  <c r="G97" i="28"/>
  <c r="G98" i="28"/>
  <c r="G99" i="28"/>
  <c r="G118" i="28"/>
  <c r="I123" i="28"/>
  <c r="G134" i="28"/>
  <c r="G139" i="28"/>
  <c r="I141" i="28"/>
  <c r="G146" i="28"/>
  <c r="I148" i="28"/>
  <c r="G154" i="28"/>
  <c r="I155" i="28"/>
  <c r="G159" i="28"/>
  <c r="G164" i="28"/>
  <c r="G175" i="28"/>
  <c r="I176" i="28"/>
  <c r="G189" i="28"/>
  <c r="I190" i="28"/>
  <c r="G204" i="28"/>
  <c r="I217" i="28"/>
  <c r="I226" i="28"/>
  <c r="I169" i="28"/>
  <c r="I179" i="28"/>
  <c r="G188" i="28"/>
  <c r="I285" i="28"/>
  <c r="I300" i="28"/>
  <c r="I313" i="28"/>
  <c r="I450" i="28"/>
  <c r="I17" i="28"/>
  <c r="I20" i="28"/>
  <c r="G36" i="28"/>
  <c r="I40" i="28"/>
  <c r="I43" i="28"/>
  <c r="I63" i="28"/>
  <c r="I89" i="28"/>
  <c r="G100" i="28"/>
  <c r="I113" i="28"/>
  <c r="I115" i="28"/>
  <c r="I124" i="28"/>
  <c r="G136" i="28"/>
  <c r="I137" i="28"/>
  <c r="I156" i="28"/>
  <c r="I161" i="28"/>
  <c r="G172" i="28"/>
  <c r="I184" i="28"/>
  <c r="I205" i="28"/>
  <c r="I211" i="28"/>
  <c r="I232" i="28"/>
  <c r="I236" i="28"/>
  <c r="I245" i="28"/>
  <c r="G254" i="28"/>
  <c r="I290" i="28"/>
  <c r="I309" i="28"/>
  <c r="G322" i="28"/>
  <c r="G326" i="28"/>
  <c r="G457" i="28"/>
  <c r="G270" i="28"/>
  <c r="G278" i="28"/>
  <c r="I295" i="28"/>
  <c r="I308" i="28"/>
  <c r="I352" i="28"/>
  <c r="G399" i="28"/>
  <c r="I406" i="28"/>
  <c r="I433" i="28"/>
  <c r="I437" i="28"/>
  <c r="I486" i="28"/>
  <c r="I499" i="28"/>
  <c r="I492" i="28"/>
  <c r="I476" i="28"/>
  <c r="I460" i="28"/>
  <c r="I444" i="28"/>
  <c r="I428" i="28"/>
  <c r="I412" i="28"/>
  <c r="I396" i="28"/>
  <c r="I380" i="28"/>
  <c r="I364" i="28"/>
  <c r="I477" i="28"/>
  <c r="I462" i="28"/>
  <c r="I440" i="28"/>
  <c r="I432" i="28"/>
  <c r="I372" i="28"/>
  <c r="I339" i="28"/>
  <c r="I307" i="28"/>
  <c r="I291" i="28"/>
  <c r="I275" i="28"/>
  <c r="I493" i="28"/>
  <c r="I485" i="28"/>
  <c r="I478" i="28"/>
  <c r="I470" i="28"/>
  <c r="I456" i="28"/>
  <c r="I448" i="28"/>
  <c r="I417" i="28"/>
  <c r="I388" i="28"/>
  <c r="I365" i="28"/>
  <c r="I357" i="28"/>
  <c r="I321" i="28"/>
  <c r="I320" i="28"/>
  <c r="I319" i="28"/>
  <c r="I305" i="28"/>
  <c r="I304" i="28"/>
  <c r="I303" i="28"/>
  <c r="I494" i="28"/>
  <c r="I472" i="28"/>
  <c r="I464" i="28"/>
  <c r="I404" i="28"/>
  <c r="I381" i="28"/>
  <c r="I366" i="28"/>
  <c r="I342" i="28"/>
  <c r="I323" i="28"/>
  <c r="I430" i="28"/>
  <c r="I424" i="28"/>
  <c r="I331" i="28"/>
  <c r="I233" i="28"/>
  <c r="I231" i="28"/>
  <c r="I496" i="28"/>
  <c r="I480" i="28"/>
  <c r="I453" i="28"/>
  <c r="I436" i="28"/>
  <c r="I385" i="28"/>
  <c r="I360" i="28"/>
  <c r="I500" i="28"/>
  <c r="I414" i="28"/>
  <c r="I397" i="28"/>
  <c r="I392" i="28"/>
  <c r="I376" i="28"/>
  <c r="I335" i="28"/>
  <c r="I334" i="28"/>
  <c r="I326" i="28"/>
  <c r="I273" i="28"/>
  <c r="I272" i="28"/>
  <c r="I271" i="28"/>
  <c r="I209" i="28"/>
  <c r="I207" i="28"/>
  <c r="I283" i="28"/>
  <c r="I255" i="28"/>
  <c r="I242" i="28"/>
  <c r="I241" i="28"/>
  <c r="I239" i="28"/>
  <c r="I212" i="28"/>
  <c r="I199" i="28"/>
  <c r="I438" i="28"/>
  <c r="I420" i="28"/>
  <c r="I416" i="28"/>
  <c r="I398" i="28"/>
  <c r="I368" i="28"/>
  <c r="I347" i="28"/>
  <c r="I336" i="28"/>
  <c r="I299" i="28"/>
  <c r="I257" i="28"/>
  <c r="I223" i="28"/>
  <c r="I213" i="28"/>
  <c r="I446" i="28"/>
  <c r="I429" i="28"/>
  <c r="I218" i="28"/>
  <c r="I189" i="28"/>
  <c r="I171" i="28"/>
  <c r="I111" i="28"/>
  <c r="I465" i="28"/>
  <c r="I422" i="28"/>
  <c r="I356" i="28"/>
  <c r="I337" i="28"/>
  <c r="I329" i="28"/>
  <c r="I287" i="28"/>
  <c r="I263" i="28"/>
  <c r="I261" i="28"/>
  <c r="I260" i="28"/>
  <c r="I259" i="28"/>
  <c r="I247" i="28"/>
  <c r="I235" i="28"/>
  <c r="I178" i="28"/>
  <c r="I165" i="28"/>
  <c r="I164" i="28"/>
  <c r="I163" i="28"/>
  <c r="I159" i="28"/>
  <c r="I92" i="28"/>
  <c r="I91" i="28"/>
  <c r="I76" i="28"/>
  <c r="I75" i="28"/>
  <c r="I445" i="28"/>
  <c r="I288" i="28"/>
  <c r="I253" i="28"/>
  <c r="I215" i="28"/>
  <c r="I175" i="28"/>
  <c r="I167" i="28"/>
  <c r="I2" i="28"/>
  <c r="I468" i="28"/>
  <c r="I413" i="28"/>
  <c r="I408" i="28"/>
  <c r="I400" i="28"/>
  <c r="I310" i="28"/>
  <c r="I294" i="28"/>
  <c r="I293" i="28"/>
  <c r="I194" i="28"/>
  <c r="I143" i="28"/>
  <c r="I119" i="28"/>
  <c r="I384" i="28"/>
  <c r="I374" i="28"/>
  <c r="I311" i="28"/>
  <c r="I296" i="28"/>
  <c r="I225" i="28"/>
  <c r="I220" i="28"/>
  <c r="I196" i="28"/>
  <c r="I187" i="28"/>
  <c r="I172" i="28"/>
  <c r="I6" i="28"/>
  <c r="I10" i="28"/>
  <c r="I12" i="28"/>
  <c r="G28" i="28"/>
  <c r="I32" i="28"/>
  <c r="I35" i="28"/>
  <c r="I55" i="28"/>
  <c r="I72" i="28"/>
  <c r="I96" i="28"/>
  <c r="I99" i="28"/>
  <c r="G104" i="28"/>
  <c r="I121" i="28"/>
  <c r="I130" i="28"/>
  <c r="I134" i="28"/>
  <c r="I135" i="28"/>
  <c r="G152" i="28"/>
  <c r="G171" i="28"/>
  <c r="G197" i="28"/>
  <c r="G208" i="28"/>
  <c r="I249" i="28"/>
  <c r="I258" i="28"/>
  <c r="G264" i="28"/>
  <c r="G307" i="28"/>
  <c r="G324" i="28"/>
  <c r="G351" i="28"/>
  <c r="I390" i="28"/>
  <c r="I399" i="28"/>
  <c r="I421" i="28"/>
  <c r="I31" i="28"/>
  <c r="I49" i="28"/>
  <c r="G68" i="28"/>
  <c r="I71" i="28"/>
  <c r="I81" i="28"/>
  <c r="I95" i="28"/>
  <c r="I104" i="28"/>
  <c r="I107" i="28"/>
  <c r="I108" i="28"/>
  <c r="I109" i="28"/>
  <c r="I120" i="28"/>
  <c r="I128" i="28"/>
  <c r="I131" i="28"/>
  <c r="I132" i="28"/>
  <c r="I133" i="28"/>
  <c r="I152" i="28"/>
  <c r="G166" i="28"/>
  <c r="G180" i="28"/>
  <c r="I181" i="28"/>
  <c r="I182" i="28"/>
  <c r="I193" i="28"/>
  <c r="G212" i="28"/>
  <c r="G282" i="28"/>
  <c r="I301" i="28"/>
  <c r="I382" i="28"/>
  <c r="I452" i="28"/>
  <c r="I461" i="28"/>
  <c r="G464" i="28"/>
  <c r="I25" i="28"/>
  <c r="G44" i="28"/>
  <c r="I48" i="28"/>
  <c r="I80" i="28"/>
  <c r="I83" i="28"/>
  <c r="G92" i="28"/>
  <c r="I93" i="28"/>
  <c r="G102" i="28"/>
  <c r="I127" i="28"/>
  <c r="G150" i="28"/>
  <c r="G157" i="28"/>
  <c r="G170" i="28"/>
  <c r="G173" i="28"/>
  <c r="G190" i="28"/>
  <c r="I191" i="28"/>
  <c r="I192" i="28"/>
  <c r="I202" i="28"/>
  <c r="I243" i="28"/>
  <c r="I252" i="28"/>
  <c r="G262" i="28"/>
  <c r="I343" i="28"/>
  <c r="G346" i="28"/>
  <c r="G381" i="28"/>
  <c r="G413" i="28"/>
  <c r="G200" i="28"/>
  <c r="I201" i="28"/>
  <c r="G207" i="28"/>
  <c r="I227" i="28"/>
  <c r="G237" i="28"/>
  <c r="G244" i="28"/>
  <c r="I246" i="28"/>
  <c r="G256" i="28"/>
  <c r="I274" i="28"/>
  <c r="I278" i="28"/>
  <c r="G284" i="28"/>
  <c r="I286" i="28"/>
  <c r="G303" i="28"/>
  <c r="G315" i="28"/>
  <c r="G319" i="28"/>
  <c r="I328" i="28"/>
  <c r="G348" i="28"/>
  <c r="G451" i="28"/>
  <c r="G472" i="28"/>
  <c r="G480" i="28"/>
  <c r="U503" i="28"/>
  <c r="I18" i="28"/>
  <c r="I34" i="28"/>
  <c r="I50" i="28"/>
  <c r="I66" i="28"/>
  <c r="I82" i="28"/>
  <c r="I98" i="28"/>
  <c r="I105" i="28"/>
  <c r="I118" i="28"/>
  <c r="I138" i="28"/>
  <c r="I142" i="28"/>
  <c r="G181" i="28"/>
  <c r="I186" i="28"/>
  <c r="G191" i="28"/>
  <c r="I200" i="28"/>
  <c r="G218" i="28"/>
  <c r="I244" i="28"/>
  <c r="I251" i="28"/>
  <c r="I284" i="28"/>
  <c r="G299" i="28"/>
  <c r="G339" i="28"/>
  <c r="I348" i="28"/>
  <c r="I349" i="28"/>
  <c r="I358" i="28"/>
  <c r="G361" i="28"/>
  <c r="I367" i="28"/>
  <c r="I370" i="28"/>
  <c r="G383" i="28"/>
  <c r="G420" i="28"/>
  <c r="I451" i="28"/>
  <c r="I489" i="28"/>
  <c r="I497" i="28"/>
  <c r="I26" i="28"/>
  <c r="I42" i="28"/>
  <c r="I58" i="28"/>
  <c r="I74" i="28"/>
  <c r="I90" i="28"/>
  <c r="I162" i="28"/>
  <c r="I166" i="28"/>
  <c r="G174" i="28"/>
  <c r="I177" i="28"/>
  <c r="I197" i="28"/>
  <c r="G221" i="28"/>
  <c r="I228" i="28"/>
  <c r="I248" i="28"/>
  <c r="G258" i="28"/>
  <c r="I264" i="28"/>
  <c r="G269" i="28"/>
  <c r="I276" i="28"/>
  <c r="I281" i="28"/>
  <c r="I297" i="28"/>
  <c r="I312" i="28"/>
  <c r="G321" i="28"/>
  <c r="I330" i="28"/>
  <c r="I338" i="28"/>
  <c r="G345" i="28"/>
  <c r="I351" i="28"/>
  <c r="G368" i="28"/>
  <c r="I389" i="28"/>
  <c r="G448" i="28"/>
  <c r="G473" i="28"/>
  <c r="G481" i="28"/>
  <c r="I482" i="28"/>
  <c r="I483" i="28"/>
  <c r="G114" i="28"/>
  <c r="G126" i="28"/>
  <c r="G158" i="28"/>
  <c r="I174" i="28"/>
  <c r="G187" i="28"/>
  <c r="G196" i="28"/>
  <c r="G202" i="28"/>
  <c r="I204" i="28"/>
  <c r="I210" i="28"/>
  <c r="G214" i="28"/>
  <c r="I221" i="28"/>
  <c r="G240" i="28"/>
  <c r="G245" i="28"/>
  <c r="I262" i="28"/>
  <c r="I269" i="28"/>
  <c r="G275" i="28"/>
  <c r="I280" i="28"/>
  <c r="G316" i="28"/>
  <c r="I401" i="28"/>
  <c r="I405" i="28"/>
  <c r="I415" i="28"/>
  <c r="G435" i="28"/>
  <c r="I439" i="28"/>
  <c r="G456" i="28"/>
  <c r="I106" i="28"/>
  <c r="I110" i="28"/>
  <c r="G120" i="28"/>
  <c r="G127" i="28"/>
  <c r="I170" i="28"/>
  <c r="G184" i="28"/>
  <c r="I208" i="28"/>
  <c r="G216" i="28"/>
  <c r="I229" i="28"/>
  <c r="G247" i="28"/>
  <c r="G266" i="28"/>
  <c r="I268" i="28"/>
  <c r="G274" i="28"/>
  <c r="G290" i="28"/>
  <c r="G300" i="28"/>
  <c r="G306" i="28"/>
  <c r="I316" i="28"/>
  <c r="G329" i="28"/>
  <c r="G330" i="28"/>
  <c r="I377" i="28"/>
  <c r="I383" i="28"/>
  <c r="G417" i="28"/>
  <c r="I423" i="28"/>
  <c r="G432" i="28"/>
  <c r="G449" i="28"/>
  <c r="I481" i="28"/>
  <c r="I203" i="28"/>
  <c r="G220" i="28"/>
  <c r="G234" i="28"/>
  <c r="G238" i="28"/>
  <c r="I256" i="28"/>
  <c r="I314" i="28"/>
  <c r="G323" i="28"/>
  <c r="G327" i="28"/>
  <c r="G340" i="28"/>
  <c r="G397" i="28"/>
  <c r="G465" i="28"/>
  <c r="G488" i="28"/>
  <c r="G493" i="28"/>
  <c r="G195" i="28"/>
  <c r="I198" i="28"/>
  <c r="G210" i="28"/>
  <c r="I222" i="28"/>
  <c r="G232" i="28"/>
  <c r="I234" i="28"/>
  <c r="I238" i="28"/>
  <c r="I282" i="28"/>
  <c r="I298" i="28"/>
  <c r="I317" i="28"/>
  <c r="I332" i="28"/>
  <c r="I353" i="28"/>
  <c r="G367" i="28"/>
  <c r="G371" i="28"/>
  <c r="I375" i="28"/>
  <c r="G388" i="28"/>
  <c r="G392" i="28"/>
  <c r="G415" i="28"/>
  <c r="G419" i="28"/>
  <c r="I441" i="28"/>
  <c r="I466" i="28"/>
  <c r="I467" i="28"/>
  <c r="G496" i="28"/>
  <c r="G112" i="28"/>
  <c r="G128" i="28"/>
  <c r="G144" i="28"/>
  <c r="G160" i="28"/>
  <c r="G176" i="28"/>
  <c r="G192" i="28"/>
  <c r="I206" i="28"/>
  <c r="I216" i="28"/>
  <c r="G224" i="28"/>
  <c r="G226" i="28"/>
  <c r="I270" i="28"/>
  <c r="I333" i="28"/>
  <c r="I345" i="28"/>
  <c r="G360" i="28"/>
  <c r="G365" i="28"/>
  <c r="I371" i="28"/>
  <c r="I407" i="28"/>
  <c r="G436" i="28"/>
  <c r="G441" i="28"/>
  <c r="I454" i="28"/>
  <c r="I498" i="28"/>
  <c r="G294" i="28"/>
  <c r="I302" i="28"/>
  <c r="G310" i="28"/>
  <c r="I318" i="28"/>
  <c r="I324" i="28"/>
  <c r="I325" i="28"/>
  <c r="I344" i="28"/>
  <c r="G350" i="28"/>
  <c r="I354" i="28"/>
  <c r="I355" i="28"/>
  <c r="I391" i="28"/>
  <c r="G400" i="28"/>
  <c r="I431" i="28"/>
  <c r="G452" i="28"/>
  <c r="I457" i="28"/>
  <c r="I469" i="28"/>
  <c r="I473" i="28"/>
  <c r="G479" i="28"/>
  <c r="G495" i="28"/>
  <c r="I230" i="28"/>
  <c r="I240" i="28"/>
  <c r="G248" i="28"/>
  <c r="G250" i="28"/>
  <c r="G291" i="28"/>
  <c r="I292" i="28"/>
  <c r="G343" i="28"/>
  <c r="I373" i="28"/>
  <c r="G404" i="28"/>
  <c r="G429" i="28"/>
  <c r="G433" i="28"/>
  <c r="I434" i="28"/>
  <c r="I435" i="28"/>
  <c r="G489" i="28"/>
  <c r="I495" i="28"/>
  <c r="G276" i="28"/>
  <c r="G292" i="28"/>
  <c r="G308" i="28"/>
  <c r="I340" i="28"/>
  <c r="I341" i="28"/>
  <c r="I346" i="28"/>
  <c r="I359" i="28"/>
  <c r="G372" i="28"/>
  <c r="G401" i="28"/>
  <c r="G409" i="28"/>
  <c r="I418" i="28"/>
  <c r="I419" i="28"/>
  <c r="I425" i="28"/>
  <c r="G440" i="28"/>
  <c r="G463" i="28"/>
  <c r="G477" i="28"/>
  <c r="I479" i="28"/>
  <c r="I487" i="28"/>
  <c r="I306" i="28"/>
  <c r="I322" i="28"/>
  <c r="G334" i="28"/>
  <c r="G335" i="28"/>
  <c r="G356" i="28"/>
  <c r="G385" i="28"/>
  <c r="G393" i="28"/>
  <c r="I402" i="28"/>
  <c r="I403" i="28"/>
  <c r="I409" i="28"/>
  <c r="G424" i="28"/>
  <c r="G447" i="28"/>
  <c r="G461" i="28"/>
  <c r="I463" i="28"/>
  <c r="I471" i="28"/>
  <c r="G484" i="28"/>
  <c r="G332" i="28"/>
  <c r="G369" i="28"/>
  <c r="G377" i="28"/>
  <c r="I386" i="28"/>
  <c r="I387" i="28"/>
  <c r="I393" i="28"/>
  <c r="G408" i="28"/>
  <c r="G431" i="28"/>
  <c r="G445" i="28"/>
  <c r="I447" i="28"/>
  <c r="I455" i="28"/>
  <c r="G468" i="28"/>
  <c r="G497" i="28"/>
  <c r="G500" i="28"/>
  <c r="G364" i="28"/>
  <c r="G380" i="28"/>
  <c r="G396" i="28"/>
  <c r="G412" i="28"/>
  <c r="G428" i="28"/>
  <c r="G444" i="28"/>
  <c r="G460" i="28"/>
  <c r="G476" i="28"/>
  <c r="G492" i="28"/>
  <c r="I362" i="28"/>
  <c r="I363" i="28"/>
  <c r="I378" i="28"/>
  <c r="I379" i="28"/>
  <c r="I394" i="28"/>
  <c r="I395" i="28"/>
  <c r="I410" i="28"/>
  <c r="I411" i="28"/>
  <c r="I426" i="28"/>
  <c r="I427" i="28"/>
  <c r="I442" i="28"/>
  <c r="I443" i="28"/>
  <c r="I458" i="28"/>
  <c r="I459" i="28"/>
  <c r="I474" i="28"/>
  <c r="I475" i="28"/>
  <c r="I490" i="28"/>
  <c r="I491" i="28"/>
  <c r="G357" i="28"/>
  <c r="G373" i="28"/>
  <c r="G389" i="28"/>
  <c r="G405" i="28"/>
  <c r="G421" i="28"/>
  <c r="G437" i="28"/>
  <c r="G453" i="28"/>
  <c r="G469" i="28"/>
  <c r="G485" i="28"/>
  <c r="I486" i="27"/>
  <c r="I478" i="27"/>
  <c r="I467" i="27"/>
  <c r="G401" i="27"/>
  <c r="I349" i="27"/>
  <c r="G329" i="27"/>
  <c r="G282" i="27"/>
  <c r="I93" i="27"/>
  <c r="I55" i="27"/>
  <c r="G458" i="27"/>
  <c r="G258" i="27"/>
  <c r="G76" i="27"/>
  <c r="I137" i="27"/>
  <c r="G467" i="27"/>
  <c r="I410" i="27"/>
  <c r="G407" i="27"/>
  <c r="G390" i="27"/>
  <c r="I385" i="27"/>
  <c r="G382" i="27"/>
  <c r="I377" i="27"/>
  <c r="G371" i="27"/>
  <c r="G250" i="27"/>
  <c r="I234" i="27"/>
  <c r="I226" i="27"/>
  <c r="I218" i="27"/>
  <c r="I206" i="27"/>
  <c r="I184" i="27"/>
  <c r="G181" i="27"/>
  <c r="G167" i="27"/>
  <c r="I156" i="27"/>
  <c r="I148" i="27"/>
  <c r="I140" i="27"/>
  <c r="G93" i="27"/>
  <c r="G457" i="27"/>
  <c r="I354" i="27"/>
  <c r="G446" i="27"/>
  <c r="I441" i="27"/>
  <c r="I83" i="27"/>
  <c r="I11" i="27"/>
  <c r="G7" i="27"/>
  <c r="G440" i="27"/>
  <c r="I487" i="27"/>
  <c r="G441" i="27"/>
  <c r="I436" i="27"/>
  <c r="G433" i="27"/>
  <c r="G430" i="27"/>
  <c r="G427" i="27"/>
  <c r="I350" i="27"/>
  <c r="I311" i="27"/>
  <c r="G300" i="27"/>
  <c r="I97" i="27"/>
  <c r="I94" i="27"/>
  <c r="G91" i="27"/>
  <c r="G80" i="27"/>
  <c r="G72" i="27"/>
  <c r="G53" i="27"/>
  <c r="I48" i="27"/>
  <c r="I219" i="27"/>
  <c r="G471" i="27"/>
  <c r="I455" i="27"/>
  <c r="G452" i="27"/>
  <c r="I447" i="27"/>
  <c r="G444" i="27"/>
  <c r="I425" i="27"/>
  <c r="G372" i="27"/>
  <c r="I337" i="27"/>
  <c r="G311" i="27"/>
  <c r="I295" i="27"/>
  <c r="I149" i="27"/>
  <c r="G146" i="27"/>
  <c r="I122" i="27"/>
  <c r="G105" i="27"/>
  <c r="G86" i="27"/>
  <c r="I78" i="27"/>
  <c r="G75" i="27"/>
  <c r="G367" i="27"/>
  <c r="G295" i="27"/>
  <c r="G120" i="27"/>
  <c r="G11" i="27"/>
  <c r="I429" i="27"/>
  <c r="I307" i="27"/>
  <c r="I187" i="27"/>
  <c r="I84" i="27"/>
  <c r="I501" i="27"/>
  <c r="G498" i="27"/>
  <c r="I493" i="27"/>
  <c r="G490" i="27"/>
  <c r="I485" i="27"/>
  <c r="G482" i="27"/>
  <c r="I477" i="27"/>
  <c r="G474" i="27"/>
  <c r="I466" i="27"/>
  <c r="G463" i="27"/>
  <c r="I458" i="27"/>
  <c r="G455" i="27"/>
  <c r="I450" i="27"/>
  <c r="G447" i="27"/>
  <c r="I442" i="27"/>
  <c r="I428" i="27"/>
  <c r="I403" i="27"/>
  <c r="G337" i="27"/>
  <c r="G328" i="27"/>
  <c r="G306" i="27"/>
  <c r="G298" i="27"/>
  <c r="G281" i="27"/>
  <c r="I276" i="27"/>
  <c r="G270" i="27"/>
  <c r="I265" i="27"/>
  <c r="G262" i="27"/>
  <c r="I257" i="27"/>
  <c r="G254" i="27"/>
  <c r="I246" i="27"/>
  <c r="G243" i="27"/>
  <c r="I238" i="27"/>
  <c r="G235" i="27"/>
  <c r="I230" i="27"/>
  <c r="G227" i="27"/>
  <c r="G210" i="27"/>
  <c r="I202" i="27"/>
  <c r="G199" i="27"/>
  <c r="G193" i="27"/>
  <c r="I188" i="27"/>
  <c r="I180" i="27"/>
  <c r="G177" i="27"/>
  <c r="I172" i="27"/>
  <c r="I169" i="27"/>
  <c r="I166" i="27"/>
  <c r="I163" i="27"/>
  <c r="I160" i="27"/>
  <c r="I152" i="27"/>
  <c r="G149" i="27"/>
  <c r="I144" i="27"/>
  <c r="G141" i="27"/>
  <c r="G138" i="27"/>
  <c r="I133" i="27"/>
  <c r="G130" i="27"/>
  <c r="I125" i="27"/>
  <c r="G122" i="27"/>
  <c r="G119" i="27"/>
  <c r="I114" i="27"/>
  <c r="G111" i="27"/>
  <c r="I106" i="27"/>
  <c r="I103" i="27"/>
  <c r="G100" i="27"/>
  <c r="I92" i="27"/>
  <c r="G89" i="27"/>
  <c r="G413" i="27"/>
  <c r="G288" i="27"/>
  <c r="G197" i="27"/>
  <c r="G112" i="27"/>
  <c r="G4" i="27"/>
  <c r="I402" i="27"/>
  <c r="I305" i="27"/>
  <c r="I52" i="27"/>
  <c r="G491" i="27"/>
  <c r="G464" i="27"/>
  <c r="G456" i="27"/>
  <c r="G423" i="27"/>
  <c r="G415" i="27"/>
  <c r="G404" i="27"/>
  <c r="G395" i="27"/>
  <c r="G387" i="27"/>
  <c r="G379" i="27"/>
  <c r="I371" i="27"/>
  <c r="G360" i="27"/>
  <c r="I352" i="27"/>
  <c r="I359" i="27"/>
  <c r="G398" i="27"/>
  <c r="I374" i="27"/>
  <c r="I324" i="27"/>
  <c r="I316" i="27"/>
  <c r="I313" i="27"/>
  <c r="I253" i="27"/>
  <c r="G247" i="27"/>
  <c r="G239" i="27"/>
  <c r="I212" i="27"/>
  <c r="I209" i="27"/>
  <c r="G203" i="27"/>
  <c r="G170" i="27"/>
  <c r="G161" i="27"/>
  <c r="G126" i="27"/>
  <c r="G13" i="27"/>
  <c r="G392" i="27"/>
  <c r="G249" i="27"/>
  <c r="G157" i="27"/>
  <c r="G48" i="27"/>
  <c r="I224" i="27"/>
  <c r="G438" i="27"/>
  <c r="I433" i="27"/>
  <c r="I430" i="27"/>
  <c r="G424" i="27"/>
  <c r="G421" i="27"/>
  <c r="I416" i="27"/>
  <c r="I361" i="27"/>
  <c r="I327" i="27"/>
  <c r="I272" i="27"/>
  <c r="I80" i="27"/>
  <c r="G77" i="27"/>
  <c r="G16" i="27"/>
  <c r="I39" i="27"/>
  <c r="G385" i="27"/>
  <c r="I434" i="27"/>
  <c r="I98" i="27"/>
  <c r="G500" i="27"/>
  <c r="I479" i="27"/>
  <c r="G476" i="27"/>
  <c r="I471" i="27"/>
  <c r="I468" i="27"/>
  <c r="I460" i="27"/>
  <c r="I372" i="27"/>
  <c r="G369" i="27"/>
  <c r="G336" i="27"/>
  <c r="G330" i="27"/>
  <c r="I286" i="27"/>
  <c r="I204" i="27"/>
  <c r="I56" i="27"/>
  <c r="I320" i="27"/>
  <c r="I482" i="27"/>
  <c r="G479" i="27"/>
  <c r="G468" i="27"/>
  <c r="I463" i="27"/>
  <c r="G460" i="27"/>
  <c r="G419" i="27"/>
  <c r="G383" i="27"/>
  <c r="I177" i="27"/>
  <c r="G174" i="27"/>
  <c r="I141" i="27"/>
  <c r="G135" i="27"/>
  <c r="I111" i="27"/>
  <c r="I496" i="27"/>
  <c r="G493" i="27"/>
  <c r="I480" i="27"/>
  <c r="G477" i="27"/>
  <c r="I461" i="27"/>
  <c r="I445" i="27"/>
  <c r="G414" i="27"/>
  <c r="G403" i="27"/>
  <c r="I392" i="27"/>
  <c r="G381" i="27"/>
  <c r="I365" i="27"/>
  <c r="G362" i="27"/>
  <c r="I343" i="27"/>
  <c r="I323" i="27"/>
  <c r="G320" i="27"/>
  <c r="I315" i="27"/>
  <c r="I312" i="27"/>
  <c r="G309" i="27"/>
  <c r="I304" i="27"/>
  <c r="G301" i="27"/>
  <c r="I296" i="27"/>
  <c r="I293" i="27"/>
  <c r="G290" i="27"/>
  <c r="I287" i="27"/>
  <c r="G284" i="27"/>
  <c r="G273" i="27"/>
  <c r="G257" i="27"/>
  <c r="I225" i="27"/>
  <c r="G222" i="27"/>
  <c r="I205" i="27"/>
  <c r="G202" i="27"/>
  <c r="I191" i="27"/>
  <c r="G188" i="27"/>
  <c r="G180" i="27"/>
  <c r="I175" i="27"/>
  <c r="G172" i="27"/>
  <c r="G169" i="27"/>
  <c r="G166" i="27"/>
  <c r="G163" i="27"/>
  <c r="G160" i="27"/>
  <c r="I155" i="27"/>
  <c r="G152" i="27"/>
  <c r="I147" i="27"/>
  <c r="G144" i="27"/>
  <c r="I139" i="27"/>
  <c r="I136" i="27"/>
  <c r="G133" i="27"/>
  <c r="I32" i="27"/>
  <c r="I33" i="27"/>
  <c r="G287" i="27"/>
  <c r="G192" i="27"/>
  <c r="G92" i="27"/>
  <c r="I170" i="27"/>
  <c r="I51" i="27"/>
  <c r="G475" i="27"/>
  <c r="I459" i="27"/>
  <c r="I418" i="27"/>
  <c r="I407" i="27"/>
  <c r="I398" i="27"/>
  <c r="I390" i="27"/>
  <c r="I382" i="27"/>
  <c r="I363" i="27"/>
  <c r="G346" i="27"/>
  <c r="I321" i="27"/>
  <c r="G299" i="27"/>
  <c r="I291" i="27"/>
  <c r="I285" i="27"/>
  <c r="G101" i="27"/>
  <c r="I96" i="27"/>
  <c r="G90" i="27"/>
  <c r="G21" i="27"/>
  <c r="G339" i="27"/>
  <c r="G165" i="27"/>
  <c r="I474" i="27"/>
  <c r="I258" i="27"/>
  <c r="G429" i="27"/>
  <c r="I424" i="27"/>
  <c r="I421" i="27"/>
  <c r="G418" i="27"/>
  <c r="I344" i="27"/>
  <c r="G341" i="27"/>
  <c r="I242" i="27"/>
  <c r="I215" i="27"/>
  <c r="I176" i="27"/>
  <c r="G173" i="27"/>
  <c r="G145" i="27"/>
  <c r="G134" i="27"/>
  <c r="G104" i="27"/>
  <c r="I7" i="27"/>
  <c r="G322" i="27"/>
  <c r="I465" i="27"/>
  <c r="I135" i="27"/>
  <c r="I476" i="27"/>
  <c r="I449" i="27"/>
  <c r="I427" i="27"/>
  <c r="I275" i="27"/>
  <c r="G269" i="27"/>
  <c r="I264" i="27"/>
  <c r="G261" i="27"/>
  <c r="I353" i="27"/>
  <c r="I495" i="27"/>
  <c r="G492" i="27"/>
  <c r="I452" i="27"/>
  <c r="G449" i="27"/>
  <c r="I444" i="27"/>
  <c r="I419" i="27"/>
  <c r="G402" i="27"/>
  <c r="I391" i="27"/>
  <c r="G380" i="27"/>
  <c r="I364" i="27"/>
  <c r="G361" i="27"/>
  <c r="I356" i="27"/>
  <c r="I292" i="27"/>
  <c r="G289" i="27"/>
  <c r="G283" i="27"/>
  <c r="I251" i="27"/>
  <c r="G237" i="27"/>
  <c r="I116" i="27"/>
  <c r="I105" i="27"/>
  <c r="G102" i="27"/>
  <c r="I67" i="27"/>
  <c r="G64" i="27"/>
  <c r="G19" i="27"/>
  <c r="G2" i="27"/>
  <c r="G20" i="27"/>
  <c r="G232" i="27"/>
  <c r="G327" i="27"/>
  <c r="G349" i="27"/>
  <c r="G62" i="27"/>
  <c r="G94" i="27"/>
  <c r="G137" i="27"/>
  <c r="G207" i="27"/>
  <c r="G271" i="27"/>
  <c r="G22" i="27"/>
  <c r="G65" i="27"/>
  <c r="G95" i="27"/>
  <c r="G139" i="27"/>
  <c r="G208" i="27"/>
  <c r="G245" i="27"/>
  <c r="G272" i="27"/>
  <c r="G331" i="27"/>
  <c r="G355" i="27"/>
  <c r="G473" i="27"/>
  <c r="G496" i="27"/>
  <c r="G25" i="27"/>
  <c r="G67" i="27"/>
  <c r="G140" i="27"/>
  <c r="G209" i="27"/>
  <c r="G356" i="27"/>
  <c r="G37" i="27"/>
  <c r="G184" i="27"/>
  <c r="G218" i="27"/>
  <c r="G248" i="27"/>
  <c r="G285" i="27"/>
  <c r="G338" i="27"/>
  <c r="G363" i="27"/>
  <c r="G410" i="27"/>
  <c r="G439" i="27"/>
  <c r="G319" i="27"/>
  <c r="G224" i="27"/>
  <c r="G121" i="27"/>
  <c r="G39" i="27"/>
  <c r="I431" i="27"/>
  <c r="I87" i="27"/>
  <c r="I498" i="27"/>
  <c r="G495" i="27"/>
  <c r="I490" i="27"/>
  <c r="G487" i="27"/>
  <c r="I439" i="27"/>
  <c r="G182" i="27"/>
  <c r="I157" i="27"/>
  <c r="G154" i="27"/>
  <c r="I130" i="27"/>
  <c r="G127" i="27"/>
  <c r="I119" i="27"/>
  <c r="G116" i="27"/>
  <c r="G108" i="27"/>
  <c r="G501" i="27"/>
  <c r="I488" i="27"/>
  <c r="I472" i="27"/>
  <c r="I469" i="27"/>
  <c r="G466" i="27"/>
  <c r="I453" i="27"/>
  <c r="G428" i="27"/>
  <c r="I409" i="27"/>
  <c r="G406" i="27"/>
  <c r="G400" i="27"/>
  <c r="G397" i="27"/>
  <c r="I376" i="27"/>
  <c r="I373" i="27"/>
  <c r="G370" i="27"/>
  <c r="I357" i="27"/>
  <c r="I351" i="27"/>
  <c r="G348" i="27"/>
  <c r="G334" i="27"/>
  <c r="I448" i="27"/>
  <c r="G445" i="27"/>
  <c r="I440" i="27"/>
  <c r="G437" i="27"/>
  <c r="G420" i="27"/>
  <c r="I415" i="27"/>
  <c r="I412" i="27"/>
  <c r="G409" i="27"/>
  <c r="I404" i="27"/>
  <c r="I401" i="27"/>
  <c r="I395" i="27"/>
  <c r="I387" i="27"/>
  <c r="G384" i="27"/>
  <c r="I379" i="27"/>
  <c r="G376" i="27"/>
  <c r="G373" i="27"/>
  <c r="I368" i="27"/>
  <c r="I360" i="27"/>
  <c r="G357" i="27"/>
  <c r="G354" i="27"/>
  <c r="G351" i="27"/>
  <c r="I346" i="27"/>
  <c r="G343" i="27"/>
  <c r="I338" i="27"/>
  <c r="I335" i="27"/>
  <c r="I332" i="27"/>
  <c r="I329" i="27"/>
  <c r="I326" i="27"/>
  <c r="G323" i="27"/>
  <c r="I318" i="27"/>
  <c r="G315" i="27"/>
  <c r="G312" i="27"/>
  <c r="G304" i="27"/>
  <c r="G296" i="27"/>
  <c r="G279" i="27"/>
  <c r="I274" i="27"/>
  <c r="I271" i="27"/>
  <c r="G268" i="27"/>
  <c r="I263" i="27"/>
  <c r="G260" i="27"/>
  <c r="G205" i="27"/>
  <c r="G183" i="27"/>
  <c r="G128" i="27"/>
  <c r="I123" i="27"/>
  <c r="I71" i="27"/>
  <c r="G68" i="27"/>
  <c r="G49" i="27"/>
  <c r="G411" i="27"/>
  <c r="G263" i="27"/>
  <c r="G83" i="27"/>
  <c r="I475" i="27"/>
  <c r="I388" i="27"/>
  <c r="I268" i="27"/>
  <c r="I44" i="27"/>
  <c r="G310" i="27"/>
  <c r="G302" i="27"/>
  <c r="I288" i="27"/>
  <c r="G274" i="27"/>
  <c r="I236" i="27"/>
  <c r="G233" i="27"/>
  <c r="G225" i="27"/>
  <c r="I220" i="27"/>
  <c r="I217" i="27"/>
  <c r="I214" i="27"/>
  <c r="I211" i="27"/>
  <c r="I208" i="27"/>
  <c r="I200" i="27"/>
  <c r="I197" i="27"/>
  <c r="I194" i="27"/>
  <c r="G191" i="27"/>
  <c r="I186" i="27"/>
  <c r="I178" i="27"/>
  <c r="G175" i="27"/>
  <c r="I164" i="27"/>
  <c r="I158" i="27"/>
  <c r="G155" i="27"/>
  <c r="I150" i="27"/>
  <c r="G147" i="27"/>
  <c r="I142" i="27"/>
  <c r="G136" i="27"/>
  <c r="I120" i="27"/>
  <c r="G117" i="27"/>
  <c r="I112" i="27"/>
  <c r="G109" i="27"/>
  <c r="G103" i="27"/>
  <c r="I73" i="27"/>
  <c r="I65" i="27"/>
  <c r="I34" i="27"/>
  <c r="G31" i="27"/>
  <c r="G14" i="27"/>
  <c r="G8" i="27"/>
  <c r="G5" i="27"/>
  <c r="I300" i="27"/>
  <c r="I255" i="27"/>
  <c r="I216" i="27"/>
  <c r="I499" i="27"/>
  <c r="G488" i="27"/>
  <c r="I483" i="27"/>
  <c r="G480" i="27"/>
  <c r="G472" i="27"/>
  <c r="G469" i="27"/>
  <c r="I464" i="27"/>
  <c r="G461" i="27"/>
  <c r="I456" i="27"/>
  <c r="G453" i="27"/>
  <c r="G450" i="27"/>
  <c r="G442" i="27"/>
  <c r="I437" i="27"/>
  <c r="G434" i="27"/>
  <c r="G431" i="27"/>
  <c r="G425" i="27"/>
  <c r="I422" i="27"/>
  <c r="G416" i="27"/>
  <c r="I413" i="27"/>
  <c r="I405" i="27"/>
  <c r="I396" i="27"/>
  <c r="G393" i="27"/>
  <c r="G377" i="27"/>
  <c r="G366" i="27"/>
  <c r="G358" i="27"/>
  <c r="I347" i="27"/>
  <c r="G344" i="27"/>
  <c r="I339" i="27"/>
  <c r="I336" i="27"/>
  <c r="I333" i="27"/>
  <c r="I330" i="27"/>
  <c r="G324" i="27"/>
  <c r="I319" i="27"/>
  <c r="G316" i="27"/>
  <c r="G313" i="27"/>
  <c r="I308" i="27"/>
  <c r="G297" i="27"/>
  <c r="G255" i="27"/>
  <c r="I250" i="27"/>
  <c r="I247" i="27"/>
  <c r="G244" i="27"/>
  <c r="I239" i="27"/>
  <c r="G236" i="27"/>
  <c r="I231" i="27"/>
  <c r="G228" i="27"/>
  <c r="G220" i="27"/>
  <c r="G217" i="27"/>
  <c r="G214" i="27"/>
  <c r="G211" i="27"/>
  <c r="I203" i="27"/>
  <c r="G200" i="27"/>
  <c r="G194" i="27"/>
  <c r="I189" i="27"/>
  <c r="G186" i="27"/>
  <c r="G150" i="27"/>
  <c r="G131" i="27"/>
  <c r="G123" i="27"/>
  <c r="G84" i="27"/>
  <c r="G73" i="27"/>
  <c r="I68" i="27"/>
  <c r="I60" i="27"/>
  <c r="I57" i="27"/>
  <c r="G54" i="27"/>
  <c r="I49" i="27"/>
  <c r="G46" i="27"/>
  <c r="G40" i="27"/>
  <c r="G34" i="27"/>
  <c r="I29" i="27"/>
  <c r="G26" i="27"/>
  <c r="G23" i="27"/>
  <c r="G17" i="27"/>
  <c r="I12" i="27"/>
  <c r="I9" i="27"/>
  <c r="I3" i="27"/>
  <c r="I167" i="27"/>
  <c r="I81" i="27"/>
  <c r="I82" i="27"/>
  <c r="I79" i="27"/>
  <c r="I63" i="27"/>
  <c r="G60" i="27"/>
  <c r="G57" i="27"/>
  <c r="I41" i="27"/>
  <c r="I35" i="27"/>
  <c r="I15" i="27"/>
  <c r="G12" i="27"/>
  <c r="G9" i="27"/>
  <c r="I6" i="27"/>
  <c r="I491" i="27"/>
  <c r="I289" i="27"/>
  <c r="I243" i="27"/>
  <c r="I201" i="27"/>
  <c r="I159" i="27"/>
  <c r="I115" i="27"/>
  <c r="I31" i="27"/>
  <c r="I497" i="27"/>
  <c r="G494" i="27"/>
  <c r="I489" i="27"/>
  <c r="G486" i="27"/>
  <c r="I481" i="27"/>
  <c r="G478" i="27"/>
  <c r="I473" i="27"/>
  <c r="I470" i="27"/>
  <c r="I462" i="27"/>
  <c r="G459" i="27"/>
  <c r="I454" i="27"/>
  <c r="I451" i="27"/>
  <c r="G448" i="27"/>
  <c r="I443" i="27"/>
  <c r="I435" i="27"/>
  <c r="G432" i="27"/>
  <c r="I426" i="27"/>
  <c r="I417" i="27"/>
  <c r="I411" i="27"/>
  <c r="G408" i="27"/>
  <c r="G399" i="27"/>
  <c r="I394" i="27"/>
  <c r="G391" i="27"/>
  <c r="I386" i="27"/>
  <c r="I378" i="27"/>
  <c r="I375" i="27"/>
  <c r="G364" i="27"/>
  <c r="G342" i="27"/>
  <c r="I331" i="27"/>
  <c r="I328" i="27"/>
  <c r="I325" i="27"/>
  <c r="I317" i="27"/>
  <c r="G314" i="27"/>
  <c r="I306" i="27"/>
  <c r="G303" i="27"/>
  <c r="I298" i="27"/>
  <c r="G292" i="27"/>
  <c r="G286" i="27"/>
  <c r="I281" i="27"/>
  <c r="I278" i="27"/>
  <c r="G275" i="27"/>
  <c r="I267" i="27"/>
  <c r="G264" i="27"/>
  <c r="I259" i="27"/>
  <c r="I256" i="27"/>
  <c r="G253" i="27"/>
  <c r="I245" i="27"/>
  <c r="G242" i="27"/>
  <c r="I237" i="27"/>
  <c r="G234" i="27"/>
  <c r="I229" i="27"/>
  <c r="G226" i="27"/>
  <c r="I171" i="27"/>
  <c r="G156" i="27"/>
  <c r="I151" i="27"/>
  <c r="G129" i="27"/>
  <c r="I124" i="27"/>
  <c r="I121" i="27"/>
  <c r="G118" i="27"/>
  <c r="I113" i="27"/>
  <c r="G110" i="27"/>
  <c r="I99" i="27"/>
  <c r="G96" i="27"/>
  <c r="I88" i="27"/>
  <c r="I85" i="27"/>
  <c r="G82" i="27"/>
  <c r="G79" i="27"/>
  <c r="I74" i="27"/>
  <c r="G71" i="27"/>
  <c r="I66" i="27"/>
  <c r="G63" i="27"/>
  <c r="G52" i="27"/>
  <c r="I47" i="27"/>
  <c r="G44" i="27"/>
  <c r="G41" i="27"/>
  <c r="I38" i="27"/>
  <c r="G35" i="27"/>
  <c r="G32" i="27"/>
  <c r="I27" i="27"/>
  <c r="I24" i="27"/>
  <c r="I21" i="27"/>
  <c r="I18" i="27"/>
  <c r="G15" i="27"/>
  <c r="I10" i="27"/>
  <c r="I241" i="27"/>
  <c r="I192" i="27"/>
  <c r="I64" i="27"/>
  <c r="I20" i="27"/>
  <c r="G29" i="27"/>
  <c r="I500" i="27"/>
  <c r="G497" i="27"/>
  <c r="I492" i="27"/>
  <c r="G489" i="27"/>
  <c r="I484" i="27"/>
  <c r="G481" i="27"/>
  <c r="G470" i="27"/>
  <c r="G462" i="27"/>
  <c r="I457" i="27"/>
  <c r="G454" i="27"/>
  <c r="G451" i="27"/>
  <c r="I446" i="27"/>
  <c r="G443" i="27"/>
  <c r="I438" i="27"/>
  <c r="G435" i="27"/>
  <c r="G426" i="27"/>
  <c r="I423" i="27"/>
  <c r="I420" i="27"/>
  <c r="G417" i="27"/>
  <c r="I414" i="27"/>
  <c r="I406" i="27"/>
  <c r="I400" i="27"/>
  <c r="I397" i="27"/>
  <c r="I389" i="27"/>
  <c r="G386" i="27"/>
  <c r="G375" i="27"/>
  <c r="I362" i="27"/>
  <c r="G359" i="27"/>
  <c r="I348" i="27"/>
  <c r="G345" i="27"/>
  <c r="I340" i="27"/>
  <c r="I334" i="27"/>
  <c r="G325" i="27"/>
  <c r="G317" i="27"/>
  <c r="I309" i="27"/>
  <c r="I301" i="27"/>
  <c r="I290" i="27"/>
  <c r="I284" i="27"/>
  <c r="G278" i="27"/>
  <c r="I270" i="27"/>
  <c r="G267" i="27"/>
  <c r="I262" i="27"/>
  <c r="G259" i="27"/>
  <c r="G256" i="27"/>
  <c r="I248" i="27"/>
  <c r="I240" i="27"/>
  <c r="I232" i="27"/>
  <c r="G229" i="27"/>
  <c r="G221" i="27"/>
  <c r="G201" i="27"/>
  <c r="G198" i="27"/>
  <c r="G195" i="27"/>
  <c r="G168" i="27"/>
  <c r="G132" i="27"/>
  <c r="I127" i="27"/>
  <c r="G124" i="27"/>
  <c r="G113" i="27"/>
  <c r="I108" i="27"/>
  <c r="I102" i="27"/>
  <c r="G99" i="27"/>
  <c r="I91" i="27"/>
  <c r="G88" i="27"/>
  <c r="G85" i="27"/>
  <c r="I77" i="27"/>
  <c r="G74" i="27"/>
  <c r="I69" i="27"/>
  <c r="G66" i="27"/>
  <c r="I61" i="27"/>
  <c r="I58" i="27"/>
  <c r="G55" i="27"/>
  <c r="I50" i="27"/>
  <c r="G38" i="27"/>
  <c r="I30" i="27"/>
  <c r="G27" i="27"/>
  <c r="G24" i="27"/>
  <c r="G18" i="27"/>
  <c r="I322" i="27"/>
  <c r="I235" i="27"/>
  <c r="I17" i="27"/>
  <c r="I432" i="27"/>
  <c r="G422" i="27"/>
  <c r="I408" i="27"/>
  <c r="G405" i="27"/>
  <c r="I399" i="27"/>
  <c r="G396" i="27"/>
  <c r="G388" i="27"/>
  <c r="I383" i="27"/>
  <c r="I380" i="27"/>
  <c r="G374" i="27"/>
  <c r="I369" i="27"/>
  <c r="I366" i="27"/>
  <c r="I358" i="27"/>
  <c r="I355" i="27"/>
  <c r="G352" i="27"/>
  <c r="I341" i="27"/>
  <c r="G335" i="27"/>
  <c r="G332" i="27"/>
  <c r="G326" i="27"/>
  <c r="G318" i="27"/>
  <c r="I310" i="27"/>
  <c r="G307" i="27"/>
  <c r="I302" i="27"/>
  <c r="I299" i="27"/>
  <c r="G293" i="27"/>
  <c r="I282" i="27"/>
  <c r="I279" i="27"/>
  <c r="G276" i="27"/>
  <c r="G265" i="27"/>
  <c r="I260" i="27"/>
  <c r="I254" i="27"/>
  <c r="G251" i="27"/>
  <c r="G240" i="27"/>
  <c r="I227" i="27"/>
  <c r="I221" i="27"/>
  <c r="G215" i="27"/>
  <c r="G212" i="27"/>
  <c r="G206" i="27"/>
  <c r="I198" i="27"/>
  <c r="I195" i="27"/>
  <c r="G189" i="27"/>
  <c r="I181" i="27"/>
  <c r="G178" i="27"/>
  <c r="I173" i="27"/>
  <c r="G164" i="27"/>
  <c r="I161" i="27"/>
  <c r="G158" i="27"/>
  <c r="I153" i="27"/>
  <c r="I145" i="27"/>
  <c r="G142" i="27"/>
  <c r="I134" i="27"/>
  <c r="I131" i="27"/>
  <c r="I128" i="27"/>
  <c r="G125" i="27"/>
  <c r="I117" i="27"/>
  <c r="G114" i="27"/>
  <c r="I109" i="27"/>
  <c r="G106" i="27"/>
  <c r="I100" i="27"/>
  <c r="G97" i="27"/>
  <c r="I89" i="27"/>
  <c r="I86" i="27"/>
  <c r="I75" i="27"/>
  <c r="I72" i="27"/>
  <c r="G69" i="27"/>
  <c r="G61" i="27"/>
  <c r="G58" i="27"/>
  <c r="I53" i="27"/>
  <c r="G50" i="27"/>
  <c r="I45" i="27"/>
  <c r="I42" i="27"/>
  <c r="I36" i="27"/>
  <c r="G30" i="27"/>
  <c r="I16" i="27"/>
  <c r="I19" i="27"/>
  <c r="G305" i="27"/>
  <c r="I297" i="27"/>
  <c r="I294" i="27"/>
  <c r="G291" i="27"/>
  <c r="I280" i="27"/>
  <c r="I277" i="27"/>
  <c r="I266" i="27"/>
  <c r="I252" i="27"/>
  <c r="I249" i="27"/>
  <c r="G246" i="27"/>
  <c r="G238" i="27"/>
  <c r="I233" i="27"/>
  <c r="G230" i="27"/>
  <c r="I213" i="27"/>
  <c r="I210" i="27"/>
  <c r="I207" i="27"/>
  <c r="G204" i="27"/>
  <c r="I199" i="27"/>
  <c r="I196" i="27"/>
  <c r="I190" i="27"/>
  <c r="G187" i="27"/>
  <c r="I179" i="27"/>
  <c r="G176" i="27"/>
  <c r="I168" i="27"/>
  <c r="I165" i="27"/>
  <c r="I162" i="27"/>
  <c r="G148" i="27"/>
  <c r="I143" i="27"/>
  <c r="I126" i="27"/>
  <c r="I107" i="27"/>
  <c r="I104" i="27"/>
  <c r="I95" i="27"/>
  <c r="G78" i="27"/>
  <c r="I70" i="27"/>
  <c r="I62" i="27"/>
  <c r="I59" i="27"/>
  <c r="G56" i="27"/>
  <c r="I43" i="27"/>
  <c r="G28" i="27"/>
  <c r="G389" i="27"/>
  <c r="I384" i="27"/>
  <c r="I381" i="27"/>
  <c r="G378" i="27"/>
  <c r="I370" i="27"/>
  <c r="I367" i="27"/>
  <c r="G353" i="27"/>
  <c r="G350" i="27"/>
  <c r="I345" i="27"/>
  <c r="I342" i="27"/>
  <c r="G333" i="27"/>
  <c r="I314" i="27"/>
  <c r="G308" i="27"/>
  <c r="I303" i="27"/>
  <c r="G294" i="27"/>
  <c r="I283" i="27"/>
  <c r="G280" i="27"/>
  <c r="G277" i="27"/>
  <c r="I269" i="27"/>
  <c r="G266" i="27"/>
  <c r="I261" i="27"/>
  <c r="G252" i="27"/>
  <c r="I244" i="27"/>
  <c r="G241" i="27"/>
  <c r="I228" i="27"/>
  <c r="I222" i="27"/>
  <c r="G219" i="27"/>
  <c r="G216" i="27"/>
  <c r="G213" i="27"/>
  <c r="G196" i="27"/>
  <c r="I193" i="27"/>
  <c r="G190" i="27"/>
  <c r="I185" i="27"/>
  <c r="I182" i="27"/>
  <c r="G179" i="27"/>
  <c r="I174" i="27"/>
  <c r="G171" i="27"/>
  <c r="G162" i="27"/>
  <c r="G159" i="27"/>
  <c r="I154" i="27"/>
  <c r="G151" i="27"/>
  <c r="I146" i="27"/>
  <c r="G143" i="27"/>
  <c r="I132" i="27"/>
  <c r="I129" i="27"/>
  <c r="I118" i="27"/>
  <c r="G115" i="27"/>
  <c r="I110" i="27"/>
  <c r="G107" i="27"/>
  <c r="I101" i="27"/>
  <c r="G98" i="27"/>
  <c r="I90" i="27"/>
  <c r="G87" i="27"/>
  <c r="G81" i="27"/>
  <c r="I76" i="27"/>
  <c r="G70" i="27"/>
  <c r="G59" i="27"/>
  <c r="I54" i="27"/>
  <c r="G51" i="27"/>
  <c r="I46" i="27"/>
  <c r="G43" i="27"/>
  <c r="I40" i="27"/>
  <c r="I37" i="27"/>
  <c r="I26" i="27"/>
  <c r="I23" i="27"/>
  <c r="I14" i="27"/>
  <c r="I8" i="27"/>
  <c r="I5" i="27"/>
  <c r="I2" i="27"/>
  <c r="G45" i="27"/>
  <c r="G42" i="27"/>
  <c r="G36" i="27"/>
  <c r="G33" i="27"/>
  <c r="I28" i="27"/>
  <c r="I25" i="27"/>
  <c r="I22" i="27"/>
  <c r="I13" i="27"/>
  <c r="G6" i="27"/>
  <c r="G10" i="27"/>
  <c r="I4" i="27"/>
  <c r="R524" i="27" l="1"/>
  <c r="S515" i="27" s="1"/>
  <c r="R511" i="27"/>
  <c r="S508" i="27" s="1"/>
  <c r="S507" i="27"/>
  <c r="W507" i="27"/>
  <c r="V507" i="27"/>
  <c r="W509" i="27"/>
  <c r="V509" i="27"/>
  <c r="V510" i="27"/>
  <c r="W510" i="27"/>
  <c r="W508" i="27"/>
  <c r="V508" i="27"/>
  <c r="S509" i="27"/>
  <c r="S517" i="27"/>
  <c r="S518" i="27"/>
  <c r="N514" i="27"/>
  <c r="O507" i="27"/>
  <c r="N517" i="27"/>
  <c r="O518" i="27"/>
  <c r="O515" i="27"/>
  <c r="O523" i="27"/>
  <c r="N515" i="27"/>
  <c r="O514" i="27"/>
  <c r="O516" i="27"/>
  <c r="N521" i="27"/>
  <c r="O522" i="27"/>
  <c r="O520" i="27"/>
  <c r="N519" i="27"/>
  <c r="N516" i="27"/>
  <c r="O521" i="27"/>
  <c r="N522" i="27"/>
  <c r="N520" i="27"/>
  <c r="O519" i="27"/>
  <c r="N523" i="27"/>
  <c r="N509" i="27"/>
  <c r="O517" i="27"/>
  <c r="N518" i="27"/>
  <c r="N510" i="27"/>
  <c r="O510" i="27"/>
  <c r="N508" i="27"/>
  <c r="O508" i="27"/>
  <c r="O509" i="27"/>
  <c r="S514" i="27" l="1"/>
  <c r="S522" i="27"/>
  <c r="S519" i="27"/>
  <c r="S520" i="27"/>
  <c r="S521" i="27"/>
  <c r="S516" i="27"/>
  <c r="S523" i="27"/>
  <c r="O511" i="27"/>
  <c r="O512" i="27" s="1"/>
  <c r="S510" i="27"/>
  <c r="E23" i="24"/>
  <c r="E470" i="26" l="1"/>
  <c r="F470" i="26"/>
  <c r="G470" i="26"/>
  <c r="H470" i="26"/>
  <c r="H503" i="26" s="1"/>
  <c r="I470" i="26"/>
  <c r="I503" i="26" s="1"/>
  <c r="J470" i="26"/>
  <c r="J503" i="26" s="1"/>
  <c r="K470" i="26"/>
  <c r="K503" i="26" s="1"/>
  <c r="L470" i="26"/>
  <c r="L503" i="26" s="1"/>
  <c r="M470" i="26"/>
  <c r="N470" i="26"/>
  <c r="O470" i="26"/>
  <c r="D470" i="26"/>
  <c r="D503" i="26"/>
  <c r="E503" i="26"/>
  <c r="F503" i="26"/>
  <c r="G503" i="26"/>
  <c r="M503" i="26"/>
  <c r="N503" i="26"/>
  <c r="O503" i="26"/>
  <c r="M37" i="24" l="1"/>
  <c r="M34" i="24"/>
  <c r="G36" i="24"/>
  <c r="T15" i="22" l="1"/>
  <c r="T16" i="22"/>
  <c r="T17" i="22"/>
  <c r="T18" i="22"/>
  <c r="T19" i="22"/>
  <c r="T20" i="22"/>
  <c r="T21" i="22"/>
  <c r="T22" i="22"/>
  <c r="T23" i="22"/>
  <c r="T24" i="22"/>
  <c r="T25" i="22"/>
  <c r="T26" i="22"/>
  <c r="T27" i="22"/>
  <c r="T28" i="22"/>
  <c r="T29" i="22"/>
  <c r="T30" i="22"/>
  <c r="T31" i="22"/>
  <c r="T32" i="22"/>
  <c r="T33" i="22"/>
  <c r="T34" i="22"/>
  <c r="T35" i="22"/>
  <c r="T36" i="22"/>
  <c r="T37" i="22"/>
  <c r="T38" i="22"/>
  <c r="T39" i="22"/>
  <c r="T40" i="22"/>
  <c r="T41" i="22"/>
  <c r="T42" i="22"/>
  <c r="T43" i="22"/>
  <c r="T44" i="22"/>
  <c r="T45" i="22"/>
  <c r="T46" i="22"/>
  <c r="T47" i="22"/>
  <c r="T48" i="22"/>
  <c r="T49" i="22"/>
  <c r="T50" i="22"/>
  <c r="T51" i="22"/>
  <c r="T52" i="22"/>
  <c r="T53" i="22"/>
  <c r="T54" i="22"/>
  <c r="T55" i="22"/>
  <c r="T56" i="22"/>
  <c r="T57" i="22"/>
  <c r="T58" i="22"/>
  <c r="T59" i="22"/>
  <c r="T60" i="22"/>
  <c r="T61" i="22"/>
  <c r="T62" i="22"/>
  <c r="T63" i="22"/>
  <c r="T64" i="22"/>
  <c r="T65" i="22"/>
  <c r="T66" i="22"/>
  <c r="T67" i="22"/>
  <c r="T68" i="22"/>
  <c r="T69" i="22"/>
  <c r="T70" i="22"/>
  <c r="T71" i="22"/>
  <c r="T72" i="22"/>
  <c r="T73" i="22"/>
  <c r="T74" i="22"/>
  <c r="T75" i="22"/>
  <c r="T76" i="22"/>
  <c r="T77" i="22"/>
  <c r="T78" i="22"/>
  <c r="T79" i="22"/>
  <c r="T80" i="22"/>
  <c r="T81" i="22"/>
  <c r="T82" i="22"/>
  <c r="T83" i="22"/>
  <c r="T84" i="22"/>
  <c r="T85" i="22"/>
  <c r="T86" i="22"/>
  <c r="T87" i="22"/>
  <c r="T88" i="22"/>
  <c r="T89" i="22"/>
  <c r="T90" i="22"/>
  <c r="T91" i="22"/>
  <c r="T92" i="22"/>
  <c r="T93" i="22"/>
  <c r="T94" i="22"/>
  <c r="T95" i="22"/>
  <c r="T96" i="22"/>
  <c r="T97" i="22"/>
  <c r="T98" i="22"/>
  <c r="T99" i="22"/>
  <c r="T100" i="22"/>
  <c r="T101" i="22"/>
  <c r="T102" i="22"/>
  <c r="U31" i="24" s="1"/>
  <c r="T103" i="22"/>
  <c r="T104" i="22"/>
  <c r="T105" i="22"/>
  <c r="T106" i="22"/>
  <c r="T107" i="22"/>
  <c r="T108" i="22"/>
  <c r="T109" i="22"/>
  <c r="T110" i="22"/>
  <c r="T111" i="22"/>
  <c r="T112" i="22"/>
  <c r="T113" i="22"/>
  <c r="T114" i="22"/>
  <c r="T115" i="22"/>
  <c r="T116" i="22"/>
  <c r="T117" i="22"/>
  <c r="T118" i="22"/>
  <c r="T119" i="22"/>
  <c r="T120" i="22"/>
  <c r="T121" i="22"/>
  <c r="T122" i="22"/>
  <c r="T123" i="22"/>
  <c r="T124" i="22"/>
  <c r="T125" i="22"/>
  <c r="T126" i="22"/>
  <c r="T127" i="22"/>
  <c r="T128" i="22"/>
  <c r="T129" i="22"/>
  <c r="T130" i="22"/>
  <c r="T131" i="22"/>
  <c r="T132" i="22"/>
  <c r="T133" i="22"/>
  <c r="T134" i="22"/>
  <c r="T135" i="22"/>
  <c r="T136" i="22"/>
  <c r="T137" i="22"/>
  <c r="T138" i="22"/>
  <c r="T139" i="22"/>
  <c r="T140" i="22"/>
  <c r="T141" i="22"/>
  <c r="T142" i="22"/>
  <c r="T143" i="22"/>
  <c r="T144" i="22"/>
  <c r="T145" i="22"/>
  <c r="T146" i="22"/>
  <c r="T147" i="22"/>
  <c r="T148" i="22"/>
  <c r="T149" i="22"/>
  <c r="T150" i="22"/>
  <c r="T151" i="22"/>
  <c r="T152" i="22"/>
  <c r="T153" i="22"/>
  <c r="T154" i="22"/>
  <c r="T155" i="22"/>
  <c r="T156" i="22"/>
  <c r="T157" i="22"/>
  <c r="T158" i="22"/>
  <c r="T159" i="22"/>
  <c r="T160" i="22"/>
  <c r="T161" i="22"/>
  <c r="T162" i="22"/>
  <c r="T163" i="22"/>
  <c r="T164" i="22"/>
  <c r="T165" i="22"/>
  <c r="T166" i="22"/>
  <c r="T167" i="22"/>
  <c r="T168" i="22"/>
  <c r="T169" i="22"/>
  <c r="T170" i="22"/>
  <c r="T171" i="22"/>
  <c r="T172" i="22"/>
  <c r="T173" i="22"/>
  <c r="T174" i="22"/>
  <c r="T175" i="22"/>
  <c r="T176" i="22"/>
  <c r="T177" i="22"/>
  <c r="T178" i="22"/>
  <c r="T179" i="22"/>
  <c r="T180" i="22"/>
  <c r="T181" i="22"/>
  <c r="T182" i="22"/>
  <c r="T183" i="22"/>
  <c r="T184" i="22"/>
  <c r="T185" i="22"/>
  <c r="T186" i="22"/>
  <c r="T187" i="22"/>
  <c r="T188" i="22"/>
  <c r="T189" i="22"/>
  <c r="T190" i="22"/>
  <c r="T191" i="22"/>
  <c r="T192" i="22"/>
  <c r="T193" i="22"/>
  <c r="T194" i="22"/>
  <c r="T195" i="22"/>
  <c r="T196" i="22"/>
  <c r="T197" i="22"/>
  <c r="T198" i="22"/>
  <c r="T199" i="22"/>
  <c r="T200" i="22"/>
  <c r="T201" i="22"/>
  <c r="T202" i="22"/>
  <c r="T203" i="22"/>
  <c r="T204" i="22"/>
  <c r="T205" i="22"/>
  <c r="T206" i="22"/>
  <c r="T207" i="22"/>
  <c r="T208" i="22"/>
  <c r="T209" i="22"/>
  <c r="T210" i="22"/>
  <c r="T211" i="22"/>
  <c r="T212" i="22"/>
  <c r="T213" i="22"/>
  <c r="T214" i="22"/>
  <c r="T215" i="22"/>
  <c r="T216" i="22"/>
  <c r="T217" i="22"/>
  <c r="T218" i="22"/>
  <c r="T219" i="22"/>
  <c r="T220" i="22"/>
  <c r="T221" i="22"/>
  <c r="T222" i="22"/>
  <c r="T223" i="22"/>
  <c r="T224" i="22"/>
  <c r="T225" i="22"/>
  <c r="T226" i="22"/>
  <c r="T227" i="22"/>
  <c r="T228" i="22"/>
  <c r="T229" i="22"/>
  <c r="T230" i="22"/>
  <c r="T231" i="22"/>
  <c r="T232" i="22"/>
  <c r="T233" i="22"/>
  <c r="T234" i="22"/>
  <c r="T235" i="22"/>
  <c r="T236" i="22"/>
  <c r="T237" i="22"/>
  <c r="T238" i="22"/>
  <c r="T239" i="22"/>
  <c r="T240" i="22"/>
  <c r="T241" i="22"/>
  <c r="T242" i="22"/>
  <c r="T243" i="22"/>
  <c r="T244" i="22"/>
  <c r="T245" i="22"/>
  <c r="T246" i="22"/>
  <c r="T247" i="22"/>
  <c r="T248" i="22"/>
  <c r="T249" i="22"/>
  <c r="T250" i="22"/>
  <c r="T251" i="22"/>
  <c r="T252" i="22"/>
  <c r="T253" i="22"/>
  <c r="T254" i="22"/>
  <c r="T255" i="22"/>
  <c r="T256" i="22"/>
  <c r="T257" i="22"/>
  <c r="T258" i="22"/>
  <c r="T259" i="22"/>
  <c r="T260" i="22"/>
  <c r="T261" i="22"/>
  <c r="T262" i="22"/>
  <c r="T263" i="22"/>
  <c r="T264" i="22"/>
  <c r="T265" i="22"/>
  <c r="T266" i="22"/>
  <c r="T267" i="22"/>
  <c r="T268" i="22"/>
  <c r="T269" i="22"/>
  <c r="T270" i="22"/>
  <c r="T271" i="22"/>
  <c r="T272" i="22"/>
  <c r="T273" i="22"/>
  <c r="T274" i="22"/>
  <c r="T275" i="22"/>
  <c r="T276" i="22"/>
  <c r="T277" i="22"/>
  <c r="T278" i="22"/>
  <c r="T279" i="22"/>
  <c r="T280" i="22"/>
  <c r="T281" i="22"/>
  <c r="T282" i="22"/>
  <c r="T283" i="22"/>
  <c r="T284" i="22"/>
  <c r="T285" i="22"/>
  <c r="T286" i="22"/>
  <c r="T287" i="22"/>
  <c r="T288" i="22"/>
  <c r="T289" i="22"/>
  <c r="T290" i="22"/>
  <c r="T291" i="22"/>
  <c r="T292" i="22"/>
  <c r="T293" i="22"/>
  <c r="T294" i="22"/>
  <c r="T295" i="22"/>
  <c r="T296" i="22"/>
  <c r="T297" i="22"/>
  <c r="T298" i="22"/>
  <c r="T299" i="22"/>
  <c r="T300" i="22"/>
  <c r="T301" i="22"/>
  <c r="T302" i="22"/>
  <c r="T303" i="22"/>
  <c r="T304" i="22"/>
  <c r="T305" i="22"/>
  <c r="T306" i="22"/>
  <c r="T307" i="22"/>
  <c r="T308" i="22"/>
  <c r="T309" i="22"/>
  <c r="T310" i="22"/>
  <c r="T311" i="22"/>
  <c r="T312" i="22"/>
  <c r="T313" i="22"/>
  <c r="T314" i="22"/>
  <c r="T315" i="22"/>
  <c r="T316" i="22"/>
  <c r="T317" i="22"/>
  <c r="T318" i="22"/>
  <c r="T319" i="22"/>
  <c r="T320" i="22"/>
  <c r="T321" i="22"/>
  <c r="T322" i="22"/>
  <c r="T323" i="22"/>
  <c r="T324" i="22"/>
  <c r="T325" i="22"/>
  <c r="T326" i="22"/>
  <c r="T327" i="22"/>
  <c r="T328" i="22"/>
  <c r="T329" i="22"/>
  <c r="T330" i="22"/>
  <c r="T331" i="22"/>
  <c r="T332" i="22"/>
  <c r="T333" i="22"/>
  <c r="T334" i="22"/>
  <c r="T335" i="22"/>
  <c r="T336" i="22"/>
  <c r="T337" i="22"/>
  <c r="T338" i="22"/>
  <c r="T339" i="22"/>
  <c r="T340" i="22"/>
  <c r="T341" i="22"/>
  <c r="T342" i="22"/>
  <c r="T343" i="22"/>
  <c r="T344" i="22"/>
  <c r="T345" i="22"/>
  <c r="T346" i="22"/>
  <c r="T347" i="22"/>
  <c r="T348" i="22"/>
  <c r="T349" i="22"/>
  <c r="T350" i="22"/>
  <c r="T351" i="22"/>
  <c r="T352" i="22"/>
  <c r="T353" i="22"/>
  <c r="T354" i="22"/>
  <c r="T355" i="22"/>
  <c r="T356" i="22"/>
  <c r="T357" i="22"/>
  <c r="T358" i="22"/>
  <c r="T359" i="22"/>
  <c r="T360" i="22"/>
  <c r="T361" i="22"/>
  <c r="T362" i="22"/>
  <c r="T363" i="22"/>
  <c r="T364" i="22"/>
  <c r="T365" i="22"/>
  <c r="T366" i="22"/>
  <c r="T367" i="22"/>
  <c r="T368" i="22"/>
  <c r="T369" i="22"/>
  <c r="T370" i="22"/>
  <c r="T371" i="22"/>
  <c r="T372" i="22"/>
  <c r="T373" i="22"/>
  <c r="T374" i="22"/>
  <c r="T375" i="22"/>
  <c r="T376" i="22"/>
  <c r="T377" i="22"/>
  <c r="T378" i="22"/>
  <c r="T379" i="22"/>
  <c r="T380" i="22"/>
  <c r="T381" i="22"/>
  <c r="T382" i="22"/>
  <c r="T383" i="22"/>
  <c r="T384" i="22"/>
  <c r="T385" i="22"/>
  <c r="T386" i="22"/>
  <c r="T387" i="22"/>
  <c r="T388" i="22"/>
  <c r="T389" i="22"/>
  <c r="T390" i="22"/>
  <c r="T391" i="22"/>
  <c r="T392" i="22"/>
  <c r="T393" i="22"/>
  <c r="T394" i="22"/>
  <c r="T395" i="22"/>
  <c r="T396" i="22"/>
  <c r="T397" i="22"/>
  <c r="T398" i="22"/>
  <c r="T399" i="22"/>
  <c r="T400" i="22"/>
  <c r="T401" i="22"/>
  <c r="T402" i="22"/>
  <c r="T403" i="22"/>
  <c r="T404" i="22"/>
  <c r="T405" i="22"/>
  <c r="T406" i="22"/>
  <c r="T407" i="22"/>
  <c r="T408" i="22"/>
  <c r="T409" i="22"/>
  <c r="T410" i="22"/>
  <c r="T411" i="22"/>
  <c r="T412" i="22"/>
  <c r="T413" i="22"/>
  <c r="T414" i="22"/>
  <c r="T415" i="22"/>
  <c r="T416" i="22"/>
  <c r="T417" i="22"/>
  <c r="T418" i="22"/>
  <c r="T419" i="22"/>
  <c r="T420" i="22"/>
  <c r="T421" i="22"/>
  <c r="T422" i="22"/>
  <c r="T423" i="22"/>
  <c r="T424" i="22"/>
  <c r="T425" i="22"/>
  <c r="T426" i="22"/>
  <c r="T427" i="22"/>
  <c r="T428" i="22"/>
  <c r="T429" i="22"/>
  <c r="T430" i="22"/>
  <c r="T431" i="22"/>
  <c r="T432" i="22"/>
  <c r="T433" i="22"/>
  <c r="T434" i="22"/>
  <c r="T435" i="22"/>
  <c r="T436" i="22"/>
  <c r="T437" i="22"/>
  <c r="T438" i="22"/>
  <c r="T439" i="22"/>
  <c r="T440" i="22"/>
  <c r="T441" i="22"/>
  <c r="T442" i="22"/>
  <c r="T443" i="22"/>
  <c r="T444" i="22"/>
  <c r="T445" i="22"/>
  <c r="T446" i="22"/>
  <c r="T447" i="22"/>
  <c r="T448" i="22"/>
  <c r="T449" i="22"/>
  <c r="T450" i="22"/>
  <c r="T451" i="22"/>
  <c r="T452" i="22"/>
  <c r="T453" i="22"/>
  <c r="T454" i="22"/>
  <c r="T455" i="22"/>
  <c r="T456" i="22"/>
  <c r="T457" i="22"/>
  <c r="T458" i="22"/>
  <c r="T459" i="22"/>
  <c r="T460" i="22"/>
  <c r="T461" i="22"/>
  <c r="T462" i="22"/>
  <c r="T463" i="22"/>
  <c r="T464" i="22"/>
  <c r="T465" i="22"/>
  <c r="T466" i="22"/>
  <c r="T467" i="22"/>
  <c r="T468" i="22"/>
  <c r="T469" i="22"/>
  <c r="T470" i="22"/>
  <c r="T471" i="22"/>
  <c r="T472" i="22"/>
  <c r="T473" i="22"/>
  <c r="T474" i="22"/>
  <c r="T475" i="22"/>
  <c r="T476" i="22"/>
  <c r="T477" i="22"/>
  <c r="T478" i="22"/>
  <c r="T479" i="22"/>
  <c r="T480" i="22"/>
  <c r="T481" i="22"/>
  <c r="T482" i="22"/>
  <c r="T483" i="22"/>
  <c r="T484" i="22"/>
  <c r="T485" i="22"/>
  <c r="T486" i="22"/>
  <c r="T487" i="22"/>
  <c r="T488" i="22"/>
  <c r="T489" i="22"/>
  <c r="T490" i="22"/>
  <c r="T491" i="22"/>
  <c r="T492" i="22"/>
  <c r="T493" i="22"/>
  <c r="T494" i="22"/>
  <c r="T495" i="22"/>
  <c r="T496" i="22"/>
  <c r="T497" i="22"/>
  <c r="T498" i="22"/>
  <c r="T499" i="22"/>
  <c r="T500" i="22"/>
  <c r="T501" i="22"/>
  <c r="T502" i="22"/>
  <c r="T4" i="22"/>
  <c r="T5" i="22"/>
  <c r="T6" i="22"/>
  <c r="T7" i="22"/>
  <c r="T8" i="22"/>
  <c r="T9" i="22"/>
  <c r="T10" i="22"/>
  <c r="T11" i="22"/>
  <c r="T12" i="22"/>
  <c r="T13" i="22"/>
  <c r="T14" i="22"/>
  <c r="T3" i="22"/>
  <c r="H4" i="22"/>
  <c r="H5" i="22"/>
  <c r="H6" i="22"/>
  <c r="H7" i="22"/>
  <c r="H8" i="22"/>
  <c r="H9" i="22"/>
  <c r="H10" i="22"/>
  <c r="H11" i="22"/>
  <c r="H12" i="22"/>
  <c r="H13" i="22"/>
  <c r="H14" i="22"/>
  <c r="H15" i="22"/>
  <c r="H16" i="22"/>
  <c r="H17" i="22"/>
  <c r="H18" i="22"/>
  <c r="H19" i="22"/>
  <c r="H20" i="22"/>
  <c r="H21" i="22"/>
  <c r="H22" i="22"/>
  <c r="H23" i="22"/>
  <c r="H24" i="22"/>
  <c r="H25" i="22"/>
  <c r="H26" i="22"/>
  <c r="H27" i="22"/>
  <c r="H28" i="22"/>
  <c r="H29" i="22"/>
  <c r="H30" i="22"/>
  <c r="H31" i="22"/>
  <c r="H32" i="22"/>
  <c r="H33" i="22"/>
  <c r="H34" i="22"/>
  <c r="H35" i="22"/>
  <c r="H36" i="22"/>
  <c r="H37" i="22"/>
  <c r="H38" i="22"/>
  <c r="H39" i="22"/>
  <c r="H40" i="22"/>
  <c r="H41" i="22"/>
  <c r="H42" i="22"/>
  <c r="H43" i="22"/>
  <c r="H44" i="22"/>
  <c r="H45" i="22"/>
  <c r="H46" i="22"/>
  <c r="H47" i="22"/>
  <c r="H48" i="22"/>
  <c r="H49" i="22"/>
  <c r="H50" i="22"/>
  <c r="H51" i="22"/>
  <c r="H52" i="22"/>
  <c r="H53" i="22"/>
  <c r="H54" i="22"/>
  <c r="H55" i="22"/>
  <c r="H56" i="22"/>
  <c r="H57" i="22"/>
  <c r="H58" i="22"/>
  <c r="H59" i="22"/>
  <c r="H60" i="22"/>
  <c r="H61" i="22"/>
  <c r="H62" i="22"/>
  <c r="H63" i="22"/>
  <c r="H64" i="22"/>
  <c r="H65" i="22"/>
  <c r="H66" i="22"/>
  <c r="H67" i="22"/>
  <c r="H68" i="22"/>
  <c r="H69" i="22"/>
  <c r="H70" i="22"/>
  <c r="H71" i="22"/>
  <c r="H72" i="22"/>
  <c r="H73" i="22"/>
  <c r="H74" i="22"/>
  <c r="H75" i="22"/>
  <c r="H76" i="22"/>
  <c r="H77" i="22"/>
  <c r="H78" i="22"/>
  <c r="H79" i="22"/>
  <c r="H80" i="22"/>
  <c r="H81" i="22"/>
  <c r="H82" i="22"/>
  <c r="H83" i="22"/>
  <c r="H84" i="22"/>
  <c r="H85" i="22"/>
  <c r="H86" i="22"/>
  <c r="H87" i="22"/>
  <c r="H88" i="22"/>
  <c r="H89" i="22"/>
  <c r="H90" i="22"/>
  <c r="H91" i="22"/>
  <c r="H92" i="22"/>
  <c r="H93" i="22"/>
  <c r="H94" i="22"/>
  <c r="H95" i="22"/>
  <c r="H96" i="22"/>
  <c r="H97" i="22"/>
  <c r="H98" i="22"/>
  <c r="H99" i="22"/>
  <c r="H100" i="22"/>
  <c r="H101" i="22"/>
  <c r="H102" i="22"/>
  <c r="M31" i="24" s="1"/>
  <c r="H103" i="22"/>
  <c r="H104" i="22"/>
  <c r="H105" i="22"/>
  <c r="H106" i="22"/>
  <c r="H107" i="22"/>
  <c r="H108" i="22"/>
  <c r="H109" i="22"/>
  <c r="H110" i="22"/>
  <c r="H111" i="22"/>
  <c r="H112" i="22"/>
  <c r="H113" i="22"/>
  <c r="H114" i="22"/>
  <c r="H115" i="22"/>
  <c r="H116" i="22"/>
  <c r="H117" i="22"/>
  <c r="H118" i="22"/>
  <c r="H119" i="22"/>
  <c r="H120" i="22"/>
  <c r="H121" i="22"/>
  <c r="H122" i="22"/>
  <c r="H123" i="22"/>
  <c r="H124" i="22"/>
  <c r="H125" i="22"/>
  <c r="H126" i="22"/>
  <c r="H127" i="22"/>
  <c r="H128" i="22"/>
  <c r="H129" i="22"/>
  <c r="H130" i="22"/>
  <c r="H131" i="22"/>
  <c r="H132" i="22"/>
  <c r="H133" i="22"/>
  <c r="H134" i="22"/>
  <c r="H135" i="22"/>
  <c r="H136" i="22"/>
  <c r="H137" i="22"/>
  <c r="H138" i="22"/>
  <c r="H139" i="22"/>
  <c r="H140" i="22"/>
  <c r="H141" i="22"/>
  <c r="H142" i="22"/>
  <c r="H143" i="22"/>
  <c r="H144" i="22"/>
  <c r="H145" i="22"/>
  <c r="H146" i="22"/>
  <c r="H147" i="22"/>
  <c r="H148" i="22"/>
  <c r="H149" i="22"/>
  <c r="H150" i="22"/>
  <c r="H151" i="22"/>
  <c r="H152" i="22"/>
  <c r="H153" i="22"/>
  <c r="H154" i="22"/>
  <c r="H155" i="22"/>
  <c r="H156" i="22"/>
  <c r="H157" i="22"/>
  <c r="H158" i="22"/>
  <c r="H159" i="22"/>
  <c r="H160" i="22"/>
  <c r="H161" i="22"/>
  <c r="H162" i="22"/>
  <c r="H163" i="22"/>
  <c r="H164" i="22"/>
  <c r="H165" i="22"/>
  <c r="H166" i="22"/>
  <c r="H167" i="22"/>
  <c r="H168" i="22"/>
  <c r="H169" i="22"/>
  <c r="H170" i="22"/>
  <c r="H171" i="22"/>
  <c r="H172" i="22"/>
  <c r="H173" i="22"/>
  <c r="H174" i="22"/>
  <c r="H175" i="22"/>
  <c r="H176" i="22"/>
  <c r="H177" i="22"/>
  <c r="H178" i="22"/>
  <c r="H179" i="22"/>
  <c r="H180" i="22"/>
  <c r="H181" i="22"/>
  <c r="H182" i="22"/>
  <c r="H183" i="22"/>
  <c r="H184" i="22"/>
  <c r="H185" i="22"/>
  <c r="H186" i="22"/>
  <c r="H187" i="22"/>
  <c r="H188" i="22"/>
  <c r="H189" i="22"/>
  <c r="H190" i="22"/>
  <c r="H191" i="22"/>
  <c r="H192" i="22"/>
  <c r="H193" i="22"/>
  <c r="H194" i="22"/>
  <c r="H195" i="22"/>
  <c r="H196" i="22"/>
  <c r="H197" i="22"/>
  <c r="H198" i="22"/>
  <c r="H199" i="22"/>
  <c r="H200" i="22"/>
  <c r="H201" i="22"/>
  <c r="H202" i="22"/>
  <c r="H203" i="22"/>
  <c r="H204" i="22"/>
  <c r="H205" i="22"/>
  <c r="H206" i="22"/>
  <c r="H207" i="22"/>
  <c r="H208" i="22"/>
  <c r="H209" i="22"/>
  <c r="H210" i="22"/>
  <c r="H211" i="22"/>
  <c r="H212" i="22"/>
  <c r="H213" i="22"/>
  <c r="H214" i="22"/>
  <c r="H215" i="22"/>
  <c r="H216" i="22"/>
  <c r="H217" i="22"/>
  <c r="H218" i="22"/>
  <c r="H219" i="22"/>
  <c r="H220" i="22"/>
  <c r="H221" i="22"/>
  <c r="H222" i="22"/>
  <c r="H223" i="22"/>
  <c r="H224" i="22"/>
  <c r="H225" i="22"/>
  <c r="H226" i="22"/>
  <c r="H227" i="22"/>
  <c r="H228" i="22"/>
  <c r="H229" i="22"/>
  <c r="H230" i="22"/>
  <c r="H231" i="22"/>
  <c r="H232" i="22"/>
  <c r="H233" i="22"/>
  <c r="H234" i="22"/>
  <c r="H235" i="22"/>
  <c r="H236" i="22"/>
  <c r="H237" i="22"/>
  <c r="H238" i="22"/>
  <c r="H239" i="22"/>
  <c r="H240" i="22"/>
  <c r="H241" i="22"/>
  <c r="H242" i="22"/>
  <c r="H243" i="22"/>
  <c r="H244" i="22"/>
  <c r="H245" i="22"/>
  <c r="H246" i="22"/>
  <c r="H247" i="22"/>
  <c r="H248" i="22"/>
  <c r="H249" i="22"/>
  <c r="H250" i="22"/>
  <c r="H251" i="22"/>
  <c r="H252" i="22"/>
  <c r="H253" i="22"/>
  <c r="H254" i="22"/>
  <c r="H255" i="22"/>
  <c r="H256" i="22"/>
  <c r="H257" i="22"/>
  <c r="H258" i="22"/>
  <c r="H259" i="22"/>
  <c r="H260" i="22"/>
  <c r="H261" i="22"/>
  <c r="H262" i="22"/>
  <c r="H263" i="22"/>
  <c r="H264" i="22"/>
  <c r="H265" i="22"/>
  <c r="H266" i="22"/>
  <c r="H267" i="22"/>
  <c r="H268" i="22"/>
  <c r="H269" i="22"/>
  <c r="H270" i="22"/>
  <c r="H271" i="22"/>
  <c r="H272" i="22"/>
  <c r="H273" i="22"/>
  <c r="H274" i="22"/>
  <c r="H275" i="22"/>
  <c r="H276" i="22"/>
  <c r="H277" i="22"/>
  <c r="H278" i="22"/>
  <c r="H279" i="22"/>
  <c r="H280" i="22"/>
  <c r="H281" i="22"/>
  <c r="H282" i="22"/>
  <c r="H283" i="22"/>
  <c r="H284" i="22"/>
  <c r="H285" i="22"/>
  <c r="H286" i="22"/>
  <c r="H287" i="22"/>
  <c r="H288" i="22"/>
  <c r="H289" i="22"/>
  <c r="H290" i="22"/>
  <c r="H291" i="22"/>
  <c r="H292" i="22"/>
  <c r="H293" i="22"/>
  <c r="H294" i="22"/>
  <c r="H295" i="22"/>
  <c r="H296" i="22"/>
  <c r="H297" i="22"/>
  <c r="H298" i="22"/>
  <c r="H299" i="22"/>
  <c r="H300" i="22"/>
  <c r="H301" i="22"/>
  <c r="H302" i="22"/>
  <c r="H303" i="22"/>
  <c r="H304" i="22"/>
  <c r="H305" i="22"/>
  <c r="H306" i="22"/>
  <c r="H307" i="22"/>
  <c r="H308" i="22"/>
  <c r="H309" i="22"/>
  <c r="H310" i="22"/>
  <c r="H311" i="22"/>
  <c r="H312" i="22"/>
  <c r="H313" i="22"/>
  <c r="H314" i="22"/>
  <c r="H315" i="22"/>
  <c r="H316" i="22"/>
  <c r="H317" i="22"/>
  <c r="H318" i="22"/>
  <c r="H319" i="22"/>
  <c r="H320" i="22"/>
  <c r="H321" i="22"/>
  <c r="H322" i="22"/>
  <c r="H323" i="22"/>
  <c r="H324" i="22"/>
  <c r="H325" i="22"/>
  <c r="H326" i="22"/>
  <c r="H327" i="22"/>
  <c r="H328" i="22"/>
  <c r="H329" i="22"/>
  <c r="H330" i="22"/>
  <c r="H331" i="22"/>
  <c r="H332" i="22"/>
  <c r="H333" i="22"/>
  <c r="H334" i="22"/>
  <c r="H335" i="22"/>
  <c r="H336" i="22"/>
  <c r="H337" i="22"/>
  <c r="H338" i="22"/>
  <c r="H339" i="22"/>
  <c r="H340" i="22"/>
  <c r="H341" i="22"/>
  <c r="H342" i="22"/>
  <c r="H343" i="22"/>
  <c r="H344" i="22"/>
  <c r="H345" i="22"/>
  <c r="H346" i="22"/>
  <c r="H347" i="22"/>
  <c r="H348" i="22"/>
  <c r="H349" i="22"/>
  <c r="H350" i="22"/>
  <c r="H351" i="22"/>
  <c r="H352" i="22"/>
  <c r="H353" i="22"/>
  <c r="H354" i="22"/>
  <c r="H355" i="22"/>
  <c r="H356" i="22"/>
  <c r="H357" i="22"/>
  <c r="H358" i="22"/>
  <c r="H359" i="22"/>
  <c r="H360" i="22"/>
  <c r="H361" i="22"/>
  <c r="H362" i="22"/>
  <c r="H363" i="22"/>
  <c r="H364" i="22"/>
  <c r="H365" i="22"/>
  <c r="H366" i="22"/>
  <c r="H367" i="22"/>
  <c r="H368" i="22"/>
  <c r="H369" i="22"/>
  <c r="H370" i="22"/>
  <c r="H371" i="22"/>
  <c r="H372" i="22"/>
  <c r="H373" i="22"/>
  <c r="H374" i="22"/>
  <c r="H375" i="22"/>
  <c r="H376" i="22"/>
  <c r="H377" i="22"/>
  <c r="H378" i="22"/>
  <c r="H379" i="22"/>
  <c r="H380" i="22"/>
  <c r="H381" i="22"/>
  <c r="H382" i="22"/>
  <c r="H383" i="22"/>
  <c r="H384" i="22"/>
  <c r="H385" i="22"/>
  <c r="H386" i="22"/>
  <c r="H387" i="22"/>
  <c r="H388" i="22"/>
  <c r="H389" i="22"/>
  <c r="H390" i="22"/>
  <c r="H391" i="22"/>
  <c r="H392" i="22"/>
  <c r="H393" i="22"/>
  <c r="H394" i="22"/>
  <c r="H395" i="22"/>
  <c r="H396" i="22"/>
  <c r="H397" i="22"/>
  <c r="H398" i="22"/>
  <c r="H399" i="22"/>
  <c r="H400" i="22"/>
  <c r="H401" i="22"/>
  <c r="H402" i="22"/>
  <c r="H403" i="22"/>
  <c r="H404" i="22"/>
  <c r="H405" i="22"/>
  <c r="H406" i="22"/>
  <c r="H407" i="22"/>
  <c r="H408" i="22"/>
  <c r="H409" i="22"/>
  <c r="H410" i="22"/>
  <c r="H411" i="22"/>
  <c r="H412" i="22"/>
  <c r="H413" i="22"/>
  <c r="H414" i="22"/>
  <c r="H415" i="22"/>
  <c r="H416" i="22"/>
  <c r="H417" i="22"/>
  <c r="H418" i="22"/>
  <c r="H419" i="22"/>
  <c r="H420" i="22"/>
  <c r="H421" i="22"/>
  <c r="H422" i="22"/>
  <c r="H423" i="22"/>
  <c r="H424" i="22"/>
  <c r="H425" i="22"/>
  <c r="H426" i="22"/>
  <c r="H427" i="22"/>
  <c r="H428" i="22"/>
  <c r="H429" i="22"/>
  <c r="H430" i="22"/>
  <c r="H431" i="22"/>
  <c r="H432" i="22"/>
  <c r="H433" i="22"/>
  <c r="H434" i="22"/>
  <c r="H435" i="22"/>
  <c r="H436" i="22"/>
  <c r="H437" i="22"/>
  <c r="H438" i="22"/>
  <c r="H439" i="22"/>
  <c r="H440" i="22"/>
  <c r="H441" i="22"/>
  <c r="H442" i="22"/>
  <c r="H443" i="22"/>
  <c r="H444" i="22"/>
  <c r="H445" i="22"/>
  <c r="H446" i="22"/>
  <c r="H447" i="22"/>
  <c r="H448" i="22"/>
  <c r="H449" i="22"/>
  <c r="H450" i="22"/>
  <c r="H451" i="22"/>
  <c r="H452" i="22"/>
  <c r="H453" i="22"/>
  <c r="H454" i="22"/>
  <c r="H455" i="22"/>
  <c r="H456" i="22"/>
  <c r="H457" i="22"/>
  <c r="H458" i="22"/>
  <c r="H459" i="22"/>
  <c r="H460" i="22"/>
  <c r="H461" i="22"/>
  <c r="H462" i="22"/>
  <c r="H463" i="22"/>
  <c r="H464" i="22"/>
  <c r="H465" i="22"/>
  <c r="H466" i="22"/>
  <c r="H467" i="22"/>
  <c r="H468" i="22"/>
  <c r="H469" i="22"/>
  <c r="H470" i="22"/>
  <c r="H471" i="22"/>
  <c r="H472" i="22"/>
  <c r="H473" i="22"/>
  <c r="H474" i="22"/>
  <c r="H475" i="22"/>
  <c r="H476" i="22"/>
  <c r="H477" i="22"/>
  <c r="H478" i="22"/>
  <c r="H479" i="22"/>
  <c r="H480" i="22"/>
  <c r="H481" i="22"/>
  <c r="H482" i="22"/>
  <c r="H483" i="22"/>
  <c r="H484" i="22"/>
  <c r="H485" i="22"/>
  <c r="H486" i="22"/>
  <c r="H487" i="22"/>
  <c r="H488" i="22"/>
  <c r="H489" i="22"/>
  <c r="H490" i="22"/>
  <c r="H491" i="22"/>
  <c r="H492" i="22"/>
  <c r="H493" i="22"/>
  <c r="H494" i="22"/>
  <c r="H495" i="22"/>
  <c r="H496" i="22"/>
  <c r="H497" i="22"/>
  <c r="H498" i="22"/>
  <c r="H499" i="22"/>
  <c r="H500" i="22"/>
  <c r="H501" i="22"/>
  <c r="H502" i="22"/>
  <c r="H3" i="22"/>
  <c r="C19" i="24" l="1"/>
  <c r="C9" i="24"/>
  <c r="AB29" i="24"/>
  <c r="H31" i="24"/>
  <c r="I10" i="24"/>
  <c r="AB25" i="24"/>
  <c r="S26" i="24"/>
  <c r="O26" i="24"/>
  <c r="G26" i="24"/>
  <c r="K26" i="24"/>
  <c r="G31" i="24"/>
  <c r="Y22" i="24" l="1"/>
  <c r="W22" i="24"/>
  <c r="AD22" i="24"/>
  <c r="U22" i="24"/>
  <c r="O22" i="24"/>
  <c r="Q22" i="24"/>
  <c r="M22" i="24"/>
  <c r="I22" i="24"/>
  <c r="G22" i="24"/>
  <c r="E34" i="24"/>
  <c r="G30" i="24"/>
  <c r="E29" i="24"/>
  <c r="E22" i="24"/>
  <c r="M36" i="24" s="1"/>
  <c r="E21" i="24"/>
  <c r="G10" i="24"/>
  <c r="C8" i="24"/>
  <c r="AH10" i="24" l="1"/>
  <c r="L10" i="24"/>
  <c r="AF2" i="21" l="1"/>
  <c r="D503" i="17" l="1"/>
  <c r="I3" i="17"/>
  <c r="I4" i="17"/>
  <c r="I5" i="17"/>
  <c r="I7" i="17"/>
  <c r="I19" i="17"/>
  <c r="I21" i="17"/>
  <c r="I43" i="17"/>
  <c r="I59" i="17"/>
  <c r="I63" i="17"/>
  <c r="I75" i="17"/>
  <c r="I99" i="17"/>
  <c r="I107" i="17"/>
  <c r="I110" i="17"/>
  <c r="I115" i="17"/>
  <c r="I123" i="17"/>
  <c r="I126" i="17"/>
  <c r="I127" i="17"/>
  <c r="I131" i="17"/>
  <c r="I155" i="17"/>
  <c r="I159" i="17"/>
  <c r="I171" i="17"/>
  <c r="I173" i="17"/>
  <c r="I174" i="17"/>
  <c r="I179" i="17"/>
  <c r="I182" i="17"/>
  <c r="I183" i="17"/>
  <c r="I187" i="17"/>
  <c r="I195" i="17"/>
  <c r="I206" i="17"/>
  <c r="I207" i="17"/>
  <c r="I214" i="17"/>
  <c r="I227" i="17"/>
  <c r="I235" i="17"/>
  <c r="I243" i="17"/>
  <c r="I251" i="17"/>
  <c r="I259" i="17"/>
  <c r="I261" i="17"/>
  <c r="I262" i="17"/>
  <c r="I283" i="17"/>
  <c r="I287" i="17"/>
  <c r="I307" i="17"/>
  <c r="I318" i="17"/>
  <c r="I319" i="17"/>
  <c r="I323" i="17"/>
  <c r="I327" i="17"/>
  <c r="I342" i="17"/>
  <c r="I343" i="17"/>
  <c r="I382" i="17"/>
  <c r="I383" i="17"/>
  <c r="I389" i="17"/>
  <c r="I411" i="17"/>
  <c r="I427" i="17"/>
  <c r="I428" i="17"/>
  <c r="I431" i="17"/>
  <c r="I451" i="17"/>
  <c r="I463" i="17"/>
  <c r="I483" i="17"/>
  <c r="I491" i="17"/>
  <c r="I492" i="17"/>
  <c r="I495" i="17"/>
  <c r="E3" i="17"/>
  <c r="E4" i="17"/>
  <c r="E5" i="17"/>
  <c r="E6" i="17"/>
  <c r="E7" i="17"/>
  <c r="E8" i="17"/>
  <c r="E9" i="17"/>
  <c r="E10" i="17"/>
  <c r="I10" i="17" s="1"/>
  <c r="E11" i="17"/>
  <c r="I11" i="17" s="1"/>
  <c r="E12" i="17"/>
  <c r="E13" i="17"/>
  <c r="I13" i="17" s="1"/>
  <c r="E14" i="17"/>
  <c r="E15" i="17"/>
  <c r="I15" i="17" s="1"/>
  <c r="E16" i="17"/>
  <c r="E17" i="17"/>
  <c r="I17" i="17" s="1"/>
  <c r="E18" i="17"/>
  <c r="E19" i="17"/>
  <c r="E20" i="17"/>
  <c r="E21" i="17"/>
  <c r="E22" i="17"/>
  <c r="E23" i="17"/>
  <c r="E24" i="17"/>
  <c r="E25" i="17"/>
  <c r="I25" i="17" s="1"/>
  <c r="E26" i="17"/>
  <c r="I26" i="17" s="1"/>
  <c r="E27" i="17"/>
  <c r="I27" i="17" s="1"/>
  <c r="E28" i="17"/>
  <c r="E29" i="17"/>
  <c r="E30" i="17"/>
  <c r="E31" i="17"/>
  <c r="E32" i="17"/>
  <c r="I32" i="17" s="1"/>
  <c r="E33" i="17"/>
  <c r="I33" i="17" s="1"/>
  <c r="E34" i="17"/>
  <c r="I34" i="17" s="1"/>
  <c r="E35" i="17"/>
  <c r="I35" i="17" s="1"/>
  <c r="E36" i="17"/>
  <c r="E37" i="17"/>
  <c r="E38" i="17"/>
  <c r="E39" i="17"/>
  <c r="I39" i="17" s="1"/>
  <c r="E40" i="17"/>
  <c r="E41" i="17"/>
  <c r="E42" i="17"/>
  <c r="I42" i="17" s="1"/>
  <c r="E43" i="17"/>
  <c r="E44" i="17"/>
  <c r="E45" i="17"/>
  <c r="E46" i="17"/>
  <c r="E47" i="17"/>
  <c r="I47" i="17" s="1"/>
  <c r="E48" i="17"/>
  <c r="E49" i="17"/>
  <c r="E50" i="17"/>
  <c r="E51" i="17"/>
  <c r="I51" i="17" s="1"/>
  <c r="E52" i="17"/>
  <c r="E53" i="17"/>
  <c r="E54" i="17"/>
  <c r="E55" i="17"/>
  <c r="E56" i="17"/>
  <c r="E57" i="17"/>
  <c r="E58" i="17"/>
  <c r="I58" i="17" s="1"/>
  <c r="E59" i="17"/>
  <c r="E60" i="17"/>
  <c r="E61" i="17"/>
  <c r="E62" i="17"/>
  <c r="E63" i="17"/>
  <c r="E64" i="17"/>
  <c r="E65" i="17"/>
  <c r="E66" i="17"/>
  <c r="E67" i="17"/>
  <c r="I67" i="17" s="1"/>
  <c r="E68" i="17"/>
  <c r="E69" i="17"/>
  <c r="E70" i="17"/>
  <c r="I70" i="17" s="1"/>
  <c r="E71" i="17"/>
  <c r="E72" i="17"/>
  <c r="E73" i="17"/>
  <c r="E74" i="17"/>
  <c r="I74" i="17" s="1"/>
  <c r="E75" i="17"/>
  <c r="E76" i="17"/>
  <c r="E77" i="17"/>
  <c r="E78" i="17"/>
  <c r="E79" i="17"/>
  <c r="E80" i="17"/>
  <c r="I80" i="17" s="1"/>
  <c r="E81" i="17"/>
  <c r="E82" i="17"/>
  <c r="E83" i="17"/>
  <c r="E84" i="17"/>
  <c r="E85" i="17"/>
  <c r="E86" i="17"/>
  <c r="E87" i="17"/>
  <c r="I87" i="17" s="1"/>
  <c r="E88" i="17"/>
  <c r="E89" i="17"/>
  <c r="I89" i="17" s="1"/>
  <c r="E90" i="17"/>
  <c r="E91" i="17"/>
  <c r="E92" i="17"/>
  <c r="E93" i="17"/>
  <c r="E94" i="17"/>
  <c r="E95" i="17"/>
  <c r="E96" i="17"/>
  <c r="E97" i="17"/>
  <c r="E98" i="17"/>
  <c r="E99" i="17"/>
  <c r="E100" i="17"/>
  <c r="E101" i="17"/>
  <c r="E102" i="17"/>
  <c r="E103" i="17"/>
  <c r="E104" i="17"/>
  <c r="I104" i="17" s="1"/>
  <c r="E105" i="17"/>
  <c r="E106" i="17"/>
  <c r="E107" i="17"/>
  <c r="E108" i="17"/>
  <c r="E109" i="17"/>
  <c r="E110" i="17"/>
  <c r="E111" i="17"/>
  <c r="E112" i="17"/>
  <c r="E113" i="17"/>
  <c r="I113" i="17" s="1"/>
  <c r="E114" i="17"/>
  <c r="I114" i="17" s="1"/>
  <c r="E115" i="17"/>
  <c r="E116" i="17"/>
  <c r="E117" i="17"/>
  <c r="E118" i="17"/>
  <c r="I118" i="17" s="1"/>
  <c r="E119" i="17"/>
  <c r="I119" i="17" s="1"/>
  <c r="E120" i="17"/>
  <c r="E121" i="17"/>
  <c r="E122" i="17"/>
  <c r="E123" i="17"/>
  <c r="E124" i="17"/>
  <c r="E125" i="17"/>
  <c r="I125" i="17" s="1"/>
  <c r="E126" i="17"/>
  <c r="E127" i="17"/>
  <c r="E128" i="17"/>
  <c r="I128" i="17" s="1"/>
  <c r="E129" i="17"/>
  <c r="E130" i="17"/>
  <c r="E131" i="17"/>
  <c r="E132" i="17"/>
  <c r="E133" i="17"/>
  <c r="I133" i="17" s="1"/>
  <c r="E134" i="17"/>
  <c r="I134" i="17" s="1"/>
  <c r="E135" i="17"/>
  <c r="I135" i="17" s="1"/>
  <c r="E136" i="17"/>
  <c r="I136" i="17" s="1"/>
  <c r="E137" i="17"/>
  <c r="I137" i="17" s="1"/>
  <c r="E138" i="17"/>
  <c r="E139" i="17"/>
  <c r="E140" i="17"/>
  <c r="E141" i="17"/>
  <c r="E142" i="17"/>
  <c r="E143" i="17"/>
  <c r="E144" i="17"/>
  <c r="E145" i="17"/>
  <c r="E146" i="17"/>
  <c r="E147" i="17"/>
  <c r="E148" i="17"/>
  <c r="E149" i="17"/>
  <c r="E150" i="17"/>
  <c r="I150" i="17" s="1"/>
  <c r="E151" i="17"/>
  <c r="I151" i="17" s="1"/>
  <c r="E152" i="17"/>
  <c r="I152" i="17" s="1"/>
  <c r="E153" i="17"/>
  <c r="I153" i="17" s="1"/>
  <c r="E154" i="17"/>
  <c r="E155" i="17"/>
  <c r="E156" i="17"/>
  <c r="E157" i="17"/>
  <c r="E158" i="17"/>
  <c r="E159" i="17"/>
  <c r="E160" i="17"/>
  <c r="E161" i="17"/>
  <c r="I161" i="17" s="1"/>
  <c r="E162" i="17"/>
  <c r="I162" i="17" s="1"/>
  <c r="E163" i="17"/>
  <c r="I163" i="17" s="1"/>
  <c r="E164" i="17"/>
  <c r="E165" i="17"/>
  <c r="E166" i="17"/>
  <c r="E167" i="17"/>
  <c r="I167" i="17" s="1"/>
  <c r="E168" i="17"/>
  <c r="E169" i="17"/>
  <c r="I169" i="17" s="1"/>
  <c r="E170" i="17"/>
  <c r="E171" i="17"/>
  <c r="E172" i="17"/>
  <c r="E173" i="17"/>
  <c r="E174" i="17"/>
  <c r="E175" i="17"/>
  <c r="E176" i="17"/>
  <c r="E177" i="17"/>
  <c r="I177" i="17" s="1"/>
  <c r="E178" i="17"/>
  <c r="E179" i="17"/>
  <c r="E180" i="17"/>
  <c r="E181" i="17"/>
  <c r="E182" i="17"/>
  <c r="E183" i="17"/>
  <c r="E184" i="17"/>
  <c r="E185" i="17"/>
  <c r="E186" i="17"/>
  <c r="I186" i="17" s="1"/>
  <c r="E187" i="17"/>
  <c r="E188" i="17"/>
  <c r="E189" i="17"/>
  <c r="E190" i="17"/>
  <c r="E191" i="17"/>
  <c r="E192" i="17"/>
  <c r="E193" i="17"/>
  <c r="E194" i="17"/>
  <c r="E195" i="17"/>
  <c r="E196" i="17"/>
  <c r="E197" i="17"/>
  <c r="E198" i="17"/>
  <c r="I198" i="17" s="1"/>
  <c r="E199" i="17"/>
  <c r="I199" i="17" s="1"/>
  <c r="E200" i="17"/>
  <c r="I200" i="17" s="1"/>
  <c r="E201" i="17"/>
  <c r="E202" i="17"/>
  <c r="E203" i="17"/>
  <c r="I203" i="17" s="1"/>
  <c r="E204" i="17"/>
  <c r="E205" i="17"/>
  <c r="E206" i="17"/>
  <c r="E207" i="17"/>
  <c r="E208" i="17"/>
  <c r="E209" i="17"/>
  <c r="E210" i="17"/>
  <c r="E211" i="17"/>
  <c r="E212" i="17"/>
  <c r="E213" i="17"/>
  <c r="E214" i="17"/>
  <c r="E215" i="17"/>
  <c r="E216" i="17"/>
  <c r="E217" i="17"/>
  <c r="I217" i="17" s="1"/>
  <c r="E218" i="17"/>
  <c r="E219" i="17"/>
  <c r="I219" i="17" s="1"/>
  <c r="E220" i="17"/>
  <c r="E221" i="17"/>
  <c r="E222" i="17"/>
  <c r="E223" i="17"/>
  <c r="I223" i="17" s="1"/>
  <c r="E224" i="17"/>
  <c r="E225" i="17"/>
  <c r="I225" i="17" s="1"/>
  <c r="E226" i="17"/>
  <c r="E227" i="17"/>
  <c r="E228" i="17"/>
  <c r="E229" i="17"/>
  <c r="I229" i="17" s="1"/>
  <c r="E230" i="17"/>
  <c r="E231" i="17"/>
  <c r="E232" i="17"/>
  <c r="E233" i="17"/>
  <c r="E234" i="17"/>
  <c r="I234" i="17" s="1"/>
  <c r="E235" i="17"/>
  <c r="E236" i="17"/>
  <c r="E237" i="17"/>
  <c r="E238" i="17"/>
  <c r="E239" i="17"/>
  <c r="E240" i="17"/>
  <c r="E241" i="17"/>
  <c r="E242" i="17"/>
  <c r="I242" i="17" s="1"/>
  <c r="E243" i="17"/>
  <c r="E244" i="17"/>
  <c r="E245" i="17"/>
  <c r="E246" i="17"/>
  <c r="I246" i="17" s="1"/>
  <c r="E247" i="17"/>
  <c r="I247" i="17" s="1"/>
  <c r="E248" i="17"/>
  <c r="E249" i="17"/>
  <c r="E250" i="17"/>
  <c r="E251" i="17"/>
  <c r="E252" i="17"/>
  <c r="E253" i="17"/>
  <c r="E254" i="17"/>
  <c r="I254" i="17" s="1"/>
  <c r="E255" i="17"/>
  <c r="I255" i="17" s="1"/>
  <c r="E256" i="17"/>
  <c r="E257" i="17"/>
  <c r="E258" i="17"/>
  <c r="E259" i="17"/>
  <c r="E260" i="17"/>
  <c r="E261" i="17"/>
  <c r="E262" i="17"/>
  <c r="E263" i="17"/>
  <c r="E264" i="17"/>
  <c r="E265" i="17"/>
  <c r="E266" i="17"/>
  <c r="E267" i="17"/>
  <c r="E268" i="17"/>
  <c r="E269" i="17"/>
  <c r="E270" i="17"/>
  <c r="I270" i="17" s="1"/>
  <c r="E271" i="17"/>
  <c r="I271" i="17" s="1"/>
  <c r="E272" i="17"/>
  <c r="I272" i="17" s="1"/>
  <c r="E273" i="17"/>
  <c r="I273" i="17" s="1"/>
  <c r="E274" i="17"/>
  <c r="E275" i="17"/>
  <c r="I275" i="17" s="1"/>
  <c r="E276" i="17"/>
  <c r="E277" i="17"/>
  <c r="E278" i="17"/>
  <c r="I278" i="17" s="1"/>
  <c r="E279" i="17"/>
  <c r="I279" i="17" s="1"/>
  <c r="E280" i="17"/>
  <c r="E281" i="17"/>
  <c r="E282" i="17"/>
  <c r="I282" i="17" s="1"/>
  <c r="E283" i="17"/>
  <c r="E284" i="17"/>
  <c r="E285" i="17"/>
  <c r="E286" i="17"/>
  <c r="E287" i="17"/>
  <c r="E288" i="17"/>
  <c r="E289" i="17"/>
  <c r="I289" i="17" s="1"/>
  <c r="E290" i="17"/>
  <c r="E291" i="17"/>
  <c r="E292" i="17"/>
  <c r="E293" i="17"/>
  <c r="E294" i="17"/>
  <c r="I294" i="17" s="1"/>
  <c r="E295" i="17"/>
  <c r="E296" i="17"/>
  <c r="I296" i="17" s="1"/>
  <c r="E297" i="17"/>
  <c r="I297" i="17" s="1"/>
  <c r="E298" i="17"/>
  <c r="I298" i="17" s="1"/>
  <c r="E299" i="17"/>
  <c r="E300" i="17"/>
  <c r="E301" i="17"/>
  <c r="E302" i="17"/>
  <c r="I302" i="17" s="1"/>
  <c r="E303" i="17"/>
  <c r="E304" i="17"/>
  <c r="I304" i="17" s="1"/>
  <c r="E305" i="17"/>
  <c r="E306" i="17"/>
  <c r="E307" i="17"/>
  <c r="E308" i="17"/>
  <c r="E309" i="17"/>
  <c r="I309" i="17" s="1"/>
  <c r="E310" i="17"/>
  <c r="I310" i="17" s="1"/>
  <c r="E311" i="17"/>
  <c r="I311" i="17" s="1"/>
  <c r="E312" i="17"/>
  <c r="E313" i="17"/>
  <c r="E314" i="17"/>
  <c r="E315" i="17"/>
  <c r="E316" i="17"/>
  <c r="E317" i="17"/>
  <c r="E318" i="17"/>
  <c r="E319" i="17"/>
  <c r="E320" i="17"/>
  <c r="E321" i="17"/>
  <c r="E322" i="17"/>
  <c r="E323" i="17"/>
  <c r="E324" i="17"/>
  <c r="E325" i="17"/>
  <c r="E326" i="17"/>
  <c r="I326" i="17" s="1"/>
  <c r="E327" i="17"/>
  <c r="E328" i="17"/>
  <c r="E329" i="17"/>
  <c r="E330" i="17"/>
  <c r="E331" i="17"/>
  <c r="E332" i="17"/>
  <c r="E333" i="17"/>
  <c r="I333" i="17" s="1"/>
  <c r="E334" i="17"/>
  <c r="I334" i="17" s="1"/>
  <c r="E335" i="17"/>
  <c r="I335" i="17" s="1"/>
  <c r="E336" i="17"/>
  <c r="E337" i="17"/>
  <c r="E338" i="17"/>
  <c r="I338" i="17" s="1"/>
  <c r="E339" i="17"/>
  <c r="E340" i="17"/>
  <c r="E341" i="17"/>
  <c r="I341" i="17" s="1"/>
  <c r="E342" i="17"/>
  <c r="E343" i="17"/>
  <c r="E344" i="17"/>
  <c r="E345" i="17"/>
  <c r="I345" i="17" s="1"/>
  <c r="E346" i="17"/>
  <c r="I346" i="17" s="1"/>
  <c r="E347" i="17"/>
  <c r="E348" i="17"/>
  <c r="E349" i="17"/>
  <c r="E350" i="17"/>
  <c r="I350" i="17" s="1"/>
  <c r="E351" i="17"/>
  <c r="E352" i="17"/>
  <c r="I352" i="17" s="1"/>
  <c r="E353" i="17"/>
  <c r="E354" i="17"/>
  <c r="E355" i="17"/>
  <c r="E356" i="17"/>
  <c r="E357" i="17"/>
  <c r="E358" i="17"/>
  <c r="I358" i="17" s="1"/>
  <c r="E359" i="17"/>
  <c r="E360" i="17"/>
  <c r="I360" i="17" s="1"/>
  <c r="E361" i="17"/>
  <c r="E362" i="17"/>
  <c r="E363" i="17"/>
  <c r="I363" i="17" s="1"/>
  <c r="E364" i="17"/>
  <c r="E365" i="17"/>
  <c r="E366" i="17"/>
  <c r="I366" i="17" s="1"/>
  <c r="E367" i="17"/>
  <c r="I367" i="17" s="1"/>
  <c r="E368" i="17"/>
  <c r="E369" i="17"/>
  <c r="I369" i="17" s="1"/>
  <c r="E370" i="17"/>
  <c r="I370" i="17" s="1"/>
  <c r="E371" i="17"/>
  <c r="E372" i="17"/>
  <c r="E373" i="17"/>
  <c r="I373" i="17" s="1"/>
  <c r="E374" i="17"/>
  <c r="E375" i="17"/>
  <c r="I375" i="17" s="1"/>
  <c r="E376" i="17"/>
  <c r="E377" i="17"/>
  <c r="I377" i="17" s="1"/>
  <c r="E378" i="17"/>
  <c r="E379" i="17"/>
  <c r="E380" i="17"/>
  <c r="E381" i="17"/>
  <c r="E382" i="17"/>
  <c r="E383" i="17"/>
  <c r="E384" i="17"/>
  <c r="I384" i="17" s="1"/>
  <c r="E385" i="17"/>
  <c r="E386" i="17"/>
  <c r="I386" i="17" s="1"/>
  <c r="E387" i="17"/>
  <c r="E388" i="17"/>
  <c r="E389" i="17"/>
  <c r="E390" i="17"/>
  <c r="E391" i="17"/>
  <c r="I391" i="17" s="1"/>
  <c r="E392" i="17"/>
  <c r="I392" i="17" s="1"/>
  <c r="E393" i="17"/>
  <c r="E394" i="17"/>
  <c r="I394" i="17" s="1"/>
  <c r="E395" i="17"/>
  <c r="E396" i="17"/>
  <c r="I396" i="17" s="1"/>
  <c r="E397" i="17"/>
  <c r="I397" i="17" s="1"/>
  <c r="E398" i="17"/>
  <c r="E399" i="17"/>
  <c r="E400" i="17"/>
  <c r="E401" i="17"/>
  <c r="E402" i="17"/>
  <c r="E403" i="17"/>
  <c r="E404" i="17"/>
  <c r="E405" i="17"/>
  <c r="I405" i="17" s="1"/>
  <c r="E406" i="17"/>
  <c r="I406" i="17" s="1"/>
  <c r="E407" i="17"/>
  <c r="I407" i="17" s="1"/>
  <c r="E408" i="17"/>
  <c r="E409" i="17"/>
  <c r="E410" i="17"/>
  <c r="E411" i="17"/>
  <c r="E412" i="17"/>
  <c r="E413" i="17"/>
  <c r="E414" i="17"/>
  <c r="I414" i="17" s="1"/>
  <c r="E415" i="17"/>
  <c r="I415" i="17" s="1"/>
  <c r="E416" i="17"/>
  <c r="E417" i="17"/>
  <c r="E418" i="17"/>
  <c r="E419" i="17"/>
  <c r="E420" i="17"/>
  <c r="E421" i="17"/>
  <c r="E422" i="17"/>
  <c r="E423" i="17"/>
  <c r="I423" i="17" s="1"/>
  <c r="E424" i="17"/>
  <c r="I424" i="17" s="1"/>
  <c r="E425" i="17"/>
  <c r="E426" i="17"/>
  <c r="E427" i="17"/>
  <c r="E428" i="17"/>
  <c r="E429" i="17"/>
  <c r="E430" i="17"/>
  <c r="E431" i="17"/>
  <c r="E432" i="17"/>
  <c r="E433" i="17"/>
  <c r="I433" i="17" s="1"/>
  <c r="E434" i="17"/>
  <c r="I434" i="17" s="1"/>
  <c r="E435" i="17"/>
  <c r="E436" i="17"/>
  <c r="E437" i="17"/>
  <c r="I437" i="17" s="1"/>
  <c r="E438" i="17"/>
  <c r="I438" i="17" s="1"/>
  <c r="E439" i="17"/>
  <c r="I439" i="17" s="1"/>
  <c r="E440" i="17"/>
  <c r="E441" i="17"/>
  <c r="I441" i="17" s="1"/>
  <c r="E442" i="17"/>
  <c r="E443" i="17"/>
  <c r="E444" i="17"/>
  <c r="I444" i="17" s="1"/>
  <c r="E445" i="17"/>
  <c r="E446" i="17"/>
  <c r="E447" i="17"/>
  <c r="I447" i="17" s="1"/>
  <c r="E448" i="17"/>
  <c r="E449" i="17"/>
  <c r="I449" i="17" s="1"/>
  <c r="E450" i="17"/>
  <c r="I450" i="17" s="1"/>
  <c r="E451" i="17"/>
  <c r="E452" i="17"/>
  <c r="E453" i="17"/>
  <c r="E454" i="17"/>
  <c r="E455" i="17"/>
  <c r="E456" i="17"/>
  <c r="E457" i="17"/>
  <c r="E458" i="17"/>
  <c r="E459" i="17"/>
  <c r="E460" i="17"/>
  <c r="E461" i="17"/>
  <c r="E462" i="17"/>
  <c r="I462" i="17" s="1"/>
  <c r="E463" i="17"/>
  <c r="E464" i="17"/>
  <c r="E465" i="17"/>
  <c r="E466" i="17"/>
  <c r="I466" i="17" s="1"/>
  <c r="E467" i="17"/>
  <c r="E468" i="17"/>
  <c r="E469" i="17"/>
  <c r="E470" i="17"/>
  <c r="I470" i="17" s="1"/>
  <c r="E471" i="17"/>
  <c r="I471" i="17" s="1"/>
  <c r="E472" i="17"/>
  <c r="E473" i="17"/>
  <c r="I473" i="17" s="1"/>
  <c r="E474" i="17"/>
  <c r="I474" i="17" s="1"/>
  <c r="E475" i="17"/>
  <c r="E476" i="17"/>
  <c r="E477" i="17"/>
  <c r="E478" i="17"/>
  <c r="I478" i="17" s="1"/>
  <c r="E479" i="17"/>
  <c r="I479" i="17" s="1"/>
  <c r="E480" i="17"/>
  <c r="E481" i="17"/>
  <c r="I481" i="17" s="1"/>
  <c r="E482" i="17"/>
  <c r="I482" i="17" s="1"/>
  <c r="E483" i="17"/>
  <c r="E484" i="17"/>
  <c r="E485" i="17"/>
  <c r="E486" i="17"/>
  <c r="E487" i="17"/>
  <c r="I487" i="17" s="1"/>
  <c r="E488" i="17"/>
  <c r="E489" i="17"/>
  <c r="I489" i="17" s="1"/>
  <c r="E490" i="17"/>
  <c r="E491" i="17"/>
  <c r="E492" i="17"/>
  <c r="E493" i="17"/>
  <c r="I493" i="17" s="1"/>
  <c r="E494" i="17"/>
  <c r="I494" i="17" s="1"/>
  <c r="E495" i="17"/>
  <c r="E496" i="17"/>
  <c r="E497" i="17"/>
  <c r="E498" i="17"/>
  <c r="E499" i="17"/>
  <c r="E500" i="17"/>
  <c r="I500" i="17" s="1"/>
  <c r="E501" i="17"/>
  <c r="E2" i="17"/>
  <c r="I2" i="17" s="1"/>
  <c r="M482" i="17" l="1"/>
  <c r="N482" i="17" s="1"/>
  <c r="O482" i="17" s="1"/>
  <c r="J431" i="17"/>
  <c r="K431" i="17" s="1"/>
  <c r="L431" i="17" s="1"/>
  <c r="J177" i="17"/>
  <c r="K177" i="17" s="1"/>
  <c r="L177" i="17" s="1"/>
  <c r="J494" i="17"/>
  <c r="K494" i="17" s="1"/>
  <c r="L494" i="17" s="1"/>
  <c r="I480" i="17"/>
  <c r="I464" i="17"/>
  <c r="I416" i="17"/>
  <c r="M416" i="17"/>
  <c r="N416" i="17" s="1"/>
  <c r="O416" i="17" s="1"/>
  <c r="M400" i="17"/>
  <c r="N400" i="17" s="1"/>
  <c r="O400" i="17" s="1"/>
  <c r="I368" i="17"/>
  <c r="I312" i="17"/>
  <c r="I280" i="17"/>
  <c r="I248" i="17"/>
  <c r="I208" i="17"/>
  <c r="I184" i="17"/>
  <c r="I160" i="17"/>
  <c r="I112" i="17"/>
  <c r="M88" i="17"/>
  <c r="N88" i="17" s="1"/>
  <c r="O88" i="17" s="1"/>
  <c r="I64" i="17"/>
  <c r="M40" i="17"/>
  <c r="N40" i="17" s="1"/>
  <c r="O40" i="17" s="1"/>
  <c r="I40" i="17"/>
  <c r="I16" i="17"/>
  <c r="I224" i="17"/>
  <c r="I344" i="17"/>
  <c r="I501" i="17"/>
  <c r="I469" i="17"/>
  <c r="J469" i="17" s="1"/>
  <c r="K469" i="17" s="1"/>
  <c r="L469" i="17" s="1"/>
  <c r="M469" i="17"/>
  <c r="N469" i="17" s="1"/>
  <c r="O469" i="17" s="1"/>
  <c r="I421" i="17"/>
  <c r="I285" i="17"/>
  <c r="I269" i="17"/>
  <c r="M245" i="17"/>
  <c r="N245" i="17" s="1"/>
  <c r="O245" i="17" s="1"/>
  <c r="I245" i="17"/>
  <c r="M221" i="17"/>
  <c r="N221" i="17" s="1"/>
  <c r="O221" i="17" s="1"/>
  <c r="I221" i="17"/>
  <c r="I205" i="17"/>
  <c r="I157" i="17"/>
  <c r="I117" i="17"/>
  <c r="M93" i="17"/>
  <c r="N93" i="17" s="1"/>
  <c r="O93" i="17" s="1"/>
  <c r="I93" i="17"/>
  <c r="I29" i="17"/>
  <c r="I320" i="17"/>
  <c r="I452" i="17"/>
  <c r="I436" i="17"/>
  <c r="I412" i="17"/>
  <c r="I404" i="17"/>
  <c r="I388" i="17"/>
  <c r="I364" i="17"/>
  <c r="I348" i="17"/>
  <c r="M324" i="17"/>
  <c r="N324" i="17" s="1"/>
  <c r="O324" i="17" s="1"/>
  <c r="I324" i="17"/>
  <c r="I308" i="17"/>
  <c r="I284" i="17"/>
  <c r="I268" i="17"/>
  <c r="I244" i="17"/>
  <c r="M228" i="17"/>
  <c r="N228" i="17" s="1"/>
  <c r="O228" i="17" s="1"/>
  <c r="I228" i="17"/>
  <c r="M212" i="17"/>
  <c r="N212" i="17" s="1"/>
  <c r="O212" i="17" s="1"/>
  <c r="I212" i="17"/>
  <c r="I204" i="17"/>
  <c r="I196" i="17"/>
  <c r="M188" i="17"/>
  <c r="N188" i="17" s="1"/>
  <c r="O188" i="17" s="1"/>
  <c r="I188" i="17"/>
  <c r="M172" i="17"/>
  <c r="N172" i="17" s="1"/>
  <c r="O172" i="17" s="1"/>
  <c r="I172" i="17"/>
  <c r="J172" i="17" s="1"/>
  <c r="K172" i="17" s="1"/>
  <c r="L172" i="17" s="1"/>
  <c r="P172" i="17" s="1"/>
  <c r="I164" i="17"/>
  <c r="I156" i="17"/>
  <c r="I148" i="17"/>
  <c r="I140" i="17"/>
  <c r="M140" i="17"/>
  <c r="N140" i="17" s="1"/>
  <c r="O140" i="17" s="1"/>
  <c r="I132" i="17"/>
  <c r="I124" i="17"/>
  <c r="I116" i="17"/>
  <c r="I108" i="17"/>
  <c r="I100" i="17"/>
  <c r="M92" i="17"/>
  <c r="N92" i="17" s="1"/>
  <c r="O92" i="17" s="1"/>
  <c r="I92" i="17"/>
  <c r="I84" i="17"/>
  <c r="M76" i="17"/>
  <c r="N76" i="17" s="1"/>
  <c r="O76" i="17" s="1"/>
  <c r="I68" i="17"/>
  <c r="I60" i="17"/>
  <c r="I52" i="17"/>
  <c r="I36" i="17"/>
  <c r="I28" i="17"/>
  <c r="M20" i="17"/>
  <c r="N20" i="17" s="1"/>
  <c r="O20" i="17" s="1"/>
  <c r="I20" i="17"/>
  <c r="I12" i="17"/>
  <c r="I181" i="17"/>
  <c r="I141" i="17"/>
  <c r="I53" i="17"/>
  <c r="E503" i="17"/>
  <c r="I503" i="17" s="1"/>
  <c r="I496" i="17"/>
  <c r="I448" i="17"/>
  <c r="M448" i="17"/>
  <c r="N448" i="17" s="1"/>
  <c r="O448" i="17" s="1"/>
  <c r="M424" i="17"/>
  <c r="N424" i="17" s="1"/>
  <c r="O424" i="17" s="1"/>
  <c r="M336" i="17"/>
  <c r="N336" i="17" s="1"/>
  <c r="O336" i="17" s="1"/>
  <c r="I336" i="17"/>
  <c r="I288" i="17"/>
  <c r="I264" i="17"/>
  <c r="I240" i="17"/>
  <c r="I216" i="17"/>
  <c r="M192" i="17"/>
  <c r="N192" i="17" s="1"/>
  <c r="O192" i="17" s="1"/>
  <c r="M168" i="17"/>
  <c r="N168" i="17" s="1"/>
  <c r="O168" i="17" s="1"/>
  <c r="I168" i="17"/>
  <c r="I120" i="17"/>
  <c r="I72" i="17"/>
  <c r="I24" i="17"/>
  <c r="I96" i="17"/>
  <c r="J5" i="17"/>
  <c r="K5" i="17" s="1"/>
  <c r="L5" i="17" s="1"/>
  <c r="M471" i="17"/>
  <c r="N471" i="17" s="1"/>
  <c r="O471" i="17" s="1"/>
  <c r="I472" i="17"/>
  <c r="I486" i="17"/>
  <c r="M342" i="17"/>
  <c r="N342" i="17" s="1"/>
  <c r="O342" i="17" s="1"/>
  <c r="I488" i="17"/>
  <c r="J323" i="17"/>
  <c r="K323" i="17" s="1"/>
  <c r="L323" i="17" s="1"/>
  <c r="I477" i="17"/>
  <c r="I453" i="17"/>
  <c r="M429" i="17"/>
  <c r="N429" i="17" s="1"/>
  <c r="O429" i="17" s="1"/>
  <c r="I429" i="17"/>
  <c r="J429" i="17" s="1"/>
  <c r="K429" i="17" s="1"/>
  <c r="L429" i="17" s="1"/>
  <c r="P429" i="17" s="1"/>
  <c r="I413" i="17"/>
  <c r="I317" i="17"/>
  <c r="I293" i="17"/>
  <c r="M213" i="17"/>
  <c r="N213" i="17" s="1"/>
  <c r="O213" i="17" s="1"/>
  <c r="I213" i="17"/>
  <c r="J213" i="17" s="1"/>
  <c r="K213" i="17" s="1"/>
  <c r="L213" i="17" s="1"/>
  <c r="P213" i="17" s="1"/>
  <c r="I165" i="17"/>
  <c r="M133" i="17"/>
  <c r="N133" i="17" s="1"/>
  <c r="O133" i="17" s="1"/>
  <c r="I77" i="17"/>
  <c r="I69" i="17"/>
  <c r="I45" i="17"/>
  <c r="I237" i="17"/>
  <c r="I144" i="17"/>
  <c r="I484" i="17"/>
  <c r="I468" i="17"/>
  <c r="M444" i="17"/>
  <c r="N444" i="17" s="1"/>
  <c r="O444" i="17" s="1"/>
  <c r="M428" i="17"/>
  <c r="N428" i="17" s="1"/>
  <c r="O428" i="17" s="1"/>
  <c r="I420" i="17"/>
  <c r="I380" i="17"/>
  <c r="I372" i="17"/>
  <c r="M356" i="17"/>
  <c r="N356" i="17" s="1"/>
  <c r="O356" i="17" s="1"/>
  <c r="I356" i="17"/>
  <c r="M340" i="17"/>
  <c r="N340" i="17" s="1"/>
  <c r="O340" i="17" s="1"/>
  <c r="I340" i="17"/>
  <c r="I332" i="17"/>
  <c r="I316" i="17"/>
  <c r="I300" i="17"/>
  <c r="I292" i="17"/>
  <c r="M276" i="17"/>
  <c r="N276" i="17" s="1"/>
  <c r="O276" i="17" s="1"/>
  <c r="I276" i="17"/>
  <c r="J276" i="17" s="1"/>
  <c r="K276" i="17" s="1"/>
  <c r="L276" i="17" s="1"/>
  <c r="P276" i="17" s="1"/>
  <c r="I260" i="17"/>
  <c r="I252" i="17"/>
  <c r="I236" i="17"/>
  <c r="I220" i="17"/>
  <c r="M220" i="17"/>
  <c r="N220" i="17" s="1"/>
  <c r="O220" i="17" s="1"/>
  <c r="I180" i="17"/>
  <c r="I499" i="17"/>
  <c r="I475" i="17"/>
  <c r="I467" i="17"/>
  <c r="M443" i="17"/>
  <c r="N443" i="17" s="1"/>
  <c r="O443" i="17" s="1"/>
  <c r="I443" i="17"/>
  <c r="I435" i="17"/>
  <c r="M403" i="17"/>
  <c r="N403" i="17" s="1"/>
  <c r="O403" i="17" s="1"/>
  <c r="I403" i="17"/>
  <c r="I395" i="17"/>
  <c r="I387" i="17"/>
  <c r="M379" i="17"/>
  <c r="N379" i="17" s="1"/>
  <c r="O379" i="17" s="1"/>
  <c r="I379" i="17"/>
  <c r="M355" i="17"/>
  <c r="N355" i="17" s="1"/>
  <c r="O355" i="17" s="1"/>
  <c r="I347" i="17"/>
  <c r="I339" i="17"/>
  <c r="I331" i="17"/>
  <c r="M315" i="17"/>
  <c r="N315" i="17" s="1"/>
  <c r="O315" i="17" s="1"/>
  <c r="M307" i="17"/>
  <c r="N307" i="17" s="1"/>
  <c r="O307" i="17" s="1"/>
  <c r="I299" i="17"/>
  <c r="I291" i="17"/>
  <c r="I460" i="17"/>
  <c r="I419" i="17"/>
  <c r="I400" i="17"/>
  <c r="J400" i="17" s="1"/>
  <c r="K400" i="17" s="1"/>
  <c r="L400" i="17" s="1"/>
  <c r="P400" i="17" s="1"/>
  <c r="I381" i="17"/>
  <c r="I357" i="17"/>
  <c r="I76" i="17"/>
  <c r="I48" i="17"/>
  <c r="I490" i="17"/>
  <c r="M458" i="17"/>
  <c r="N458" i="17" s="1"/>
  <c r="O458" i="17" s="1"/>
  <c r="I458" i="17"/>
  <c r="M450" i="17"/>
  <c r="N450" i="17" s="1"/>
  <c r="O450" i="17" s="1"/>
  <c r="M442" i="17"/>
  <c r="N442" i="17" s="1"/>
  <c r="O442" i="17" s="1"/>
  <c r="I442" i="17"/>
  <c r="I426" i="17"/>
  <c r="I410" i="17"/>
  <c r="I402" i="17"/>
  <c r="I378" i="17"/>
  <c r="I362" i="17"/>
  <c r="I354" i="17"/>
  <c r="M346" i="17"/>
  <c r="N346" i="17" s="1"/>
  <c r="O346" i="17" s="1"/>
  <c r="M338" i="17"/>
  <c r="N338" i="17" s="1"/>
  <c r="O338" i="17" s="1"/>
  <c r="I330" i="17"/>
  <c r="I322" i="17"/>
  <c r="I314" i="17"/>
  <c r="I306" i="17"/>
  <c r="M298" i="17"/>
  <c r="N298" i="17" s="1"/>
  <c r="O298" i="17" s="1"/>
  <c r="I274" i="17"/>
  <c r="M266" i="17"/>
  <c r="N266" i="17" s="1"/>
  <c r="O266" i="17" s="1"/>
  <c r="I266" i="17"/>
  <c r="I258" i="17"/>
  <c r="I226" i="17"/>
  <c r="M218" i="17"/>
  <c r="N218" i="17" s="1"/>
  <c r="O218" i="17" s="1"/>
  <c r="I218" i="17"/>
  <c r="M210" i="17"/>
  <c r="N210" i="17" s="1"/>
  <c r="O210" i="17" s="1"/>
  <c r="I202" i="17"/>
  <c r="I194" i="17"/>
  <c r="I178" i="17"/>
  <c r="M170" i="17"/>
  <c r="N170" i="17" s="1"/>
  <c r="O170" i="17" s="1"/>
  <c r="I170" i="17"/>
  <c r="M162" i="17"/>
  <c r="N162" i="17" s="1"/>
  <c r="O162" i="17" s="1"/>
  <c r="I154" i="17"/>
  <c r="I146" i="17"/>
  <c r="I138" i="17"/>
  <c r="I130" i="17"/>
  <c r="M122" i="17"/>
  <c r="N122" i="17" s="1"/>
  <c r="O122" i="17" s="1"/>
  <c r="I122" i="17"/>
  <c r="I106" i="17"/>
  <c r="I98" i="17"/>
  <c r="I90" i="17"/>
  <c r="J90" i="17" s="1"/>
  <c r="K90" i="17" s="1"/>
  <c r="L90" i="17" s="1"/>
  <c r="I82" i="17"/>
  <c r="I66" i="17"/>
  <c r="M50" i="17"/>
  <c r="N50" i="17" s="1"/>
  <c r="O50" i="17" s="1"/>
  <c r="I498" i="17"/>
  <c r="I459" i="17"/>
  <c r="I440" i="17"/>
  <c r="I418" i="17"/>
  <c r="I355" i="17"/>
  <c r="I315" i="17"/>
  <c r="I290" i="17"/>
  <c r="I250" i="17"/>
  <c r="I210" i="17"/>
  <c r="I192" i="17"/>
  <c r="I101" i="17"/>
  <c r="M432" i="17"/>
  <c r="N432" i="17" s="1"/>
  <c r="O432" i="17" s="1"/>
  <c r="I432" i="17"/>
  <c r="M392" i="17"/>
  <c r="N392" i="17" s="1"/>
  <c r="O392" i="17" s="1"/>
  <c r="M376" i="17"/>
  <c r="N376" i="17" s="1"/>
  <c r="O376" i="17" s="1"/>
  <c r="I376" i="17"/>
  <c r="I328" i="17"/>
  <c r="I256" i="17"/>
  <c r="I232" i="17"/>
  <c r="M200" i="17"/>
  <c r="N200" i="17" s="1"/>
  <c r="O200" i="17" s="1"/>
  <c r="I176" i="17"/>
  <c r="I56" i="17"/>
  <c r="J56" i="17" s="1"/>
  <c r="K56" i="17" s="1"/>
  <c r="L56" i="17" s="1"/>
  <c r="M32" i="17"/>
  <c r="N32" i="17" s="1"/>
  <c r="O32" i="17" s="1"/>
  <c r="M8" i="17"/>
  <c r="N8" i="17" s="1"/>
  <c r="O8" i="17" s="1"/>
  <c r="I8" i="17"/>
  <c r="I408" i="17"/>
  <c r="J113" i="17"/>
  <c r="K113" i="17" s="1"/>
  <c r="L113" i="17" s="1"/>
  <c r="I88" i="17"/>
  <c r="I485" i="17"/>
  <c r="I461" i="17"/>
  <c r="I445" i="17"/>
  <c r="I365" i="17"/>
  <c r="M349" i="17"/>
  <c r="N349" i="17" s="1"/>
  <c r="O349" i="17" s="1"/>
  <c r="I349" i="17"/>
  <c r="M325" i="17"/>
  <c r="N325" i="17" s="1"/>
  <c r="O325" i="17" s="1"/>
  <c r="I325" i="17"/>
  <c r="I301" i="17"/>
  <c r="I277" i="17"/>
  <c r="M253" i="17"/>
  <c r="N253" i="17" s="1"/>
  <c r="O253" i="17" s="1"/>
  <c r="I253" i="17"/>
  <c r="M197" i="17"/>
  <c r="N197" i="17" s="1"/>
  <c r="O197" i="17" s="1"/>
  <c r="I197" i="17"/>
  <c r="I149" i="17"/>
  <c r="I109" i="17"/>
  <c r="I85" i="17"/>
  <c r="M85" i="17"/>
  <c r="N85" i="17" s="1"/>
  <c r="O85" i="17" s="1"/>
  <c r="M61" i="17"/>
  <c r="N61" i="17" s="1"/>
  <c r="O61" i="17" s="1"/>
  <c r="I61" i="17"/>
  <c r="I37" i="17"/>
  <c r="I497" i="17"/>
  <c r="M465" i="17"/>
  <c r="N465" i="17" s="1"/>
  <c r="O465" i="17" s="1"/>
  <c r="I465" i="17"/>
  <c r="J465" i="17" s="1"/>
  <c r="K465" i="17" s="1"/>
  <c r="L465" i="17" s="1"/>
  <c r="P465" i="17" s="1"/>
  <c r="M457" i="17"/>
  <c r="N457" i="17" s="1"/>
  <c r="O457" i="17" s="1"/>
  <c r="I457" i="17"/>
  <c r="I425" i="17"/>
  <c r="M417" i="17"/>
  <c r="N417" i="17" s="1"/>
  <c r="O417" i="17" s="1"/>
  <c r="M409" i="17"/>
  <c r="N409" i="17" s="1"/>
  <c r="O409" i="17" s="1"/>
  <c r="I409" i="17"/>
  <c r="I401" i="17"/>
  <c r="I385" i="17"/>
  <c r="M369" i="17"/>
  <c r="N369" i="17" s="1"/>
  <c r="O369" i="17" s="1"/>
  <c r="I361" i="17"/>
  <c r="M353" i="17"/>
  <c r="N353" i="17" s="1"/>
  <c r="O353" i="17" s="1"/>
  <c r="I353" i="17"/>
  <c r="I337" i="17"/>
  <c r="I329" i="17"/>
  <c r="M321" i="17"/>
  <c r="N321" i="17" s="1"/>
  <c r="O321" i="17" s="1"/>
  <c r="I321" i="17"/>
  <c r="J321" i="17" s="1"/>
  <c r="K321" i="17" s="1"/>
  <c r="L321" i="17" s="1"/>
  <c r="P321" i="17" s="1"/>
  <c r="I313" i="17"/>
  <c r="M305" i="17"/>
  <c r="N305" i="17" s="1"/>
  <c r="O305" i="17" s="1"/>
  <c r="I305" i="17"/>
  <c r="I281" i="17"/>
  <c r="M257" i="17"/>
  <c r="N257" i="17" s="1"/>
  <c r="O257" i="17" s="1"/>
  <c r="I257" i="17"/>
  <c r="I249" i="17"/>
  <c r="M249" i="17"/>
  <c r="N249" i="17" s="1"/>
  <c r="O249" i="17" s="1"/>
  <c r="I241" i="17"/>
  <c r="I233" i="17"/>
  <c r="M209" i="17"/>
  <c r="N209" i="17" s="1"/>
  <c r="O209" i="17" s="1"/>
  <c r="M201" i="17"/>
  <c r="N201" i="17" s="1"/>
  <c r="O201" i="17" s="1"/>
  <c r="I201" i="17"/>
  <c r="I193" i="17"/>
  <c r="I185" i="17"/>
  <c r="M145" i="17"/>
  <c r="N145" i="17" s="1"/>
  <c r="O145" i="17" s="1"/>
  <c r="I145" i="17"/>
  <c r="M129" i="17"/>
  <c r="N129" i="17" s="1"/>
  <c r="O129" i="17" s="1"/>
  <c r="I129" i="17"/>
  <c r="I121" i="17"/>
  <c r="I105" i="17"/>
  <c r="I97" i="17"/>
  <c r="M89" i="17"/>
  <c r="N89" i="17" s="1"/>
  <c r="O89" i="17" s="1"/>
  <c r="M81" i="17"/>
  <c r="N81" i="17" s="1"/>
  <c r="O81" i="17" s="1"/>
  <c r="I81" i="17"/>
  <c r="I73" i="17"/>
  <c r="I65" i="17"/>
  <c r="I57" i="17"/>
  <c r="I49" i="17"/>
  <c r="I41" i="17"/>
  <c r="M33" i="17"/>
  <c r="N33" i="17" s="1"/>
  <c r="O33" i="17" s="1"/>
  <c r="I476" i="17"/>
  <c r="I456" i="17"/>
  <c r="I417" i="17"/>
  <c r="I393" i="17"/>
  <c r="I371" i="17"/>
  <c r="I265" i="17"/>
  <c r="J247" i="17"/>
  <c r="K247" i="17" s="1"/>
  <c r="L247" i="17" s="1"/>
  <c r="I209" i="17"/>
  <c r="I189" i="17"/>
  <c r="I44" i="17"/>
  <c r="M341" i="17"/>
  <c r="N341" i="17" s="1"/>
  <c r="O341" i="17" s="1"/>
  <c r="M2" i="17"/>
  <c r="N2" i="17" s="1"/>
  <c r="O2" i="17" s="1"/>
  <c r="E504" i="17"/>
  <c r="M495" i="17"/>
  <c r="N495" i="17" s="1"/>
  <c r="O495" i="17" s="1"/>
  <c r="M479" i="17"/>
  <c r="N479" i="17" s="1"/>
  <c r="O479" i="17" s="1"/>
  <c r="M375" i="17"/>
  <c r="N375" i="17" s="1"/>
  <c r="O375" i="17" s="1"/>
  <c r="M359" i="17"/>
  <c r="N359" i="17" s="1"/>
  <c r="O359" i="17" s="1"/>
  <c r="I359" i="17"/>
  <c r="J359" i="17" s="1"/>
  <c r="K359" i="17" s="1"/>
  <c r="L359" i="17" s="1"/>
  <c r="P359" i="17" s="1"/>
  <c r="M343" i="17"/>
  <c r="N343" i="17" s="1"/>
  <c r="O343" i="17" s="1"/>
  <c r="M327" i="17"/>
  <c r="N327" i="17" s="1"/>
  <c r="O327" i="17" s="1"/>
  <c r="I303" i="17"/>
  <c r="I295" i="17"/>
  <c r="J295" i="17" s="1"/>
  <c r="K295" i="17" s="1"/>
  <c r="L295" i="17" s="1"/>
  <c r="M271" i="17"/>
  <c r="N271" i="17" s="1"/>
  <c r="O271" i="17" s="1"/>
  <c r="M263" i="17"/>
  <c r="N263" i="17" s="1"/>
  <c r="O263" i="17" s="1"/>
  <c r="M239" i="17"/>
  <c r="N239" i="17" s="1"/>
  <c r="O239" i="17" s="1"/>
  <c r="I239" i="17"/>
  <c r="I231" i="17"/>
  <c r="M207" i="17"/>
  <c r="N207" i="17" s="1"/>
  <c r="O207" i="17" s="1"/>
  <c r="M199" i="17"/>
  <c r="N199" i="17" s="1"/>
  <c r="O199" i="17" s="1"/>
  <c r="M183" i="17"/>
  <c r="N183" i="17" s="1"/>
  <c r="O183" i="17" s="1"/>
  <c r="I175" i="17"/>
  <c r="M175" i="17"/>
  <c r="N175" i="17" s="1"/>
  <c r="O175" i="17" s="1"/>
  <c r="M127" i="17"/>
  <c r="N127" i="17" s="1"/>
  <c r="O127" i="17" s="1"/>
  <c r="I111" i="17"/>
  <c r="M111" i="17"/>
  <c r="N111" i="17" s="1"/>
  <c r="O111" i="17" s="1"/>
  <c r="I103" i="17"/>
  <c r="M95" i="17"/>
  <c r="N95" i="17" s="1"/>
  <c r="O95" i="17" s="1"/>
  <c r="I71" i="17"/>
  <c r="M63" i="17"/>
  <c r="N63" i="17" s="1"/>
  <c r="O63" i="17" s="1"/>
  <c r="I55" i="17"/>
  <c r="M47" i="17"/>
  <c r="N47" i="17" s="1"/>
  <c r="O47" i="17" s="1"/>
  <c r="M39" i="17"/>
  <c r="N39" i="17" s="1"/>
  <c r="O39" i="17" s="1"/>
  <c r="I31" i="17"/>
  <c r="I455" i="17"/>
  <c r="I399" i="17"/>
  <c r="I374" i="17"/>
  <c r="I351" i="17"/>
  <c r="I191" i="17"/>
  <c r="I143" i="17"/>
  <c r="I95" i="17"/>
  <c r="I79" i="17"/>
  <c r="I454" i="17"/>
  <c r="M454" i="17"/>
  <c r="N454" i="17" s="1"/>
  <c r="O454" i="17" s="1"/>
  <c r="M446" i="17"/>
  <c r="N446" i="17" s="1"/>
  <c r="O446" i="17" s="1"/>
  <c r="I446" i="17"/>
  <c r="J446" i="17" s="1"/>
  <c r="K446" i="17" s="1"/>
  <c r="L446" i="17" s="1"/>
  <c r="P446" i="17" s="1"/>
  <c r="I430" i="17"/>
  <c r="I422" i="17"/>
  <c r="M398" i="17"/>
  <c r="N398" i="17" s="1"/>
  <c r="O398" i="17" s="1"/>
  <c r="M390" i="17"/>
  <c r="N390" i="17" s="1"/>
  <c r="O390" i="17" s="1"/>
  <c r="M382" i="17"/>
  <c r="N382" i="17" s="1"/>
  <c r="O382" i="17" s="1"/>
  <c r="M366" i="17"/>
  <c r="N366" i="17" s="1"/>
  <c r="O366" i="17" s="1"/>
  <c r="M334" i="17"/>
  <c r="N334" i="17" s="1"/>
  <c r="O334" i="17" s="1"/>
  <c r="M286" i="17"/>
  <c r="N286" i="17" s="1"/>
  <c r="O286" i="17" s="1"/>
  <c r="I286" i="17"/>
  <c r="J286" i="17" s="1"/>
  <c r="K286" i="17" s="1"/>
  <c r="L286" i="17" s="1"/>
  <c r="M278" i="17"/>
  <c r="N278" i="17" s="1"/>
  <c r="O278" i="17" s="1"/>
  <c r="M262" i="17"/>
  <c r="N262" i="17" s="1"/>
  <c r="O262" i="17" s="1"/>
  <c r="M254" i="17"/>
  <c r="N254" i="17" s="1"/>
  <c r="O254" i="17" s="1"/>
  <c r="I230" i="17"/>
  <c r="M222" i="17"/>
  <c r="N222" i="17" s="1"/>
  <c r="O222" i="17" s="1"/>
  <c r="I222" i="17"/>
  <c r="M198" i="17"/>
  <c r="N198" i="17" s="1"/>
  <c r="O198" i="17" s="1"/>
  <c r="M190" i="17"/>
  <c r="N190" i="17" s="1"/>
  <c r="O190" i="17" s="1"/>
  <c r="M166" i="17"/>
  <c r="N166" i="17" s="1"/>
  <c r="O166" i="17" s="1"/>
  <c r="I166" i="17"/>
  <c r="I158" i="17"/>
  <c r="M150" i="17"/>
  <c r="N150" i="17" s="1"/>
  <c r="O150" i="17" s="1"/>
  <c r="M142" i="17"/>
  <c r="N142" i="17" s="1"/>
  <c r="O142" i="17" s="1"/>
  <c r="M134" i="17"/>
  <c r="N134" i="17" s="1"/>
  <c r="O134" i="17" s="1"/>
  <c r="M118" i="17"/>
  <c r="N118" i="17" s="1"/>
  <c r="O118" i="17" s="1"/>
  <c r="M110" i="17"/>
  <c r="N110" i="17" s="1"/>
  <c r="O110" i="17" s="1"/>
  <c r="I102" i="17"/>
  <c r="I94" i="17"/>
  <c r="J94" i="17" s="1"/>
  <c r="K94" i="17" s="1"/>
  <c r="L94" i="17" s="1"/>
  <c r="M86" i="17"/>
  <c r="N86" i="17" s="1"/>
  <c r="O86" i="17" s="1"/>
  <c r="I86" i="17"/>
  <c r="M78" i="17"/>
  <c r="N78" i="17" s="1"/>
  <c r="O78" i="17" s="1"/>
  <c r="I78" i="17"/>
  <c r="I62" i="17"/>
  <c r="I54" i="17"/>
  <c r="J54" i="17" s="1"/>
  <c r="K54" i="17" s="1"/>
  <c r="L54" i="17" s="1"/>
  <c r="M46" i="17"/>
  <c r="N46" i="17" s="1"/>
  <c r="O46" i="17" s="1"/>
  <c r="I46" i="17"/>
  <c r="I38" i="17"/>
  <c r="M38" i="17"/>
  <c r="N38" i="17" s="1"/>
  <c r="O38" i="17" s="1"/>
  <c r="I30" i="17"/>
  <c r="I22" i="17"/>
  <c r="J22" i="17" s="1"/>
  <c r="K22" i="17" s="1"/>
  <c r="L22" i="17" s="1"/>
  <c r="M14" i="17"/>
  <c r="N14" i="17" s="1"/>
  <c r="O14" i="17" s="1"/>
  <c r="I14" i="17"/>
  <c r="M6" i="17"/>
  <c r="N6" i="17" s="1"/>
  <c r="O6" i="17" s="1"/>
  <c r="I6" i="17"/>
  <c r="I398" i="17"/>
  <c r="I263" i="17"/>
  <c r="I238" i="17"/>
  <c r="I215" i="17"/>
  <c r="J215" i="17" s="1"/>
  <c r="K215" i="17" s="1"/>
  <c r="L215" i="17" s="1"/>
  <c r="I190" i="17"/>
  <c r="I142" i="17"/>
  <c r="I23" i="17"/>
  <c r="M462" i="17"/>
  <c r="N462" i="17" s="1"/>
  <c r="O462" i="17" s="1"/>
  <c r="M350" i="17"/>
  <c r="N350" i="17" s="1"/>
  <c r="O350" i="17" s="1"/>
  <c r="M25" i="17"/>
  <c r="N25" i="17" s="1"/>
  <c r="O25" i="17" s="1"/>
  <c r="I9" i="17"/>
  <c r="M9" i="17"/>
  <c r="N9" i="17" s="1"/>
  <c r="O9" i="17" s="1"/>
  <c r="J479" i="17"/>
  <c r="K479" i="17" s="1"/>
  <c r="L479" i="17" s="1"/>
  <c r="P479" i="17" s="1"/>
  <c r="I390" i="17"/>
  <c r="J26" i="17"/>
  <c r="K26" i="17" s="1"/>
  <c r="L26" i="17" s="1"/>
  <c r="M259" i="17"/>
  <c r="N259" i="17" s="1"/>
  <c r="O259" i="17" s="1"/>
  <c r="M251" i="17"/>
  <c r="N251" i="17" s="1"/>
  <c r="O251" i="17" s="1"/>
  <c r="M243" i="17"/>
  <c r="N243" i="17" s="1"/>
  <c r="O243" i="17" s="1"/>
  <c r="M235" i="17"/>
  <c r="N235" i="17" s="1"/>
  <c r="O235" i="17" s="1"/>
  <c r="M187" i="17"/>
  <c r="N187" i="17" s="1"/>
  <c r="O187" i="17" s="1"/>
  <c r="M179" i="17"/>
  <c r="N179" i="17" s="1"/>
  <c r="O179" i="17" s="1"/>
  <c r="M171" i="17"/>
  <c r="N171" i="17" s="1"/>
  <c r="O171" i="17" s="1"/>
  <c r="M163" i="17"/>
  <c r="N163" i="17" s="1"/>
  <c r="O163" i="17" s="1"/>
  <c r="M147" i="17"/>
  <c r="N147" i="17" s="1"/>
  <c r="O147" i="17" s="1"/>
  <c r="M91" i="17"/>
  <c r="N91" i="17" s="1"/>
  <c r="O91" i="17" s="1"/>
  <c r="I91" i="17"/>
  <c r="M83" i="17"/>
  <c r="N83" i="17" s="1"/>
  <c r="O83" i="17" s="1"/>
  <c r="M75" i="17"/>
  <c r="N75" i="17" s="1"/>
  <c r="O75" i="17" s="1"/>
  <c r="M67" i="17"/>
  <c r="N67" i="17" s="1"/>
  <c r="O67" i="17" s="1"/>
  <c r="M11" i="17"/>
  <c r="N11" i="17" s="1"/>
  <c r="O11" i="17" s="1"/>
  <c r="M3" i="17"/>
  <c r="N3" i="17" s="1"/>
  <c r="O3" i="17" s="1"/>
  <c r="I267" i="17"/>
  <c r="J267" i="17" s="1"/>
  <c r="K267" i="17" s="1"/>
  <c r="L267" i="17" s="1"/>
  <c r="I139" i="17"/>
  <c r="I83" i="17"/>
  <c r="I18" i="17"/>
  <c r="I211" i="17"/>
  <c r="J211" i="17" s="1"/>
  <c r="K211" i="17" s="1"/>
  <c r="L211" i="17" s="1"/>
  <c r="I147" i="17"/>
  <c r="I50" i="17"/>
  <c r="P469" i="17" l="1"/>
  <c r="P54" i="17"/>
  <c r="P247" i="17"/>
  <c r="P211" i="17"/>
  <c r="J104" i="17"/>
  <c r="K104" i="17" s="1"/>
  <c r="L104" i="17" s="1"/>
  <c r="J482" i="17"/>
  <c r="K482" i="17" s="1"/>
  <c r="L482" i="17" s="1"/>
  <c r="P482" i="17" s="1"/>
  <c r="J199" i="17"/>
  <c r="K199" i="17" s="1"/>
  <c r="L199" i="17" s="1"/>
  <c r="J463" i="17"/>
  <c r="K463" i="17" s="1"/>
  <c r="L463" i="17" s="1"/>
  <c r="J63" i="17"/>
  <c r="K63" i="17" s="1"/>
  <c r="L63" i="17" s="1"/>
  <c r="P63" i="17" s="1"/>
  <c r="J59" i="17"/>
  <c r="K59" i="17" s="1"/>
  <c r="L59" i="17" s="1"/>
  <c r="J386" i="17"/>
  <c r="K386" i="17" s="1"/>
  <c r="L386" i="17" s="1"/>
  <c r="J377" i="17"/>
  <c r="K377" i="17" s="1"/>
  <c r="L377" i="17" s="1"/>
  <c r="J17" i="17"/>
  <c r="K17" i="17" s="1"/>
  <c r="L17" i="17" s="1"/>
  <c r="P17" i="17" s="1"/>
  <c r="J369" i="17"/>
  <c r="K369" i="17" s="1"/>
  <c r="L369" i="17" s="1"/>
  <c r="P369" i="17" s="1"/>
  <c r="J179" i="17"/>
  <c r="K179" i="17" s="1"/>
  <c r="L179" i="17" s="1"/>
  <c r="P179" i="17" s="1"/>
  <c r="J343" i="17"/>
  <c r="K343" i="17" s="1"/>
  <c r="L343" i="17" s="1"/>
  <c r="P343" i="17" s="1"/>
  <c r="J173" i="17"/>
  <c r="K173" i="17" s="1"/>
  <c r="L173" i="17" s="1"/>
  <c r="J318" i="17"/>
  <c r="K318" i="17" s="1"/>
  <c r="L318" i="17" s="1"/>
  <c r="J134" i="17"/>
  <c r="K134" i="17" s="1"/>
  <c r="L134" i="17" s="1"/>
  <c r="P134" i="17" s="1"/>
  <c r="J259" i="17"/>
  <c r="K259" i="17" s="1"/>
  <c r="L259" i="17" s="1"/>
  <c r="P259" i="17" s="1"/>
  <c r="J405" i="17"/>
  <c r="K405" i="17" s="1"/>
  <c r="L405" i="17" s="1"/>
  <c r="J439" i="17"/>
  <c r="K439" i="17" s="1"/>
  <c r="L439" i="17" s="1"/>
  <c r="P439" i="17" s="1"/>
  <c r="J219" i="17"/>
  <c r="K219" i="17" s="1"/>
  <c r="L219" i="17" s="1"/>
  <c r="J42" i="17"/>
  <c r="K42" i="17" s="1"/>
  <c r="L42" i="17" s="1"/>
  <c r="J169" i="17"/>
  <c r="K169" i="17" s="1"/>
  <c r="L169" i="17" s="1"/>
  <c r="J466" i="17"/>
  <c r="K466" i="17" s="1"/>
  <c r="L466" i="17" s="1"/>
  <c r="J18" i="17"/>
  <c r="K18" i="17" s="1"/>
  <c r="L18" i="17" s="1"/>
  <c r="P18" i="17" s="1"/>
  <c r="M480" i="17"/>
  <c r="N480" i="17" s="1"/>
  <c r="O480" i="17" s="1"/>
  <c r="M64" i="17"/>
  <c r="N64" i="17" s="1"/>
  <c r="O64" i="17" s="1"/>
  <c r="M128" i="17"/>
  <c r="N128" i="17" s="1"/>
  <c r="O128" i="17" s="1"/>
  <c r="M285" i="17"/>
  <c r="N285" i="17" s="1"/>
  <c r="O285" i="17" s="1"/>
  <c r="M284" i="17"/>
  <c r="N284" i="17" s="1"/>
  <c r="O284" i="17" s="1"/>
  <c r="M84" i="17"/>
  <c r="N84" i="17" s="1"/>
  <c r="O84" i="17" s="1"/>
  <c r="M36" i="17"/>
  <c r="N36" i="17" s="1"/>
  <c r="O36" i="17" s="1"/>
  <c r="M72" i="17"/>
  <c r="N72" i="17" s="1"/>
  <c r="O72" i="17" s="1"/>
  <c r="M165" i="17"/>
  <c r="N165" i="17" s="1"/>
  <c r="O165" i="17" s="1"/>
  <c r="M468" i="17"/>
  <c r="N468" i="17" s="1"/>
  <c r="O468" i="17" s="1"/>
  <c r="M252" i="17"/>
  <c r="N252" i="17" s="1"/>
  <c r="O252" i="17" s="1"/>
  <c r="M499" i="17"/>
  <c r="N499" i="17" s="1"/>
  <c r="O499" i="17" s="1"/>
  <c r="M283" i="17"/>
  <c r="N283" i="17" s="1"/>
  <c r="O283" i="17" s="1"/>
  <c r="M500" i="17"/>
  <c r="N500" i="17" s="1"/>
  <c r="O500" i="17" s="1"/>
  <c r="M330" i="17"/>
  <c r="N330" i="17" s="1"/>
  <c r="O330" i="17" s="1"/>
  <c r="M282" i="17"/>
  <c r="N282" i="17" s="1"/>
  <c r="O282" i="17" s="1"/>
  <c r="M234" i="17"/>
  <c r="N234" i="17" s="1"/>
  <c r="O234" i="17" s="1"/>
  <c r="M114" i="17"/>
  <c r="N114" i="17" s="1"/>
  <c r="O114" i="17" s="1"/>
  <c r="M74" i="17"/>
  <c r="N74" i="17" s="1"/>
  <c r="O74" i="17" s="1"/>
  <c r="M304" i="17"/>
  <c r="N304" i="17" s="1"/>
  <c r="O304" i="17" s="1"/>
  <c r="M463" i="17"/>
  <c r="N463" i="17" s="1"/>
  <c r="O463" i="17" s="1"/>
  <c r="M229" i="17"/>
  <c r="N229" i="17" s="1"/>
  <c r="O229" i="17" s="1"/>
  <c r="M473" i="17"/>
  <c r="N473" i="17" s="1"/>
  <c r="O473" i="17" s="1"/>
  <c r="M225" i="17"/>
  <c r="N225" i="17" s="1"/>
  <c r="O225" i="17" s="1"/>
  <c r="M177" i="17"/>
  <c r="N177" i="17" s="1"/>
  <c r="O177" i="17" s="1"/>
  <c r="P177" i="17" s="1"/>
  <c r="M65" i="17"/>
  <c r="N65" i="17" s="1"/>
  <c r="O65" i="17" s="1"/>
  <c r="M447" i="17"/>
  <c r="N447" i="17" s="1"/>
  <c r="O447" i="17" s="1"/>
  <c r="M335" i="17"/>
  <c r="N335" i="17" s="1"/>
  <c r="O335" i="17" s="1"/>
  <c r="M247" i="17"/>
  <c r="N247" i="17" s="1"/>
  <c r="O247" i="17" s="1"/>
  <c r="M191" i="17"/>
  <c r="N191" i="17" s="1"/>
  <c r="O191" i="17" s="1"/>
  <c r="M119" i="17"/>
  <c r="N119" i="17" s="1"/>
  <c r="O119" i="17" s="1"/>
  <c r="M15" i="17"/>
  <c r="N15" i="17" s="1"/>
  <c r="O15" i="17" s="1"/>
  <c r="M422" i="17"/>
  <c r="N422" i="17" s="1"/>
  <c r="O422" i="17" s="1"/>
  <c r="M318" i="17"/>
  <c r="N318" i="17" s="1"/>
  <c r="O318" i="17" s="1"/>
  <c r="M246" i="17"/>
  <c r="N246" i="17" s="1"/>
  <c r="O246" i="17" s="1"/>
  <c r="M174" i="17"/>
  <c r="N174" i="17" s="1"/>
  <c r="O174" i="17" s="1"/>
  <c r="M126" i="17"/>
  <c r="N126" i="17" s="1"/>
  <c r="O126" i="17" s="1"/>
  <c r="M17" i="17"/>
  <c r="N17" i="17" s="1"/>
  <c r="O17" i="17" s="1"/>
  <c r="M267" i="17"/>
  <c r="N267" i="17" s="1"/>
  <c r="O267" i="17" s="1"/>
  <c r="M195" i="17"/>
  <c r="N195" i="17" s="1"/>
  <c r="O195" i="17" s="1"/>
  <c r="M107" i="17"/>
  <c r="N107" i="17" s="1"/>
  <c r="O107" i="17" s="1"/>
  <c r="M43" i="17"/>
  <c r="N43" i="17" s="1"/>
  <c r="O43" i="17" s="1"/>
  <c r="M42" i="17"/>
  <c r="N42" i="17" s="1"/>
  <c r="O42" i="17" s="1"/>
  <c r="M344" i="17"/>
  <c r="N344" i="17" s="1"/>
  <c r="O344" i="17" s="1"/>
  <c r="M184" i="17"/>
  <c r="N184" i="17" s="1"/>
  <c r="O184" i="17" s="1"/>
  <c r="M156" i="17"/>
  <c r="N156" i="17" s="1"/>
  <c r="O156" i="17" s="1"/>
  <c r="M116" i="17"/>
  <c r="N116" i="17" s="1"/>
  <c r="O116" i="17" s="1"/>
  <c r="M472" i="17"/>
  <c r="N472" i="17" s="1"/>
  <c r="O472" i="17" s="1"/>
  <c r="M478" i="17"/>
  <c r="N478" i="17" s="1"/>
  <c r="O478" i="17" s="1"/>
  <c r="M21" i="17"/>
  <c r="N21" i="17" s="1"/>
  <c r="O21" i="17" s="1"/>
  <c r="M372" i="17"/>
  <c r="N372" i="17" s="1"/>
  <c r="O372" i="17" s="1"/>
  <c r="M300" i="17"/>
  <c r="N300" i="17" s="1"/>
  <c r="O300" i="17" s="1"/>
  <c r="M483" i="17"/>
  <c r="N483" i="17" s="1"/>
  <c r="O483" i="17" s="1"/>
  <c r="M427" i="17"/>
  <c r="N427" i="17" s="1"/>
  <c r="O427" i="17" s="1"/>
  <c r="M371" i="17"/>
  <c r="N371" i="17" s="1"/>
  <c r="O371" i="17" s="1"/>
  <c r="M323" i="17"/>
  <c r="N323" i="17" s="1"/>
  <c r="O323" i="17" s="1"/>
  <c r="P323" i="17" s="1"/>
  <c r="M490" i="17"/>
  <c r="N490" i="17" s="1"/>
  <c r="O490" i="17" s="1"/>
  <c r="M434" i="17"/>
  <c r="N434" i="17" s="1"/>
  <c r="O434" i="17" s="1"/>
  <c r="M274" i="17"/>
  <c r="N274" i="17" s="1"/>
  <c r="O274" i="17" s="1"/>
  <c r="M186" i="17"/>
  <c r="N186" i="17" s="1"/>
  <c r="O186" i="17" s="1"/>
  <c r="M146" i="17"/>
  <c r="N146" i="17" s="1"/>
  <c r="O146" i="17" s="1"/>
  <c r="M106" i="17"/>
  <c r="N106" i="17" s="1"/>
  <c r="O106" i="17" s="1"/>
  <c r="M66" i="17"/>
  <c r="N66" i="17" s="1"/>
  <c r="O66" i="17" s="1"/>
  <c r="M456" i="17"/>
  <c r="N456" i="17" s="1"/>
  <c r="O456" i="17" s="1"/>
  <c r="M296" i="17"/>
  <c r="N296" i="17" s="1"/>
  <c r="O296" i="17" s="1"/>
  <c r="M152" i="17"/>
  <c r="N152" i="17" s="1"/>
  <c r="O152" i="17" s="1"/>
  <c r="M135" i="17"/>
  <c r="N135" i="17" s="1"/>
  <c r="O135" i="17" s="1"/>
  <c r="M160" i="17"/>
  <c r="N160" i="17" s="1"/>
  <c r="O160" i="17" s="1"/>
  <c r="M381" i="17"/>
  <c r="N381" i="17" s="1"/>
  <c r="O381" i="17" s="1"/>
  <c r="M388" i="17"/>
  <c r="N388" i="17" s="1"/>
  <c r="O388" i="17" s="1"/>
  <c r="M68" i="17"/>
  <c r="N68" i="17" s="1"/>
  <c r="O68" i="17" s="1"/>
  <c r="M489" i="17"/>
  <c r="N489" i="17" s="1"/>
  <c r="O489" i="17" s="1"/>
  <c r="M352" i="17"/>
  <c r="N352" i="17" s="1"/>
  <c r="O352" i="17" s="1"/>
  <c r="M317" i="17"/>
  <c r="N317" i="17" s="1"/>
  <c r="O317" i="17" s="1"/>
  <c r="M101" i="17"/>
  <c r="N101" i="17" s="1"/>
  <c r="O101" i="17" s="1"/>
  <c r="M260" i="17"/>
  <c r="N260" i="17" s="1"/>
  <c r="O260" i="17" s="1"/>
  <c r="M347" i="17"/>
  <c r="N347" i="17" s="1"/>
  <c r="O347" i="17" s="1"/>
  <c r="M299" i="17"/>
  <c r="N299" i="17" s="1"/>
  <c r="O299" i="17" s="1"/>
  <c r="M378" i="17"/>
  <c r="N378" i="17" s="1"/>
  <c r="O378" i="17" s="1"/>
  <c r="M322" i="17"/>
  <c r="N322" i="17" s="1"/>
  <c r="O322" i="17" s="1"/>
  <c r="M258" i="17"/>
  <c r="N258" i="17" s="1"/>
  <c r="O258" i="17" s="1"/>
  <c r="M202" i="17"/>
  <c r="N202" i="17" s="1"/>
  <c r="O202" i="17" s="1"/>
  <c r="M154" i="17"/>
  <c r="N154" i="17" s="1"/>
  <c r="O154" i="17" s="1"/>
  <c r="M176" i="17"/>
  <c r="N176" i="17" s="1"/>
  <c r="O176" i="17" s="1"/>
  <c r="M445" i="17"/>
  <c r="N445" i="17" s="1"/>
  <c r="O445" i="17" s="1"/>
  <c r="M173" i="17"/>
  <c r="N173" i="17" s="1"/>
  <c r="O173" i="17" s="1"/>
  <c r="M345" i="17"/>
  <c r="N345" i="17" s="1"/>
  <c r="O345" i="17" s="1"/>
  <c r="M121" i="17"/>
  <c r="N121" i="17" s="1"/>
  <c r="O121" i="17" s="1"/>
  <c r="M439" i="17"/>
  <c r="N439" i="17" s="1"/>
  <c r="O439" i="17" s="1"/>
  <c r="M303" i="17"/>
  <c r="N303" i="17" s="1"/>
  <c r="O303" i="17" s="1"/>
  <c r="M231" i="17"/>
  <c r="N231" i="17" s="1"/>
  <c r="O231" i="17" s="1"/>
  <c r="M159" i="17"/>
  <c r="N159" i="17" s="1"/>
  <c r="O159" i="17" s="1"/>
  <c r="M87" i="17"/>
  <c r="N87" i="17" s="1"/>
  <c r="O87" i="17" s="1"/>
  <c r="M31" i="17"/>
  <c r="N31" i="17" s="1"/>
  <c r="O31" i="17" s="1"/>
  <c r="M430" i="17"/>
  <c r="N430" i="17" s="1"/>
  <c r="O430" i="17" s="1"/>
  <c r="M326" i="17"/>
  <c r="N326" i="17" s="1"/>
  <c r="O326" i="17" s="1"/>
  <c r="M238" i="17"/>
  <c r="N238" i="17" s="1"/>
  <c r="O238" i="17" s="1"/>
  <c r="M102" i="17"/>
  <c r="N102" i="17" s="1"/>
  <c r="O102" i="17" s="1"/>
  <c r="M62" i="17"/>
  <c r="N62" i="17" s="1"/>
  <c r="O62" i="17" s="1"/>
  <c r="M30" i="17"/>
  <c r="N30" i="17" s="1"/>
  <c r="O30" i="17" s="1"/>
  <c r="M227" i="17"/>
  <c r="N227" i="17" s="1"/>
  <c r="O227" i="17" s="1"/>
  <c r="M139" i="17"/>
  <c r="N139" i="17" s="1"/>
  <c r="O139" i="17" s="1"/>
  <c r="M59" i="17"/>
  <c r="N59" i="17" s="1"/>
  <c r="O59" i="17" s="1"/>
  <c r="M34" i="17"/>
  <c r="N34" i="17" s="1"/>
  <c r="O34" i="17" s="1"/>
  <c r="M464" i="17"/>
  <c r="N464" i="17" s="1"/>
  <c r="O464" i="17" s="1"/>
  <c r="M312" i="17"/>
  <c r="N312" i="17" s="1"/>
  <c r="O312" i="17" s="1"/>
  <c r="M333" i="17"/>
  <c r="N333" i="17" s="1"/>
  <c r="O333" i="17" s="1"/>
  <c r="M205" i="17"/>
  <c r="N205" i="17" s="1"/>
  <c r="O205" i="17" s="1"/>
  <c r="M108" i="17"/>
  <c r="N108" i="17" s="1"/>
  <c r="O108" i="17" s="1"/>
  <c r="M12" i="17"/>
  <c r="N12" i="17" s="1"/>
  <c r="O12" i="17" s="1"/>
  <c r="M437" i="17"/>
  <c r="N437" i="17" s="1"/>
  <c r="O437" i="17" s="1"/>
  <c r="M288" i="17"/>
  <c r="N288" i="17" s="1"/>
  <c r="O288" i="17" s="1"/>
  <c r="M293" i="17"/>
  <c r="N293" i="17" s="1"/>
  <c r="O293" i="17" s="1"/>
  <c r="M492" i="17"/>
  <c r="N492" i="17" s="1"/>
  <c r="O492" i="17" s="1"/>
  <c r="M380" i="17"/>
  <c r="N380" i="17" s="1"/>
  <c r="O380" i="17" s="1"/>
  <c r="M332" i="17"/>
  <c r="N332" i="17" s="1"/>
  <c r="O332" i="17" s="1"/>
  <c r="M395" i="17"/>
  <c r="N395" i="17" s="1"/>
  <c r="O395" i="17" s="1"/>
  <c r="M291" i="17"/>
  <c r="N291" i="17" s="1"/>
  <c r="O291" i="17" s="1"/>
  <c r="M426" i="17"/>
  <c r="N426" i="17" s="1"/>
  <c r="O426" i="17" s="1"/>
  <c r="M362" i="17"/>
  <c r="N362" i="17" s="1"/>
  <c r="O362" i="17" s="1"/>
  <c r="M194" i="17"/>
  <c r="N194" i="17" s="1"/>
  <c r="O194" i="17" s="1"/>
  <c r="M98" i="17"/>
  <c r="N98" i="17" s="1"/>
  <c r="O98" i="17" s="1"/>
  <c r="M328" i="17"/>
  <c r="N328" i="17" s="1"/>
  <c r="O328" i="17" s="1"/>
  <c r="M301" i="17"/>
  <c r="N301" i="17" s="1"/>
  <c r="O301" i="17" s="1"/>
  <c r="M37" i="17"/>
  <c r="N37" i="17" s="1"/>
  <c r="O37" i="17" s="1"/>
  <c r="M449" i="17"/>
  <c r="N449" i="17" s="1"/>
  <c r="O449" i="17" s="1"/>
  <c r="M401" i="17"/>
  <c r="N401" i="17" s="1"/>
  <c r="O401" i="17" s="1"/>
  <c r="M337" i="17"/>
  <c r="N337" i="17" s="1"/>
  <c r="O337" i="17" s="1"/>
  <c r="M297" i="17"/>
  <c r="N297" i="17" s="1"/>
  <c r="O297" i="17" s="1"/>
  <c r="M233" i="17"/>
  <c r="N233" i="17" s="1"/>
  <c r="O233" i="17" s="1"/>
  <c r="M415" i="17"/>
  <c r="N415" i="17" s="1"/>
  <c r="O415" i="17" s="1"/>
  <c r="M151" i="17"/>
  <c r="N151" i="17" s="1"/>
  <c r="O151" i="17" s="1"/>
  <c r="M79" i="17"/>
  <c r="N79" i="17" s="1"/>
  <c r="O79" i="17" s="1"/>
  <c r="M310" i="17"/>
  <c r="N310" i="17" s="1"/>
  <c r="O310" i="17" s="1"/>
  <c r="M158" i="17"/>
  <c r="N158" i="17" s="1"/>
  <c r="O158" i="17" s="1"/>
  <c r="M219" i="17"/>
  <c r="N219" i="17" s="1"/>
  <c r="O219" i="17" s="1"/>
  <c r="M131" i="17"/>
  <c r="N131" i="17" s="1"/>
  <c r="O131" i="17" s="1"/>
  <c r="M35" i="17"/>
  <c r="N35" i="17" s="1"/>
  <c r="O35" i="17" s="1"/>
  <c r="M26" i="17"/>
  <c r="N26" i="17" s="1"/>
  <c r="O26" i="17" s="1"/>
  <c r="P26" i="17" s="1"/>
  <c r="M280" i="17"/>
  <c r="N280" i="17" s="1"/>
  <c r="O280" i="17" s="1"/>
  <c r="M112" i="17"/>
  <c r="N112" i="17" s="1"/>
  <c r="O112" i="17" s="1"/>
  <c r="M309" i="17"/>
  <c r="N309" i="17" s="1"/>
  <c r="O309" i="17" s="1"/>
  <c r="M196" i="17"/>
  <c r="N196" i="17" s="1"/>
  <c r="O196" i="17" s="1"/>
  <c r="M496" i="17"/>
  <c r="N496" i="17" s="1"/>
  <c r="O496" i="17" s="1"/>
  <c r="M486" i="17"/>
  <c r="N486" i="17" s="1"/>
  <c r="O486" i="17" s="1"/>
  <c r="M477" i="17"/>
  <c r="N477" i="17" s="1"/>
  <c r="O477" i="17" s="1"/>
  <c r="M69" i="17"/>
  <c r="N69" i="17" s="1"/>
  <c r="O69" i="17" s="1"/>
  <c r="M484" i="17"/>
  <c r="N484" i="17" s="1"/>
  <c r="O484" i="17" s="1"/>
  <c r="M236" i="17"/>
  <c r="N236" i="17" s="1"/>
  <c r="O236" i="17" s="1"/>
  <c r="M459" i="17"/>
  <c r="N459" i="17" s="1"/>
  <c r="O459" i="17" s="1"/>
  <c r="M339" i="17"/>
  <c r="N339" i="17" s="1"/>
  <c r="O339" i="17" s="1"/>
  <c r="M306" i="17"/>
  <c r="N306" i="17" s="1"/>
  <c r="O306" i="17" s="1"/>
  <c r="M242" i="17"/>
  <c r="N242" i="17" s="1"/>
  <c r="O242" i="17" s="1"/>
  <c r="M104" i="17"/>
  <c r="N104" i="17" s="1"/>
  <c r="O104" i="17" s="1"/>
  <c r="M149" i="17"/>
  <c r="N149" i="17" s="1"/>
  <c r="O149" i="17" s="1"/>
  <c r="M441" i="17"/>
  <c r="N441" i="17" s="1"/>
  <c r="O441" i="17" s="1"/>
  <c r="M281" i="17"/>
  <c r="N281" i="17" s="1"/>
  <c r="O281" i="17" s="1"/>
  <c r="M169" i="17"/>
  <c r="N169" i="17" s="1"/>
  <c r="O169" i="17" s="1"/>
  <c r="M105" i="17"/>
  <c r="N105" i="17" s="1"/>
  <c r="O105" i="17" s="1"/>
  <c r="M57" i="17"/>
  <c r="N57" i="17" s="1"/>
  <c r="O57" i="17" s="1"/>
  <c r="M407" i="17"/>
  <c r="N407" i="17" s="1"/>
  <c r="O407" i="17" s="1"/>
  <c r="M295" i="17"/>
  <c r="N295" i="17" s="1"/>
  <c r="O295" i="17" s="1"/>
  <c r="P295" i="17" s="1"/>
  <c r="M215" i="17"/>
  <c r="N215" i="17" s="1"/>
  <c r="O215" i="17" s="1"/>
  <c r="P215" i="17" s="1"/>
  <c r="M143" i="17"/>
  <c r="N143" i="17" s="1"/>
  <c r="O143" i="17" s="1"/>
  <c r="M71" i="17"/>
  <c r="N71" i="17" s="1"/>
  <c r="O71" i="17" s="1"/>
  <c r="M23" i="17"/>
  <c r="N23" i="17" s="1"/>
  <c r="O23" i="17" s="1"/>
  <c r="M302" i="17"/>
  <c r="N302" i="17" s="1"/>
  <c r="O302" i="17" s="1"/>
  <c r="M230" i="17"/>
  <c r="N230" i="17" s="1"/>
  <c r="O230" i="17" s="1"/>
  <c r="M94" i="17"/>
  <c r="N94" i="17" s="1"/>
  <c r="O94" i="17" s="1"/>
  <c r="P94" i="17" s="1"/>
  <c r="M54" i="17"/>
  <c r="N54" i="17" s="1"/>
  <c r="O54" i="17" s="1"/>
  <c r="M22" i="17"/>
  <c r="N22" i="17" s="1"/>
  <c r="O22" i="17" s="1"/>
  <c r="P22" i="17" s="1"/>
  <c r="M211" i="17"/>
  <c r="N211" i="17" s="1"/>
  <c r="O211" i="17" s="1"/>
  <c r="M99" i="17"/>
  <c r="N99" i="17" s="1"/>
  <c r="O99" i="17" s="1"/>
  <c r="M19" i="17"/>
  <c r="N19" i="17" s="1"/>
  <c r="O19" i="17" s="1"/>
  <c r="M18" i="17"/>
  <c r="N18" i="17" s="1"/>
  <c r="O18" i="17" s="1"/>
  <c r="M419" i="17"/>
  <c r="N419" i="17" s="1"/>
  <c r="O419" i="17" s="1"/>
  <c r="M440" i="17"/>
  <c r="N440" i="17" s="1"/>
  <c r="O440" i="17" s="1"/>
  <c r="M452" i="17"/>
  <c r="N452" i="17" s="1"/>
  <c r="O452" i="17" s="1"/>
  <c r="M364" i="17"/>
  <c r="N364" i="17" s="1"/>
  <c r="O364" i="17" s="1"/>
  <c r="M244" i="17"/>
  <c r="N244" i="17" s="1"/>
  <c r="O244" i="17" s="1"/>
  <c r="M148" i="17"/>
  <c r="N148" i="17" s="1"/>
  <c r="O148" i="17" s="1"/>
  <c r="M4" i="17"/>
  <c r="N4" i="17" s="1"/>
  <c r="O4" i="17" s="1"/>
  <c r="M24" i="17"/>
  <c r="N24" i="17" s="1"/>
  <c r="O24" i="17" s="1"/>
  <c r="M374" i="17"/>
  <c r="N374" i="17" s="1"/>
  <c r="O374" i="17" s="1"/>
  <c r="M261" i="17"/>
  <c r="N261" i="17" s="1"/>
  <c r="O261" i="17" s="1"/>
  <c r="M451" i="17"/>
  <c r="N451" i="17" s="1"/>
  <c r="O451" i="17" s="1"/>
  <c r="M466" i="17"/>
  <c r="N466" i="17" s="1"/>
  <c r="O466" i="17" s="1"/>
  <c r="M418" i="17"/>
  <c r="N418" i="17" s="1"/>
  <c r="O418" i="17" s="1"/>
  <c r="M178" i="17"/>
  <c r="N178" i="17" s="1"/>
  <c r="O178" i="17" s="1"/>
  <c r="M138" i="17"/>
  <c r="N138" i="17" s="1"/>
  <c r="O138" i="17" s="1"/>
  <c r="M90" i="17"/>
  <c r="N90" i="17" s="1"/>
  <c r="O90" i="17" s="1"/>
  <c r="P90" i="17" s="1"/>
  <c r="M494" i="17"/>
  <c r="N494" i="17" s="1"/>
  <c r="O494" i="17" s="1"/>
  <c r="P494" i="17" s="1"/>
  <c r="M272" i="17"/>
  <c r="N272" i="17" s="1"/>
  <c r="O272" i="17" s="1"/>
  <c r="M80" i="17"/>
  <c r="N80" i="17" s="1"/>
  <c r="O80" i="17" s="1"/>
  <c r="M389" i="17"/>
  <c r="N389" i="17" s="1"/>
  <c r="O389" i="17" s="1"/>
  <c r="M125" i="17"/>
  <c r="N125" i="17" s="1"/>
  <c r="O125" i="17" s="1"/>
  <c r="M425" i="17"/>
  <c r="N425" i="17" s="1"/>
  <c r="O425" i="17" s="1"/>
  <c r="M385" i="17"/>
  <c r="N385" i="17" s="1"/>
  <c r="O385" i="17" s="1"/>
  <c r="M217" i="17"/>
  <c r="N217" i="17" s="1"/>
  <c r="O217" i="17" s="1"/>
  <c r="M161" i="17"/>
  <c r="N161" i="17" s="1"/>
  <c r="O161" i="17" s="1"/>
  <c r="M49" i="17"/>
  <c r="N49" i="17" s="1"/>
  <c r="O49" i="17" s="1"/>
  <c r="M193" i="17"/>
  <c r="N193" i="17" s="1"/>
  <c r="O193" i="17" s="1"/>
  <c r="J257" i="17"/>
  <c r="K257" i="17" s="1"/>
  <c r="L257" i="17" s="1"/>
  <c r="P257" i="17" s="1"/>
  <c r="M232" i="17"/>
  <c r="N232" i="17" s="1"/>
  <c r="O232" i="17" s="1"/>
  <c r="M402" i="17"/>
  <c r="N402" i="17" s="1"/>
  <c r="O402" i="17" s="1"/>
  <c r="M363" i="17"/>
  <c r="N363" i="17" s="1"/>
  <c r="O363" i="17" s="1"/>
  <c r="M420" i="17"/>
  <c r="N420" i="17" s="1"/>
  <c r="O420" i="17" s="1"/>
  <c r="M45" i="17"/>
  <c r="N45" i="17" s="1"/>
  <c r="O45" i="17" s="1"/>
  <c r="M214" i="17"/>
  <c r="N214" i="17" s="1"/>
  <c r="O214" i="17" s="1"/>
  <c r="M44" i="17"/>
  <c r="N44" i="17" s="1"/>
  <c r="O44" i="17" s="1"/>
  <c r="M308" i="17"/>
  <c r="N308" i="17" s="1"/>
  <c r="O308" i="17" s="1"/>
  <c r="M436" i="17"/>
  <c r="N436" i="17" s="1"/>
  <c r="O436" i="17" s="1"/>
  <c r="M117" i="17"/>
  <c r="N117" i="17" s="1"/>
  <c r="O117" i="17" s="1"/>
  <c r="M224" i="17"/>
  <c r="N224" i="17" s="1"/>
  <c r="O224" i="17" s="1"/>
  <c r="P267" i="17"/>
  <c r="J105" i="17"/>
  <c r="K105" i="17" s="1"/>
  <c r="L105" i="17" s="1"/>
  <c r="P105" i="17" s="1"/>
  <c r="J418" i="17"/>
  <c r="K418" i="17" s="1"/>
  <c r="L418" i="17" s="1"/>
  <c r="P418" i="17" s="1"/>
  <c r="J306" i="17"/>
  <c r="K306" i="17" s="1"/>
  <c r="L306" i="17" s="1"/>
  <c r="P306" i="17" s="1"/>
  <c r="J238" i="17"/>
  <c r="K238" i="17" s="1"/>
  <c r="L238" i="17" s="1"/>
  <c r="J158" i="17"/>
  <c r="K158" i="17" s="1"/>
  <c r="L158" i="17" s="1"/>
  <c r="P158" i="17" s="1"/>
  <c r="J37" i="17"/>
  <c r="K37" i="17" s="1"/>
  <c r="L37" i="17" s="1"/>
  <c r="P37" i="17" s="1"/>
  <c r="J301" i="17"/>
  <c r="K301" i="17" s="1"/>
  <c r="L301" i="17" s="1"/>
  <c r="P301" i="17" s="1"/>
  <c r="J101" i="17"/>
  <c r="K101" i="17" s="1"/>
  <c r="L101" i="17" s="1"/>
  <c r="J440" i="17"/>
  <c r="K440" i="17" s="1"/>
  <c r="L440" i="17" s="1"/>
  <c r="P440" i="17" s="1"/>
  <c r="J395" i="17"/>
  <c r="K395" i="17" s="1"/>
  <c r="L395" i="17" s="1"/>
  <c r="P395" i="17" s="1"/>
  <c r="J224" i="17"/>
  <c r="K224" i="17" s="1"/>
  <c r="L224" i="17" s="1"/>
  <c r="P224" i="17" s="1"/>
  <c r="J102" i="17"/>
  <c r="K102" i="17" s="1"/>
  <c r="L102" i="17" s="1"/>
  <c r="J189" i="17"/>
  <c r="K189" i="17" s="1"/>
  <c r="L189" i="17" s="1"/>
  <c r="J456" i="17"/>
  <c r="K456" i="17" s="1"/>
  <c r="L456" i="17" s="1"/>
  <c r="P456" i="17" s="1"/>
  <c r="J192" i="17"/>
  <c r="K192" i="17" s="1"/>
  <c r="L192" i="17" s="1"/>
  <c r="P192" i="17" s="1"/>
  <c r="J258" i="17"/>
  <c r="K258" i="17" s="1"/>
  <c r="L258" i="17" s="1"/>
  <c r="J320" i="17"/>
  <c r="K320" i="17" s="1"/>
  <c r="L320" i="17" s="1"/>
  <c r="J210" i="17"/>
  <c r="K210" i="17" s="1"/>
  <c r="L210" i="17" s="1"/>
  <c r="P210" i="17" s="1"/>
  <c r="J420" i="17"/>
  <c r="K420" i="17" s="1"/>
  <c r="L420" i="17" s="1"/>
  <c r="P420" i="17" s="1"/>
  <c r="J168" i="17"/>
  <c r="K168" i="17" s="1"/>
  <c r="L168" i="17" s="1"/>
  <c r="P168" i="17" s="1"/>
  <c r="J308" i="17"/>
  <c r="K308" i="17" s="1"/>
  <c r="L308" i="17" s="1"/>
  <c r="J285" i="17"/>
  <c r="K285" i="17" s="1"/>
  <c r="L285" i="17" s="1"/>
  <c r="P285" i="17" s="1"/>
  <c r="J209" i="17"/>
  <c r="K209" i="17" s="1"/>
  <c r="L209" i="17" s="1"/>
  <c r="J476" i="17"/>
  <c r="K476" i="17" s="1"/>
  <c r="L476" i="17" s="1"/>
  <c r="J121" i="17"/>
  <c r="K121" i="17" s="1"/>
  <c r="L121" i="17" s="1"/>
  <c r="P121" i="17" s="1"/>
  <c r="J281" i="17"/>
  <c r="K281" i="17" s="1"/>
  <c r="L281" i="17" s="1"/>
  <c r="P281" i="17" s="1"/>
  <c r="J329" i="17"/>
  <c r="K329" i="17" s="1"/>
  <c r="L329" i="17" s="1"/>
  <c r="J425" i="17"/>
  <c r="K425" i="17" s="1"/>
  <c r="L425" i="17" s="1"/>
  <c r="J413" i="17"/>
  <c r="K413" i="17" s="1"/>
  <c r="L413" i="17" s="1"/>
  <c r="J212" i="17"/>
  <c r="K212" i="17" s="1"/>
  <c r="L212" i="17" s="1"/>
  <c r="P212" i="17" s="1"/>
  <c r="J388" i="17"/>
  <c r="K388" i="17" s="1"/>
  <c r="L388" i="17" s="1"/>
  <c r="J205" i="17"/>
  <c r="K205" i="17" s="1"/>
  <c r="L205" i="17" s="1"/>
  <c r="P205" i="17" s="1"/>
  <c r="P413" i="17"/>
  <c r="P169" i="17"/>
  <c r="J133" i="17"/>
  <c r="K133" i="17" s="1"/>
  <c r="L133" i="17" s="1"/>
  <c r="P133" i="17" s="1"/>
  <c r="J262" i="17"/>
  <c r="K262" i="17" s="1"/>
  <c r="L262" i="17" s="1"/>
  <c r="P262" i="17" s="1"/>
  <c r="J12" i="17"/>
  <c r="K12" i="17" s="1"/>
  <c r="L12" i="17" s="1"/>
  <c r="J474" i="17"/>
  <c r="K474" i="17" s="1"/>
  <c r="L474" i="17" s="1"/>
  <c r="J351" i="17"/>
  <c r="K351" i="17" s="1"/>
  <c r="L351" i="17" s="1"/>
  <c r="J185" i="17"/>
  <c r="K185" i="17" s="1"/>
  <c r="L185" i="17" s="1"/>
  <c r="J337" i="17"/>
  <c r="K337" i="17" s="1"/>
  <c r="L337" i="17" s="1"/>
  <c r="P337" i="17" s="1"/>
  <c r="J408" i="17"/>
  <c r="K408" i="17" s="1"/>
  <c r="L408" i="17" s="1"/>
  <c r="J432" i="17"/>
  <c r="K432" i="17" s="1"/>
  <c r="L432" i="17" s="1"/>
  <c r="P432" i="17" s="1"/>
  <c r="J234" i="17"/>
  <c r="K234" i="17" s="1"/>
  <c r="L234" i="17" s="1"/>
  <c r="P234" i="17" s="1"/>
  <c r="J51" i="17"/>
  <c r="K51" i="17" s="1"/>
  <c r="L51" i="17" s="1"/>
  <c r="J403" i="17"/>
  <c r="K403" i="17" s="1"/>
  <c r="L403" i="17" s="1"/>
  <c r="P403" i="17" s="1"/>
  <c r="J292" i="17"/>
  <c r="K292" i="17" s="1"/>
  <c r="L292" i="17" s="1"/>
  <c r="J140" i="17"/>
  <c r="K140" i="17" s="1"/>
  <c r="L140" i="17" s="1"/>
  <c r="P140" i="17" s="1"/>
  <c r="J416" i="17"/>
  <c r="K416" i="17" s="1"/>
  <c r="L416" i="17" s="1"/>
  <c r="P416" i="17" s="1"/>
  <c r="J255" i="17"/>
  <c r="K255" i="17" s="1"/>
  <c r="L255" i="17" s="1"/>
  <c r="J454" i="17"/>
  <c r="K454" i="17" s="1"/>
  <c r="L454" i="17" s="1"/>
  <c r="P454" i="17" s="1"/>
  <c r="J374" i="17"/>
  <c r="K374" i="17" s="1"/>
  <c r="L374" i="17" s="1"/>
  <c r="P374" i="17" s="1"/>
  <c r="J103" i="17"/>
  <c r="K103" i="17" s="1"/>
  <c r="L103" i="17" s="1"/>
  <c r="J310" i="17"/>
  <c r="K310" i="17" s="1"/>
  <c r="L310" i="17" s="1"/>
  <c r="J81" i="17"/>
  <c r="K81" i="17" s="1"/>
  <c r="L81" i="17" s="1"/>
  <c r="J129" i="17"/>
  <c r="K129" i="17" s="1"/>
  <c r="L129" i="17" s="1"/>
  <c r="J193" i="17"/>
  <c r="K193" i="17" s="1"/>
  <c r="L193" i="17" s="1"/>
  <c r="P193" i="17" s="1"/>
  <c r="J385" i="17"/>
  <c r="K385" i="17" s="1"/>
  <c r="L385" i="17" s="1"/>
  <c r="J197" i="17"/>
  <c r="K197" i="17" s="1"/>
  <c r="L197" i="17" s="1"/>
  <c r="P197" i="17" s="1"/>
  <c r="J325" i="17"/>
  <c r="K325" i="17" s="1"/>
  <c r="L325" i="17" s="1"/>
  <c r="P325" i="17" s="1"/>
  <c r="J4" i="17"/>
  <c r="K4" i="17" s="1"/>
  <c r="L4" i="17" s="1"/>
  <c r="J25" i="17"/>
  <c r="K25" i="17" s="1"/>
  <c r="L25" i="17" s="1"/>
  <c r="P25" i="17" s="1"/>
  <c r="J10" i="17"/>
  <c r="K10" i="17" s="1"/>
  <c r="L10" i="17" s="1"/>
  <c r="J138" i="17"/>
  <c r="K138" i="17" s="1"/>
  <c r="L138" i="17" s="1"/>
  <c r="P138" i="17" s="1"/>
  <c r="J266" i="17"/>
  <c r="K266" i="17" s="1"/>
  <c r="L266" i="17" s="1"/>
  <c r="P266" i="17" s="1"/>
  <c r="J362" i="17"/>
  <c r="K362" i="17" s="1"/>
  <c r="L362" i="17" s="1"/>
  <c r="J271" i="17"/>
  <c r="K271" i="17" s="1"/>
  <c r="L271" i="17" s="1"/>
  <c r="P271" i="17" s="1"/>
  <c r="J203" i="17"/>
  <c r="K203" i="17" s="1"/>
  <c r="L203" i="17" s="1"/>
  <c r="J300" i="17"/>
  <c r="K300" i="17" s="1"/>
  <c r="L300" i="17" s="1"/>
  <c r="P300" i="17" s="1"/>
  <c r="J237" i="17"/>
  <c r="K237" i="17" s="1"/>
  <c r="L237" i="17" s="1"/>
  <c r="J294" i="17"/>
  <c r="K294" i="17" s="1"/>
  <c r="L294" i="17" s="1"/>
  <c r="J411" i="17"/>
  <c r="K411" i="17" s="1"/>
  <c r="L411" i="17" s="1"/>
  <c r="J448" i="17"/>
  <c r="K448" i="17" s="1"/>
  <c r="L448" i="17" s="1"/>
  <c r="P448" i="17" s="1"/>
  <c r="J108" i="17"/>
  <c r="K108" i="17" s="1"/>
  <c r="L108" i="17" s="1"/>
  <c r="J93" i="17"/>
  <c r="K93" i="17" s="1"/>
  <c r="L93" i="17" s="1"/>
  <c r="P93" i="17" s="1"/>
  <c r="J279" i="17"/>
  <c r="K279" i="17" s="1"/>
  <c r="L279" i="17" s="1"/>
  <c r="P222" i="17"/>
  <c r="J251" i="17"/>
  <c r="K251" i="17" s="1"/>
  <c r="L251" i="17" s="1"/>
  <c r="P251" i="17" s="1"/>
  <c r="J35" i="17"/>
  <c r="K35" i="17" s="1"/>
  <c r="L35" i="17" s="1"/>
  <c r="P35" i="17" s="1"/>
  <c r="J389" i="17"/>
  <c r="K389" i="17" s="1"/>
  <c r="L389" i="17" s="1"/>
  <c r="J449" i="17"/>
  <c r="K449" i="17" s="1"/>
  <c r="L449" i="17" s="1"/>
  <c r="J358" i="17"/>
  <c r="K358" i="17" s="1"/>
  <c r="L358" i="17" s="1"/>
  <c r="J470" i="17"/>
  <c r="K470" i="17" s="1"/>
  <c r="L470" i="17" s="1"/>
  <c r="J462" i="17"/>
  <c r="K462" i="17" s="1"/>
  <c r="L462" i="17" s="1"/>
  <c r="P462" i="17" s="1"/>
  <c r="J367" i="17"/>
  <c r="K367" i="17" s="1"/>
  <c r="L367" i="17" s="1"/>
  <c r="J270" i="17"/>
  <c r="K270" i="17" s="1"/>
  <c r="L270" i="17" s="1"/>
  <c r="J334" i="17"/>
  <c r="K334" i="17" s="1"/>
  <c r="L334" i="17" s="1"/>
  <c r="P334" i="17" s="1"/>
  <c r="J229" i="17"/>
  <c r="K229" i="17" s="1"/>
  <c r="L229" i="17" s="1"/>
  <c r="J214" i="17"/>
  <c r="K214" i="17" s="1"/>
  <c r="L214" i="17" s="1"/>
  <c r="J33" i="17"/>
  <c r="K33" i="17" s="1"/>
  <c r="L33" i="17" s="1"/>
  <c r="P33" i="17" s="1"/>
  <c r="J67" i="17"/>
  <c r="K67" i="17" s="1"/>
  <c r="L67" i="17" s="1"/>
  <c r="P67" i="17" s="1"/>
  <c r="J478" i="17"/>
  <c r="K478" i="17" s="1"/>
  <c r="L478" i="17" s="1"/>
  <c r="J183" i="17"/>
  <c r="K183" i="17" s="1"/>
  <c r="L183" i="17" s="1"/>
  <c r="P183" i="17" s="1"/>
  <c r="J127" i="17"/>
  <c r="K127" i="17" s="1"/>
  <c r="L127" i="17" s="1"/>
  <c r="P127" i="17" s="1"/>
  <c r="J406" i="17"/>
  <c r="K406" i="17" s="1"/>
  <c r="L406" i="17" s="1"/>
  <c r="J384" i="17"/>
  <c r="K384" i="17" s="1"/>
  <c r="L384" i="17" s="1"/>
  <c r="J434" i="17"/>
  <c r="K434" i="17" s="1"/>
  <c r="L434" i="17" s="1"/>
  <c r="J2" i="17"/>
  <c r="K2" i="17" s="1"/>
  <c r="L2" i="17" s="1"/>
  <c r="P2" i="17" s="1"/>
  <c r="J493" i="17"/>
  <c r="K493" i="17" s="1"/>
  <c r="L493" i="17" s="1"/>
  <c r="J363" i="17"/>
  <c r="K363" i="17" s="1"/>
  <c r="L363" i="17" s="1"/>
  <c r="J396" i="17"/>
  <c r="K396" i="17" s="1"/>
  <c r="L396" i="17" s="1"/>
  <c r="J75" i="17"/>
  <c r="K75" i="17" s="1"/>
  <c r="L75" i="17" s="1"/>
  <c r="P75" i="17" s="1"/>
  <c r="J370" i="17"/>
  <c r="K370" i="17" s="1"/>
  <c r="L370" i="17" s="1"/>
  <c r="J278" i="17"/>
  <c r="K278" i="17" s="1"/>
  <c r="L278" i="17" s="1"/>
  <c r="P278" i="17" s="1"/>
  <c r="J289" i="17"/>
  <c r="K289" i="17" s="1"/>
  <c r="L289" i="17" s="1"/>
  <c r="J153" i="17"/>
  <c r="K153" i="17" s="1"/>
  <c r="L153" i="17" s="1"/>
  <c r="J174" i="17"/>
  <c r="K174" i="17" s="1"/>
  <c r="L174" i="17" s="1"/>
  <c r="P174" i="17" s="1"/>
  <c r="J227" i="17"/>
  <c r="K227" i="17" s="1"/>
  <c r="L227" i="17" s="1"/>
  <c r="P227" i="17" s="1"/>
  <c r="J135" i="17"/>
  <c r="K135" i="17" s="1"/>
  <c r="L135" i="17" s="1"/>
  <c r="J243" i="17"/>
  <c r="K243" i="17" s="1"/>
  <c r="L243" i="17" s="1"/>
  <c r="P243" i="17" s="1"/>
  <c r="J155" i="17"/>
  <c r="K155" i="17" s="1"/>
  <c r="L155" i="17" s="1"/>
  <c r="J70" i="17"/>
  <c r="K70" i="17" s="1"/>
  <c r="L70" i="17" s="1"/>
  <c r="J11" i="17"/>
  <c r="K11" i="17" s="1"/>
  <c r="L11" i="17" s="1"/>
  <c r="P11" i="17" s="1"/>
  <c r="J123" i="17"/>
  <c r="K123" i="17" s="1"/>
  <c r="L123" i="17" s="1"/>
  <c r="P123" i="17" s="1"/>
  <c r="J195" i="17"/>
  <c r="K195" i="17" s="1"/>
  <c r="L195" i="17" s="1"/>
  <c r="J19" i="17"/>
  <c r="K19" i="17" s="1"/>
  <c r="L19" i="17" s="1"/>
  <c r="J352" i="17"/>
  <c r="K352" i="17" s="1"/>
  <c r="L352" i="17" s="1"/>
  <c r="P352" i="17" s="1"/>
  <c r="J428" i="17"/>
  <c r="K428" i="17" s="1"/>
  <c r="L428" i="17" s="1"/>
  <c r="P428" i="17" s="1"/>
  <c r="J450" i="17"/>
  <c r="K450" i="17" s="1"/>
  <c r="L450" i="17" s="1"/>
  <c r="P450" i="17" s="1"/>
  <c r="J414" i="17"/>
  <c r="K414" i="17" s="1"/>
  <c r="L414" i="17" s="1"/>
  <c r="J500" i="17"/>
  <c r="K500" i="17" s="1"/>
  <c r="L500" i="17" s="1"/>
  <c r="J392" i="17"/>
  <c r="K392" i="17" s="1"/>
  <c r="L392" i="17" s="1"/>
  <c r="P392" i="17" s="1"/>
  <c r="J125" i="17"/>
  <c r="K125" i="17" s="1"/>
  <c r="L125" i="17" s="1"/>
  <c r="P125" i="17" s="1"/>
  <c r="J481" i="17"/>
  <c r="K481" i="17" s="1"/>
  <c r="L481" i="17" s="1"/>
  <c r="J492" i="17"/>
  <c r="K492" i="17" s="1"/>
  <c r="L492" i="17" s="1"/>
  <c r="J32" i="17"/>
  <c r="K32" i="17" s="1"/>
  <c r="L32" i="17" s="1"/>
  <c r="P32" i="17" s="1"/>
  <c r="J128" i="17"/>
  <c r="K128" i="17" s="1"/>
  <c r="L128" i="17" s="1"/>
  <c r="P128" i="17" s="1"/>
  <c r="J311" i="17"/>
  <c r="K311" i="17" s="1"/>
  <c r="L311" i="17" s="1"/>
  <c r="J438" i="17"/>
  <c r="K438" i="17" s="1"/>
  <c r="L438" i="17" s="1"/>
  <c r="J39" i="17"/>
  <c r="K39" i="17" s="1"/>
  <c r="L39" i="17" s="1"/>
  <c r="P39" i="17" s="1"/>
  <c r="J58" i="17"/>
  <c r="K58" i="17" s="1"/>
  <c r="L58" i="17" s="1"/>
  <c r="J382" i="17"/>
  <c r="K382" i="17" s="1"/>
  <c r="L382" i="17" s="1"/>
  <c r="P382" i="17" s="1"/>
  <c r="J126" i="17"/>
  <c r="K126" i="17" s="1"/>
  <c r="L126" i="17" s="1"/>
  <c r="P126" i="17" s="1"/>
  <c r="J333" i="17"/>
  <c r="K333" i="17" s="1"/>
  <c r="L333" i="17" s="1"/>
  <c r="J373" i="17"/>
  <c r="K373" i="17" s="1"/>
  <c r="L373" i="17" s="1"/>
  <c r="J273" i="17"/>
  <c r="K273" i="17" s="1"/>
  <c r="L273" i="17" s="1"/>
  <c r="J335" i="17"/>
  <c r="K335" i="17" s="1"/>
  <c r="L335" i="17" s="1"/>
  <c r="P335" i="17" s="1"/>
  <c r="J47" i="17"/>
  <c r="K47" i="17" s="1"/>
  <c r="L47" i="17" s="1"/>
  <c r="P47" i="17" s="1"/>
  <c r="J309" i="17"/>
  <c r="K309" i="17" s="1"/>
  <c r="L309" i="17" s="1"/>
  <c r="J118" i="17"/>
  <c r="K118" i="17" s="1"/>
  <c r="L118" i="17" s="1"/>
  <c r="P118" i="17" s="1"/>
  <c r="J13" i="17"/>
  <c r="K13" i="17" s="1"/>
  <c r="L13" i="17" s="1"/>
  <c r="J441" i="17"/>
  <c r="K441" i="17" s="1"/>
  <c r="L441" i="17" s="1"/>
  <c r="P441" i="17" s="1"/>
  <c r="J491" i="17"/>
  <c r="K491" i="17" s="1"/>
  <c r="L491" i="17" s="1"/>
  <c r="J319" i="17"/>
  <c r="K319" i="17" s="1"/>
  <c r="L319" i="17" s="1"/>
  <c r="J107" i="17"/>
  <c r="K107" i="17" s="1"/>
  <c r="L107" i="17" s="1"/>
  <c r="P107" i="17" s="1"/>
  <c r="J296" i="17"/>
  <c r="K296" i="17" s="1"/>
  <c r="L296" i="17" s="1"/>
  <c r="P296" i="17" s="1"/>
  <c r="J444" i="17"/>
  <c r="K444" i="17" s="1"/>
  <c r="L444" i="17" s="1"/>
  <c r="P444" i="17" s="1"/>
  <c r="J297" i="17"/>
  <c r="K297" i="17" s="1"/>
  <c r="L297" i="17" s="1"/>
  <c r="J424" i="17"/>
  <c r="K424" i="17" s="1"/>
  <c r="L424" i="17" s="1"/>
  <c r="P424" i="17" s="1"/>
  <c r="J451" i="17"/>
  <c r="K451" i="17" s="1"/>
  <c r="L451" i="17" s="1"/>
  <c r="J473" i="17"/>
  <c r="K473" i="17" s="1"/>
  <c r="L473" i="17" s="1"/>
  <c r="P473" i="17" s="1"/>
  <c r="J327" i="17"/>
  <c r="K327" i="17" s="1"/>
  <c r="L327" i="17" s="1"/>
  <c r="P327" i="17" s="1"/>
  <c r="J326" i="17"/>
  <c r="K326" i="17" s="1"/>
  <c r="L326" i="17" s="1"/>
  <c r="P326" i="17" s="1"/>
  <c r="J254" i="17"/>
  <c r="K254" i="17" s="1"/>
  <c r="L254" i="17" s="1"/>
  <c r="P254" i="17" s="1"/>
  <c r="J187" i="17"/>
  <c r="K187" i="17" s="1"/>
  <c r="L187" i="17" s="1"/>
  <c r="P187" i="17" s="1"/>
  <c r="J345" i="17"/>
  <c r="K345" i="17" s="1"/>
  <c r="L345" i="17" s="1"/>
  <c r="P345" i="17" s="1"/>
  <c r="J242" i="17"/>
  <c r="K242" i="17" s="1"/>
  <c r="L242" i="17" s="1"/>
  <c r="P242" i="17" s="1"/>
  <c r="J163" i="17"/>
  <c r="K163" i="17" s="1"/>
  <c r="L163" i="17" s="1"/>
  <c r="P163" i="17" s="1"/>
  <c r="J207" i="17"/>
  <c r="K207" i="17" s="1"/>
  <c r="L207" i="17" s="1"/>
  <c r="J307" i="17"/>
  <c r="K307" i="17" s="1"/>
  <c r="L307" i="17" s="1"/>
  <c r="P307" i="17" s="1"/>
  <c r="J302" i="17"/>
  <c r="K302" i="17" s="1"/>
  <c r="L302" i="17" s="1"/>
  <c r="P302" i="17" s="1"/>
  <c r="J433" i="17"/>
  <c r="K433" i="17" s="1"/>
  <c r="L433" i="17" s="1"/>
  <c r="J495" i="17"/>
  <c r="K495" i="17" s="1"/>
  <c r="L495" i="17" s="1"/>
  <c r="P495" i="17" s="1"/>
  <c r="J287" i="17"/>
  <c r="K287" i="17" s="1"/>
  <c r="L287" i="17" s="1"/>
  <c r="J74" i="17"/>
  <c r="K74" i="17" s="1"/>
  <c r="L74" i="17" s="1"/>
  <c r="J167" i="17"/>
  <c r="K167" i="17" s="1"/>
  <c r="L167" i="17" s="1"/>
  <c r="J350" i="17"/>
  <c r="K350" i="17" s="1"/>
  <c r="L350" i="17" s="1"/>
  <c r="P350" i="17" s="1"/>
  <c r="J391" i="17"/>
  <c r="K391" i="17" s="1"/>
  <c r="L391" i="17" s="1"/>
  <c r="J43" i="17"/>
  <c r="K43" i="17" s="1"/>
  <c r="L43" i="17" s="1"/>
  <c r="J447" i="17"/>
  <c r="K447" i="17" s="1"/>
  <c r="L447" i="17" s="1"/>
  <c r="J159" i="17"/>
  <c r="K159" i="17" s="1"/>
  <c r="L159" i="17" s="1"/>
  <c r="P159" i="17" s="1"/>
  <c r="J272" i="17"/>
  <c r="K272" i="17" s="1"/>
  <c r="L272" i="17" s="1"/>
  <c r="J217" i="17"/>
  <c r="K217" i="17" s="1"/>
  <c r="L217" i="17" s="1"/>
  <c r="P217" i="17" s="1"/>
  <c r="J360" i="17"/>
  <c r="K360" i="17" s="1"/>
  <c r="L360" i="17" s="1"/>
  <c r="J99" i="17"/>
  <c r="K99" i="17" s="1"/>
  <c r="L99" i="17" s="1"/>
  <c r="P99" i="17" s="1"/>
  <c r="J346" i="17"/>
  <c r="K346" i="17" s="1"/>
  <c r="L346" i="17" s="1"/>
  <c r="P346" i="17" s="1"/>
  <c r="J261" i="17"/>
  <c r="K261" i="17" s="1"/>
  <c r="L261" i="17" s="1"/>
  <c r="J471" i="17"/>
  <c r="K471" i="17" s="1"/>
  <c r="L471" i="17" s="1"/>
  <c r="P471" i="17" s="1"/>
  <c r="J427" i="17"/>
  <c r="K427" i="17" s="1"/>
  <c r="L427" i="17" s="1"/>
  <c r="J235" i="17"/>
  <c r="K235" i="17" s="1"/>
  <c r="L235" i="17" s="1"/>
  <c r="P235" i="17" s="1"/>
  <c r="J34" i="17"/>
  <c r="K34" i="17" s="1"/>
  <c r="L34" i="17" s="1"/>
  <c r="P34" i="17" s="1"/>
  <c r="J304" i="17"/>
  <c r="K304" i="17" s="1"/>
  <c r="L304" i="17" s="1"/>
  <c r="P304" i="17" s="1"/>
  <c r="J282" i="17"/>
  <c r="K282" i="17" s="1"/>
  <c r="L282" i="17" s="1"/>
  <c r="P282" i="17" s="1"/>
  <c r="J150" i="17"/>
  <c r="K150" i="17" s="1"/>
  <c r="L150" i="17" s="1"/>
  <c r="J394" i="17"/>
  <c r="K394" i="17" s="1"/>
  <c r="L394" i="17" s="1"/>
  <c r="P394" i="17" s="1"/>
  <c r="J228" i="17"/>
  <c r="K228" i="17" s="1"/>
  <c r="L228" i="17" s="1"/>
  <c r="P228" i="17" s="1"/>
  <c r="J383" i="17"/>
  <c r="K383" i="17" s="1"/>
  <c r="L383" i="17" s="1"/>
  <c r="J225" i="17"/>
  <c r="K225" i="17" s="1"/>
  <c r="L225" i="17" s="1"/>
  <c r="P225" i="17" s="1"/>
  <c r="J21" i="17"/>
  <c r="K21" i="17" s="1"/>
  <c r="L21" i="17" s="1"/>
  <c r="J182" i="17"/>
  <c r="K182" i="17" s="1"/>
  <c r="L182" i="17" s="1"/>
  <c r="J231" i="17"/>
  <c r="K231" i="17" s="1"/>
  <c r="L231" i="17" s="1"/>
  <c r="P231" i="17" s="1"/>
  <c r="J489" i="17"/>
  <c r="K489" i="17" s="1"/>
  <c r="L489" i="17" s="1"/>
  <c r="J467" i="17"/>
  <c r="K467" i="17" s="1"/>
  <c r="L467" i="17" s="1"/>
  <c r="J356" i="17"/>
  <c r="K356" i="17" s="1"/>
  <c r="L356" i="17" s="1"/>
  <c r="P356" i="17" s="1"/>
  <c r="J293" i="17"/>
  <c r="K293" i="17" s="1"/>
  <c r="L293" i="17" s="1"/>
  <c r="J24" i="17"/>
  <c r="K24" i="17" s="1"/>
  <c r="L24" i="17" s="1"/>
  <c r="P24" i="17" s="1"/>
  <c r="J188" i="17"/>
  <c r="K188" i="17" s="1"/>
  <c r="L188" i="17" s="1"/>
  <c r="P188" i="17" s="1"/>
  <c r="J221" i="17"/>
  <c r="K221" i="17" s="1"/>
  <c r="L221" i="17" s="1"/>
  <c r="P221" i="17" s="1"/>
  <c r="J223" i="17"/>
  <c r="K223" i="17" s="1"/>
  <c r="L223" i="17" s="1"/>
  <c r="J283" i="17"/>
  <c r="K283" i="17" s="1"/>
  <c r="L283" i="17" s="1"/>
  <c r="J280" i="17"/>
  <c r="K280" i="17" s="1"/>
  <c r="L280" i="17" s="1"/>
  <c r="P280" i="17" s="1"/>
  <c r="J80" i="17"/>
  <c r="K80" i="17" s="1"/>
  <c r="L80" i="17" s="1"/>
  <c r="J342" i="17"/>
  <c r="K342" i="17" s="1"/>
  <c r="L342" i="17" s="1"/>
  <c r="P342" i="17" s="1"/>
  <c r="J79" i="17"/>
  <c r="K79" i="17" s="1"/>
  <c r="L79" i="17" s="1"/>
  <c r="P79" i="17" s="1"/>
  <c r="J55" i="17"/>
  <c r="K55" i="17" s="1"/>
  <c r="L55" i="17" s="1"/>
  <c r="J49" i="17"/>
  <c r="K49" i="17" s="1"/>
  <c r="L49" i="17" s="1"/>
  <c r="P49" i="17" s="1"/>
  <c r="P129" i="17"/>
  <c r="J305" i="17"/>
  <c r="K305" i="17" s="1"/>
  <c r="L305" i="17" s="1"/>
  <c r="J87" i="17"/>
  <c r="K87" i="17" s="1"/>
  <c r="L87" i="17" s="1"/>
  <c r="P87" i="17" s="1"/>
  <c r="J461" i="17"/>
  <c r="K461" i="17" s="1"/>
  <c r="L461" i="17" s="1"/>
  <c r="J114" i="17"/>
  <c r="K114" i="17" s="1"/>
  <c r="L114" i="17" s="1"/>
  <c r="J115" i="17"/>
  <c r="K115" i="17" s="1"/>
  <c r="L115" i="17" s="1"/>
  <c r="J315" i="17"/>
  <c r="K315" i="17" s="1"/>
  <c r="L315" i="17" s="1"/>
  <c r="P315" i="17" s="1"/>
  <c r="J178" i="17"/>
  <c r="K178" i="17" s="1"/>
  <c r="L178" i="17" s="1"/>
  <c r="P178" i="17" s="1"/>
  <c r="J218" i="17"/>
  <c r="K218" i="17" s="1"/>
  <c r="L218" i="17" s="1"/>
  <c r="P218" i="17" s="1"/>
  <c r="J426" i="17"/>
  <c r="K426" i="17" s="1"/>
  <c r="L426" i="17" s="1"/>
  <c r="P426" i="17" s="1"/>
  <c r="J338" i="17"/>
  <c r="K338" i="17" s="1"/>
  <c r="L338" i="17" s="1"/>
  <c r="P338" i="17" s="1"/>
  <c r="J275" i="17"/>
  <c r="K275" i="17" s="1"/>
  <c r="L275" i="17" s="1"/>
  <c r="J252" i="17"/>
  <c r="K252" i="17" s="1"/>
  <c r="L252" i="17" s="1"/>
  <c r="J468" i="17"/>
  <c r="K468" i="17" s="1"/>
  <c r="L468" i="17" s="1"/>
  <c r="J483" i="17"/>
  <c r="K483" i="17" s="1"/>
  <c r="L483" i="17" s="1"/>
  <c r="P483" i="17" s="1"/>
  <c r="J72" i="17"/>
  <c r="K72" i="17" s="1"/>
  <c r="L72" i="17" s="1"/>
  <c r="P72" i="17" s="1"/>
  <c r="J264" i="17"/>
  <c r="K264" i="17" s="1"/>
  <c r="L264" i="17" s="1"/>
  <c r="J162" i="17"/>
  <c r="K162" i="17" s="1"/>
  <c r="L162" i="17" s="1"/>
  <c r="P162" i="17" s="1"/>
  <c r="J436" i="17"/>
  <c r="K436" i="17" s="1"/>
  <c r="L436" i="17" s="1"/>
  <c r="P436" i="17" s="1"/>
  <c r="J344" i="17"/>
  <c r="K344" i="17" s="1"/>
  <c r="L344" i="17" s="1"/>
  <c r="P344" i="17" s="1"/>
  <c r="J200" i="17"/>
  <c r="K200" i="17" s="1"/>
  <c r="L200" i="17" s="1"/>
  <c r="P200" i="17" s="1"/>
  <c r="J397" i="17"/>
  <c r="K397" i="17" s="1"/>
  <c r="L397" i="17" s="1"/>
  <c r="J390" i="17"/>
  <c r="K390" i="17" s="1"/>
  <c r="L390" i="17" s="1"/>
  <c r="P390" i="17" s="1"/>
  <c r="J3" i="17"/>
  <c r="K3" i="17" s="1"/>
  <c r="L3" i="17" s="1"/>
  <c r="P3" i="17" s="1"/>
  <c r="J142" i="17"/>
  <c r="K142" i="17" s="1"/>
  <c r="L142" i="17" s="1"/>
  <c r="P142" i="17" s="1"/>
  <c r="J14" i="17"/>
  <c r="K14" i="17" s="1"/>
  <c r="L14" i="17" s="1"/>
  <c r="P14" i="17" s="1"/>
  <c r="J46" i="17"/>
  <c r="K46" i="17" s="1"/>
  <c r="L46" i="17" s="1"/>
  <c r="P46" i="17" s="1"/>
  <c r="J86" i="17"/>
  <c r="K86" i="17" s="1"/>
  <c r="L86" i="17" s="1"/>
  <c r="P86" i="17" s="1"/>
  <c r="J95" i="17"/>
  <c r="K95" i="17" s="1"/>
  <c r="L95" i="17" s="1"/>
  <c r="P95" i="17" s="1"/>
  <c r="J455" i="17"/>
  <c r="K455" i="17" s="1"/>
  <c r="L455" i="17" s="1"/>
  <c r="J44" i="17"/>
  <c r="K44" i="17" s="1"/>
  <c r="L44" i="17" s="1"/>
  <c r="J145" i="17"/>
  <c r="K145" i="17" s="1"/>
  <c r="L145" i="17" s="1"/>
  <c r="P145" i="17" s="1"/>
  <c r="P305" i="17"/>
  <c r="J298" i="17"/>
  <c r="K298" i="17" s="1"/>
  <c r="L298" i="17" s="1"/>
  <c r="P298" i="17" s="1"/>
  <c r="J85" i="17"/>
  <c r="K85" i="17" s="1"/>
  <c r="L85" i="17" s="1"/>
  <c r="P85" i="17" s="1"/>
  <c r="J171" i="17"/>
  <c r="K171" i="17" s="1"/>
  <c r="L171" i="17" s="1"/>
  <c r="P171" i="17" s="1"/>
  <c r="J246" i="17"/>
  <c r="K246" i="17" s="1"/>
  <c r="L246" i="17" s="1"/>
  <c r="J176" i="17"/>
  <c r="K176" i="17" s="1"/>
  <c r="L176" i="17" s="1"/>
  <c r="J328" i="17"/>
  <c r="K328" i="17" s="1"/>
  <c r="L328" i="17" s="1"/>
  <c r="J66" i="17"/>
  <c r="K66" i="17" s="1"/>
  <c r="L66" i="17" s="1"/>
  <c r="P66" i="17" s="1"/>
  <c r="J106" i="17"/>
  <c r="K106" i="17" s="1"/>
  <c r="L106" i="17" s="1"/>
  <c r="P106" i="17" s="1"/>
  <c r="J146" i="17"/>
  <c r="K146" i="17" s="1"/>
  <c r="L146" i="17" s="1"/>
  <c r="J490" i="17"/>
  <c r="K490" i="17" s="1"/>
  <c r="L490" i="17" s="1"/>
  <c r="J165" i="17"/>
  <c r="K165" i="17" s="1"/>
  <c r="L165" i="17" s="1"/>
  <c r="P165" i="17" s="1"/>
  <c r="J423" i="17"/>
  <c r="K423" i="17" s="1"/>
  <c r="L423" i="17" s="1"/>
  <c r="J288" i="17"/>
  <c r="K288" i="17" s="1"/>
  <c r="L288" i="17" s="1"/>
  <c r="P288" i="17" s="1"/>
  <c r="J181" i="17"/>
  <c r="K181" i="17" s="1"/>
  <c r="L181" i="17" s="1"/>
  <c r="P181" i="17" s="1"/>
  <c r="J116" i="17"/>
  <c r="K116" i="17" s="1"/>
  <c r="L116" i="17" s="1"/>
  <c r="P116" i="17" s="1"/>
  <c r="J117" i="17"/>
  <c r="K117" i="17" s="1"/>
  <c r="L117" i="17" s="1"/>
  <c r="P117" i="17" s="1"/>
  <c r="J437" i="17"/>
  <c r="K437" i="17" s="1"/>
  <c r="L437" i="17" s="1"/>
  <c r="P437" i="17" s="1"/>
  <c r="J89" i="17"/>
  <c r="K89" i="17" s="1"/>
  <c r="L89" i="17" s="1"/>
  <c r="P89" i="17" s="1"/>
  <c r="J184" i="17"/>
  <c r="K184" i="17" s="1"/>
  <c r="L184" i="17" s="1"/>
  <c r="P184" i="17" s="1"/>
  <c r="J137" i="17"/>
  <c r="K137" i="17" s="1"/>
  <c r="L137" i="17" s="1"/>
  <c r="J136" i="17"/>
  <c r="K136" i="17" s="1"/>
  <c r="L136" i="17" s="1"/>
  <c r="P219" i="17"/>
  <c r="P199" i="17"/>
  <c r="P207" i="17"/>
  <c r="P209" i="17"/>
  <c r="J366" i="17"/>
  <c r="K366" i="17" s="1"/>
  <c r="L366" i="17" s="1"/>
  <c r="P366" i="17" s="1"/>
  <c r="J398" i="17"/>
  <c r="K398" i="17" s="1"/>
  <c r="L398" i="17" s="1"/>
  <c r="P398" i="17" s="1"/>
  <c r="J265" i="17"/>
  <c r="K265" i="17" s="1"/>
  <c r="L265" i="17" s="1"/>
  <c r="J445" i="17"/>
  <c r="K445" i="17" s="1"/>
  <c r="L445" i="17" s="1"/>
  <c r="P445" i="17" s="1"/>
  <c r="J487" i="17"/>
  <c r="K487" i="17" s="1"/>
  <c r="L487" i="17" s="1"/>
  <c r="J250" i="17"/>
  <c r="K250" i="17" s="1"/>
  <c r="L250" i="17" s="1"/>
  <c r="J186" i="17"/>
  <c r="K186" i="17" s="1"/>
  <c r="L186" i="17" s="1"/>
  <c r="P186" i="17" s="1"/>
  <c r="J27" i="17"/>
  <c r="K27" i="17" s="1"/>
  <c r="L27" i="17" s="1"/>
  <c r="J422" i="17"/>
  <c r="K422" i="17" s="1"/>
  <c r="L422" i="17" s="1"/>
  <c r="P422" i="17" s="1"/>
  <c r="J399" i="17"/>
  <c r="K399" i="17" s="1"/>
  <c r="L399" i="17" s="1"/>
  <c r="J7" i="17"/>
  <c r="K7" i="17" s="1"/>
  <c r="L7" i="17" s="1"/>
  <c r="P81" i="17"/>
  <c r="J147" i="17"/>
  <c r="K147" i="17" s="1"/>
  <c r="L147" i="17" s="1"/>
  <c r="P147" i="17" s="1"/>
  <c r="J139" i="17"/>
  <c r="K139" i="17" s="1"/>
  <c r="L139" i="17" s="1"/>
  <c r="P139" i="17" s="1"/>
  <c r="P59" i="17"/>
  <c r="J15" i="17"/>
  <c r="K15" i="17" s="1"/>
  <c r="L15" i="17" s="1"/>
  <c r="P15" i="17" s="1"/>
  <c r="J415" i="17"/>
  <c r="K415" i="17" s="1"/>
  <c r="L415" i="17" s="1"/>
  <c r="J110" i="17"/>
  <c r="K110" i="17" s="1"/>
  <c r="L110" i="17" s="1"/>
  <c r="P110" i="17" s="1"/>
  <c r="J190" i="17"/>
  <c r="K190" i="17" s="1"/>
  <c r="L190" i="17" s="1"/>
  <c r="P190" i="17" s="1"/>
  <c r="J430" i="17"/>
  <c r="K430" i="17" s="1"/>
  <c r="L430" i="17" s="1"/>
  <c r="P430" i="17" s="1"/>
  <c r="J131" i="17"/>
  <c r="K131" i="17" s="1"/>
  <c r="L131" i="17" s="1"/>
  <c r="P131" i="17" s="1"/>
  <c r="J119" i="17"/>
  <c r="K119" i="17" s="1"/>
  <c r="L119" i="17" s="1"/>
  <c r="P119" i="17" s="1"/>
  <c r="J417" i="17"/>
  <c r="K417" i="17" s="1"/>
  <c r="L417" i="17" s="1"/>
  <c r="P417" i="17" s="1"/>
  <c r="J57" i="17"/>
  <c r="K57" i="17" s="1"/>
  <c r="L57" i="17" s="1"/>
  <c r="P57" i="17" s="1"/>
  <c r="J97" i="17"/>
  <c r="K97" i="17" s="1"/>
  <c r="L97" i="17" s="1"/>
  <c r="J249" i="17"/>
  <c r="K249" i="17" s="1"/>
  <c r="L249" i="17" s="1"/>
  <c r="P249" i="17" s="1"/>
  <c r="J313" i="17"/>
  <c r="K313" i="17" s="1"/>
  <c r="L313" i="17" s="1"/>
  <c r="J407" i="17"/>
  <c r="K407" i="17" s="1"/>
  <c r="L407" i="17" s="1"/>
  <c r="P407" i="17" s="1"/>
  <c r="J109" i="17"/>
  <c r="K109" i="17" s="1"/>
  <c r="L109" i="17" s="1"/>
  <c r="J88" i="17"/>
  <c r="K88" i="17" s="1"/>
  <c r="L88" i="17" s="1"/>
  <c r="P88" i="17" s="1"/>
  <c r="J206" i="17"/>
  <c r="K206" i="17" s="1"/>
  <c r="L206" i="17" s="1"/>
  <c r="J8" i="17"/>
  <c r="K8" i="17" s="1"/>
  <c r="L8" i="17" s="1"/>
  <c r="P8" i="17" s="1"/>
  <c r="P176" i="17"/>
  <c r="J375" i="17"/>
  <c r="K375" i="17" s="1"/>
  <c r="L375" i="17" s="1"/>
  <c r="P375" i="17" s="1"/>
  <c r="J378" i="17"/>
  <c r="K378" i="17" s="1"/>
  <c r="L378" i="17" s="1"/>
  <c r="P378" i="17" s="1"/>
  <c r="J339" i="17"/>
  <c r="K339" i="17" s="1"/>
  <c r="L339" i="17" s="1"/>
  <c r="P339" i="17" s="1"/>
  <c r="J443" i="17"/>
  <c r="K443" i="17" s="1"/>
  <c r="L443" i="17" s="1"/>
  <c r="P443" i="17" s="1"/>
  <c r="J499" i="17"/>
  <c r="K499" i="17" s="1"/>
  <c r="L499" i="17" s="1"/>
  <c r="P499" i="17" s="1"/>
  <c r="J380" i="17"/>
  <c r="K380" i="17" s="1"/>
  <c r="L380" i="17" s="1"/>
  <c r="J45" i="17"/>
  <c r="K45" i="17" s="1"/>
  <c r="L45" i="17" s="1"/>
  <c r="P45" i="17" s="1"/>
  <c r="J341" i="17"/>
  <c r="K341" i="17" s="1"/>
  <c r="L341" i="17" s="1"/>
  <c r="P341" i="17" s="1"/>
  <c r="J120" i="17"/>
  <c r="K120" i="17" s="1"/>
  <c r="L120" i="17" s="1"/>
  <c r="J198" i="17"/>
  <c r="K198" i="17" s="1"/>
  <c r="L198" i="17" s="1"/>
  <c r="P198" i="17" s="1"/>
  <c r="J36" i="17"/>
  <c r="K36" i="17" s="1"/>
  <c r="L36" i="17" s="1"/>
  <c r="P36" i="17" s="1"/>
  <c r="J84" i="17"/>
  <c r="K84" i="17" s="1"/>
  <c r="L84" i="17" s="1"/>
  <c r="P84" i="17" s="1"/>
  <c r="J284" i="17"/>
  <c r="K284" i="17" s="1"/>
  <c r="L284" i="17" s="1"/>
  <c r="J364" i="17"/>
  <c r="K364" i="17" s="1"/>
  <c r="L364" i="17" s="1"/>
  <c r="J151" i="17"/>
  <c r="K151" i="17" s="1"/>
  <c r="L151" i="17" s="1"/>
  <c r="P151" i="17" s="1"/>
  <c r="J64" i="17"/>
  <c r="K64" i="17" s="1"/>
  <c r="L64" i="17" s="1"/>
  <c r="J161" i="17"/>
  <c r="K161" i="17" s="1"/>
  <c r="L161" i="17" s="1"/>
  <c r="P161" i="17" s="1"/>
  <c r="J152" i="17"/>
  <c r="K152" i="17" s="1"/>
  <c r="L152" i="17" s="1"/>
  <c r="J459" i="17"/>
  <c r="K459" i="17" s="1"/>
  <c r="L459" i="17" s="1"/>
  <c r="P459" i="17" s="1"/>
  <c r="J82" i="17"/>
  <c r="K82" i="17" s="1"/>
  <c r="L82" i="17" s="1"/>
  <c r="P82" i="17" s="1"/>
  <c r="J226" i="17"/>
  <c r="K226" i="17" s="1"/>
  <c r="L226" i="17" s="1"/>
  <c r="J314" i="17"/>
  <c r="K314" i="17" s="1"/>
  <c r="L314" i="17" s="1"/>
  <c r="J354" i="17"/>
  <c r="K354" i="17" s="1"/>
  <c r="L354" i="17" s="1"/>
  <c r="J357" i="17"/>
  <c r="K357" i="17" s="1"/>
  <c r="L357" i="17" s="1"/>
  <c r="J331" i="17"/>
  <c r="K331" i="17" s="1"/>
  <c r="L331" i="17" s="1"/>
  <c r="J180" i="17"/>
  <c r="K180" i="17" s="1"/>
  <c r="L180" i="17" s="1"/>
  <c r="J316" i="17"/>
  <c r="K316" i="17" s="1"/>
  <c r="L316" i="17" s="1"/>
  <c r="P316" i="17" s="1"/>
  <c r="J144" i="17"/>
  <c r="K144" i="17" s="1"/>
  <c r="L144" i="17" s="1"/>
  <c r="P144" i="17" s="1"/>
  <c r="J453" i="17"/>
  <c r="K453" i="17" s="1"/>
  <c r="L453" i="17" s="1"/>
  <c r="J96" i="17"/>
  <c r="K96" i="17" s="1"/>
  <c r="L96" i="17" s="1"/>
  <c r="J216" i="17"/>
  <c r="K216" i="17" s="1"/>
  <c r="L216" i="17" s="1"/>
  <c r="J52" i="17"/>
  <c r="K52" i="17" s="1"/>
  <c r="L52" i="17" s="1"/>
  <c r="J148" i="17"/>
  <c r="K148" i="17" s="1"/>
  <c r="L148" i="17" s="1"/>
  <c r="P148" i="17" s="1"/>
  <c r="J452" i="17"/>
  <c r="K452" i="17" s="1"/>
  <c r="L452" i="17" s="1"/>
  <c r="J501" i="17"/>
  <c r="K501" i="17" s="1"/>
  <c r="L501" i="17" s="1"/>
  <c r="J208" i="17"/>
  <c r="K208" i="17" s="1"/>
  <c r="L208" i="17" s="1"/>
  <c r="P208" i="17" s="1"/>
  <c r="J312" i="17"/>
  <c r="K312" i="17" s="1"/>
  <c r="L312" i="17" s="1"/>
  <c r="P19" i="17"/>
  <c r="J91" i="17"/>
  <c r="K91" i="17" s="1"/>
  <c r="L91" i="17" s="1"/>
  <c r="P91" i="17" s="1"/>
  <c r="J263" i="17"/>
  <c r="K263" i="17" s="1"/>
  <c r="L263" i="17" s="1"/>
  <c r="P263" i="17" s="1"/>
  <c r="J30" i="17"/>
  <c r="K30" i="17" s="1"/>
  <c r="L30" i="17" s="1"/>
  <c r="P30" i="17" s="1"/>
  <c r="J62" i="17"/>
  <c r="K62" i="17" s="1"/>
  <c r="L62" i="17" s="1"/>
  <c r="P150" i="17"/>
  <c r="J222" i="17"/>
  <c r="K222" i="17" s="1"/>
  <c r="L222" i="17" s="1"/>
  <c r="J143" i="17"/>
  <c r="K143" i="17" s="1"/>
  <c r="L143" i="17" s="1"/>
  <c r="P143" i="17" s="1"/>
  <c r="M7" i="17"/>
  <c r="N7" i="17" s="1"/>
  <c r="O7" i="17" s="1"/>
  <c r="M55" i="17"/>
  <c r="N55" i="17" s="1"/>
  <c r="O55" i="17" s="1"/>
  <c r="M103" i="17"/>
  <c r="N103" i="17" s="1"/>
  <c r="O103" i="17" s="1"/>
  <c r="M223" i="17"/>
  <c r="N223" i="17" s="1"/>
  <c r="O223" i="17" s="1"/>
  <c r="M287" i="17"/>
  <c r="N287" i="17" s="1"/>
  <c r="O287" i="17" s="1"/>
  <c r="M351" i="17"/>
  <c r="N351" i="17" s="1"/>
  <c r="O351" i="17" s="1"/>
  <c r="M455" i="17"/>
  <c r="N455" i="17" s="1"/>
  <c r="O455" i="17" s="1"/>
  <c r="J65" i="17"/>
  <c r="K65" i="17" s="1"/>
  <c r="L65" i="17" s="1"/>
  <c r="M97" i="17"/>
  <c r="N97" i="17" s="1"/>
  <c r="O97" i="17" s="1"/>
  <c r="M137" i="17"/>
  <c r="N137" i="17" s="1"/>
  <c r="O137" i="17" s="1"/>
  <c r="M185" i="17"/>
  <c r="N185" i="17" s="1"/>
  <c r="O185" i="17" s="1"/>
  <c r="J233" i="17"/>
  <c r="K233" i="17" s="1"/>
  <c r="L233" i="17" s="1"/>
  <c r="M265" i="17"/>
  <c r="N265" i="17" s="1"/>
  <c r="O265" i="17" s="1"/>
  <c r="M313" i="17"/>
  <c r="N313" i="17" s="1"/>
  <c r="O313" i="17" s="1"/>
  <c r="J353" i="17"/>
  <c r="K353" i="17" s="1"/>
  <c r="L353" i="17" s="1"/>
  <c r="P353" i="17" s="1"/>
  <c r="M393" i="17"/>
  <c r="N393" i="17" s="1"/>
  <c r="O393" i="17" s="1"/>
  <c r="M481" i="17"/>
  <c r="N481" i="17" s="1"/>
  <c r="O481" i="17" s="1"/>
  <c r="M13" i="17"/>
  <c r="N13" i="17" s="1"/>
  <c r="O13" i="17" s="1"/>
  <c r="M109" i="17"/>
  <c r="N109" i="17" s="1"/>
  <c r="O109" i="17" s="1"/>
  <c r="J253" i="17"/>
  <c r="K253" i="17" s="1"/>
  <c r="L253" i="17" s="1"/>
  <c r="P253" i="17" s="1"/>
  <c r="J349" i="17"/>
  <c r="K349" i="17" s="1"/>
  <c r="L349" i="17" s="1"/>
  <c r="P349" i="17" s="1"/>
  <c r="M461" i="17"/>
  <c r="N461" i="17" s="1"/>
  <c r="O461" i="17" s="1"/>
  <c r="M56" i="17"/>
  <c r="N56" i="17" s="1"/>
  <c r="O56" i="17" s="1"/>
  <c r="P56" i="17" s="1"/>
  <c r="J232" i="17"/>
  <c r="K232" i="17" s="1"/>
  <c r="L232" i="17" s="1"/>
  <c r="P232" i="17" s="1"/>
  <c r="J376" i="17"/>
  <c r="K376" i="17" s="1"/>
  <c r="L376" i="17" s="1"/>
  <c r="P376" i="17" s="1"/>
  <c r="M474" i="17"/>
  <c r="N474" i="17" s="1"/>
  <c r="O474" i="17" s="1"/>
  <c r="J290" i="17"/>
  <c r="K290" i="17" s="1"/>
  <c r="L290" i="17" s="1"/>
  <c r="J498" i="17"/>
  <c r="K498" i="17" s="1"/>
  <c r="L498" i="17" s="1"/>
  <c r="P498" i="17" s="1"/>
  <c r="M82" i="17"/>
  <c r="N82" i="17" s="1"/>
  <c r="O82" i="17" s="1"/>
  <c r="J122" i="17"/>
  <c r="K122" i="17" s="1"/>
  <c r="L122" i="17" s="1"/>
  <c r="P122" i="17" s="1"/>
  <c r="J154" i="17"/>
  <c r="K154" i="17" s="1"/>
  <c r="L154" i="17" s="1"/>
  <c r="J194" i="17"/>
  <c r="K194" i="17" s="1"/>
  <c r="L194" i="17" s="1"/>
  <c r="M226" i="17"/>
  <c r="N226" i="17" s="1"/>
  <c r="O226" i="17" s="1"/>
  <c r="J274" i="17"/>
  <c r="K274" i="17" s="1"/>
  <c r="L274" i="17" s="1"/>
  <c r="M314" i="17"/>
  <c r="N314" i="17" s="1"/>
  <c r="O314" i="17" s="1"/>
  <c r="M354" i="17"/>
  <c r="N354" i="17" s="1"/>
  <c r="O354" i="17" s="1"/>
  <c r="J402" i="17"/>
  <c r="K402" i="17" s="1"/>
  <c r="L402" i="17" s="1"/>
  <c r="P402" i="17" s="1"/>
  <c r="J442" i="17"/>
  <c r="K442" i="17" s="1"/>
  <c r="L442" i="17" s="1"/>
  <c r="P442" i="17" s="1"/>
  <c r="M498" i="17"/>
  <c r="N498" i="17" s="1"/>
  <c r="O498" i="17" s="1"/>
  <c r="J381" i="17"/>
  <c r="K381" i="17" s="1"/>
  <c r="L381" i="17" s="1"/>
  <c r="P381" i="17" s="1"/>
  <c r="J291" i="17"/>
  <c r="K291" i="17" s="1"/>
  <c r="L291" i="17" s="1"/>
  <c r="P291" i="17" s="1"/>
  <c r="M331" i="17"/>
  <c r="N331" i="17" s="1"/>
  <c r="O331" i="17" s="1"/>
  <c r="J379" i="17"/>
  <c r="K379" i="17" s="1"/>
  <c r="L379" i="17" s="1"/>
  <c r="P379" i="17" s="1"/>
  <c r="M411" i="17"/>
  <c r="N411" i="17" s="1"/>
  <c r="O411" i="17" s="1"/>
  <c r="M467" i="17"/>
  <c r="N467" i="17" s="1"/>
  <c r="O467" i="17" s="1"/>
  <c r="M180" i="17"/>
  <c r="N180" i="17" s="1"/>
  <c r="O180" i="17" s="1"/>
  <c r="J260" i="17"/>
  <c r="K260" i="17" s="1"/>
  <c r="L260" i="17" s="1"/>
  <c r="P260" i="17" s="1"/>
  <c r="M316" i="17"/>
  <c r="N316" i="17" s="1"/>
  <c r="O316" i="17" s="1"/>
  <c r="J372" i="17"/>
  <c r="K372" i="17" s="1"/>
  <c r="L372" i="17" s="1"/>
  <c r="M460" i="17"/>
  <c r="N460" i="17" s="1"/>
  <c r="O460" i="17" s="1"/>
  <c r="J69" i="17"/>
  <c r="K69" i="17" s="1"/>
  <c r="L69" i="17" s="1"/>
  <c r="M189" i="17"/>
  <c r="N189" i="17" s="1"/>
  <c r="O189" i="17" s="1"/>
  <c r="P189" i="17" s="1"/>
  <c r="J317" i="17"/>
  <c r="K317" i="17" s="1"/>
  <c r="L317" i="17" s="1"/>
  <c r="P317" i="17" s="1"/>
  <c r="M453" i="17"/>
  <c r="N453" i="17" s="1"/>
  <c r="O453" i="17" s="1"/>
  <c r="M406" i="17"/>
  <c r="N406" i="17" s="1"/>
  <c r="O406" i="17" s="1"/>
  <c r="M96" i="17"/>
  <c r="N96" i="17" s="1"/>
  <c r="O96" i="17" s="1"/>
  <c r="M216" i="17"/>
  <c r="N216" i="17" s="1"/>
  <c r="O216" i="17" s="1"/>
  <c r="J336" i="17"/>
  <c r="K336" i="17" s="1"/>
  <c r="L336" i="17" s="1"/>
  <c r="P336" i="17" s="1"/>
  <c r="J496" i="17"/>
  <c r="K496" i="17" s="1"/>
  <c r="L496" i="17" s="1"/>
  <c r="P496" i="17" s="1"/>
  <c r="J53" i="17"/>
  <c r="K53" i="17" s="1"/>
  <c r="L53" i="17" s="1"/>
  <c r="P53" i="17" s="1"/>
  <c r="J20" i="17"/>
  <c r="K20" i="17" s="1"/>
  <c r="L20" i="17" s="1"/>
  <c r="P20" i="17" s="1"/>
  <c r="M52" i="17"/>
  <c r="N52" i="17" s="1"/>
  <c r="O52" i="17" s="1"/>
  <c r="J92" i="17"/>
  <c r="K92" i="17" s="1"/>
  <c r="L92" i="17" s="1"/>
  <c r="P92" i="17" s="1"/>
  <c r="M124" i="17"/>
  <c r="N124" i="17" s="1"/>
  <c r="O124" i="17" s="1"/>
  <c r="J156" i="17"/>
  <c r="K156" i="17" s="1"/>
  <c r="L156" i="17" s="1"/>
  <c r="J196" i="17"/>
  <c r="K196" i="17" s="1"/>
  <c r="L196" i="17" s="1"/>
  <c r="P196" i="17" s="1"/>
  <c r="J244" i="17"/>
  <c r="K244" i="17" s="1"/>
  <c r="L244" i="17" s="1"/>
  <c r="P244" i="17" s="1"/>
  <c r="J324" i="17"/>
  <c r="K324" i="17" s="1"/>
  <c r="L324" i="17" s="1"/>
  <c r="P324" i="17" s="1"/>
  <c r="M404" i="17"/>
  <c r="N404" i="17" s="1"/>
  <c r="O404" i="17" s="1"/>
  <c r="M476" i="17"/>
  <c r="N476" i="17" s="1"/>
  <c r="O476" i="17" s="1"/>
  <c r="P476" i="17" s="1"/>
  <c r="M5" i="17"/>
  <c r="N5" i="17" s="1"/>
  <c r="O5" i="17" s="1"/>
  <c r="P5" i="17" s="1"/>
  <c r="M141" i="17"/>
  <c r="N141" i="17" s="1"/>
  <c r="O141" i="17" s="1"/>
  <c r="J245" i="17"/>
  <c r="K245" i="17" s="1"/>
  <c r="L245" i="17" s="1"/>
  <c r="P245" i="17" s="1"/>
  <c r="M357" i="17"/>
  <c r="N357" i="17" s="1"/>
  <c r="O357" i="17" s="1"/>
  <c r="M501" i="17"/>
  <c r="N501" i="17" s="1"/>
  <c r="O501" i="17" s="1"/>
  <c r="J112" i="17"/>
  <c r="K112" i="17" s="1"/>
  <c r="L112" i="17" s="1"/>
  <c r="P112" i="17" s="1"/>
  <c r="M208" i="17"/>
  <c r="N208" i="17" s="1"/>
  <c r="O208" i="17" s="1"/>
  <c r="M320" i="17"/>
  <c r="N320" i="17" s="1"/>
  <c r="O320" i="17" s="1"/>
  <c r="P320" i="17" s="1"/>
  <c r="J464" i="17"/>
  <c r="K464" i="17" s="1"/>
  <c r="L464" i="17" s="1"/>
  <c r="J240" i="17"/>
  <c r="K240" i="17" s="1"/>
  <c r="L240" i="17" s="1"/>
  <c r="P156" i="17"/>
  <c r="J404" i="17"/>
  <c r="K404" i="17" s="1"/>
  <c r="L404" i="17" s="1"/>
  <c r="J29" i="17"/>
  <c r="K29" i="17" s="1"/>
  <c r="L29" i="17" s="1"/>
  <c r="J157" i="17"/>
  <c r="K157" i="17" s="1"/>
  <c r="L157" i="17" s="1"/>
  <c r="J16" i="17"/>
  <c r="K16" i="17" s="1"/>
  <c r="L16" i="17" s="1"/>
  <c r="P42" i="17"/>
  <c r="J6" i="17"/>
  <c r="K6" i="17" s="1"/>
  <c r="L6" i="17" s="1"/>
  <c r="P6" i="17" s="1"/>
  <c r="J371" i="17"/>
  <c r="K371" i="17" s="1"/>
  <c r="L371" i="17" s="1"/>
  <c r="P371" i="17" s="1"/>
  <c r="J361" i="17"/>
  <c r="K361" i="17" s="1"/>
  <c r="L361" i="17" s="1"/>
  <c r="J401" i="17"/>
  <c r="K401" i="17" s="1"/>
  <c r="L401" i="17" s="1"/>
  <c r="P401" i="17" s="1"/>
  <c r="J277" i="17"/>
  <c r="K277" i="17" s="1"/>
  <c r="L277" i="17" s="1"/>
  <c r="P277" i="17" s="1"/>
  <c r="J485" i="17"/>
  <c r="K485" i="17" s="1"/>
  <c r="L485" i="17" s="1"/>
  <c r="P50" i="17"/>
  <c r="J130" i="17"/>
  <c r="K130" i="17" s="1"/>
  <c r="L130" i="17" s="1"/>
  <c r="J322" i="17"/>
  <c r="K322" i="17" s="1"/>
  <c r="L322" i="17" s="1"/>
  <c r="P322" i="17" s="1"/>
  <c r="J410" i="17"/>
  <c r="K410" i="17" s="1"/>
  <c r="L410" i="17" s="1"/>
  <c r="J48" i="17"/>
  <c r="K48" i="17" s="1"/>
  <c r="L48" i="17" s="1"/>
  <c r="J419" i="17"/>
  <c r="K419" i="17" s="1"/>
  <c r="L419" i="17" s="1"/>
  <c r="P419" i="17" s="1"/>
  <c r="J387" i="17"/>
  <c r="K387" i="17" s="1"/>
  <c r="L387" i="17" s="1"/>
  <c r="J435" i="17"/>
  <c r="K435" i="17" s="1"/>
  <c r="L435" i="17" s="1"/>
  <c r="J475" i="17"/>
  <c r="K475" i="17" s="1"/>
  <c r="L475" i="17" s="1"/>
  <c r="P475" i="17" s="1"/>
  <c r="J220" i="17"/>
  <c r="K220" i="17" s="1"/>
  <c r="L220" i="17" s="1"/>
  <c r="P220" i="17" s="1"/>
  <c r="J332" i="17"/>
  <c r="K332" i="17" s="1"/>
  <c r="L332" i="17" s="1"/>
  <c r="P332" i="17" s="1"/>
  <c r="J77" i="17"/>
  <c r="K77" i="17" s="1"/>
  <c r="L77" i="17" s="1"/>
  <c r="J477" i="17"/>
  <c r="K477" i="17" s="1"/>
  <c r="L477" i="17" s="1"/>
  <c r="J488" i="17"/>
  <c r="K488" i="17" s="1"/>
  <c r="L488" i="17" s="1"/>
  <c r="J486" i="17"/>
  <c r="K486" i="17" s="1"/>
  <c r="L486" i="17" s="1"/>
  <c r="P486" i="17" s="1"/>
  <c r="J472" i="17"/>
  <c r="K472" i="17" s="1"/>
  <c r="L472" i="17" s="1"/>
  <c r="P472" i="17" s="1"/>
  <c r="M120" i="17"/>
  <c r="N120" i="17" s="1"/>
  <c r="O120" i="17" s="1"/>
  <c r="M240" i="17"/>
  <c r="N240" i="17" s="1"/>
  <c r="O240" i="17" s="1"/>
  <c r="M360" i="17"/>
  <c r="N360" i="17" s="1"/>
  <c r="O360" i="17" s="1"/>
  <c r="M373" i="17"/>
  <c r="N373" i="17" s="1"/>
  <c r="O373" i="17" s="1"/>
  <c r="J28" i="17"/>
  <c r="K28" i="17" s="1"/>
  <c r="L28" i="17" s="1"/>
  <c r="M60" i="17"/>
  <c r="N60" i="17" s="1"/>
  <c r="O60" i="17" s="1"/>
  <c r="J100" i="17"/>
  <c r="K100" i="17" s="1"/>
  <c r="L100" i="17" s="1"/>
  <c r="P100" i="17" s="1"/>
  <c r="J132" i="17"/>
  <c r="K132" i="17" s="1"/>
  <c r="L132" i="17" s="1"/>
  <c r="J164" i="17"/>
  <c r="K164" i="17" s="1"/>
  <c r="L164" i="17" s="1"/>
  <c r="P164" i="17" s="1"/>
  <c r="J204" i="17"/>
  <c r="K204" i="17" s="1"/>
  <c r="L204" i="17" s="1"/>
  <c r="M268" i="17"/>
  <c r="N268" i="17" s="1"/>
  <c r="O268" i="17" s="1"/>
  <c r="J348" i="17"/>
  <c r="K348" i="17" s="1"/>
  <c r="L348" i="17" s="1"/>
  <c r="J412" i="17"/>
  <c r="K412" i="17" s="1"/>
  <c r="L412" i="17" s="1"/>
  <c r="M29" i="17"/>
  <c r="N29" i="17" s="1"/>
  <c r="O29" i="17" s="1"/>
  <c r="M157" i="17"/>
  <c r="N157" i="17" s="1"/>
  <c r="O157" i="17" s="1"/>
  <c r="J269" i="17"/>
  <c r="K269" i="17" s="1"/>
  <c r="L269" i="17" s="1"/>
  <c r="M421" i="17"/>
  <c r="N421" i="17" s="1"/>
  <c r="O421" i="17" s="1"/>
  <c r="M16" i="17"/>
  <c r="N16" i="17" s="1"/>
  <c r="O16" i="17" s="1"/>
  <c r="M248" i="17"/>
  <c r="N248" i="17" s="1"/>
  <c r="O248" i="17" s="1"/>
  <c r="J368" i="17"/>
  <c r="K368" i="17" s="1"/>
  <c r="L368" i="17" s="1"/>
  <c r="J60" i="17"/>
  <c r="K60" i="17" s="1"/>
  <c r="L60" i="17" s="1"/>
  <c r="J124" i="17"/>
  <c r="K124" i="17" s="1"/>
  <c r="L124" i="17" s="1"/>
  <c r="P124" i="17" s="1"/>
  <c r="P286" i="17"/>
  <c r="J191" i="17"/>
  <c r="K191" i="17" s="1"/>
  <c r="L191" i="17" s="1"/>
  <c r="P191" i="17" s="1"/>
  <c r="J71" i="17"/>
  <c r="K71" i="17" s="1"/>
  <c r="L71" i="17" s="1"/>
  <c r="J111" i="17"/>
  <c r="K111" i="17" s="1"/>
  <c r="L111" i="17" s="1"/>
  <c r="P111" i="17" s="1"/>
  <c r="J175" i="17"/>
  <c r="K175" i="17" s="1"/>
  <c r="L175" i="17" s="1"/>
  <c r="P175" i="17" s="1"/>
  <c r="J41" i="17"/>
  <c r="K41" i="17" s="1"/>
  <c r="L41" i="17" s="1"/>
  <c r="J73" i="17"/>
  <c r="K73" i="17" s="1"/>
  <c r="L73" i="17" s="1"/>
  <c r="J241" i="17"/>
  <c r="K241" i="17" s="1"/>
  <c r="L241" i="17" s="1"/>
  <c r="P241" i="17" s="1"/>
  <c r="J497" i="17"/>
  <c r="K497" i="17" s="1"/>
  <c r="L497" i="17" s="1"/>
  <c r="J365" i="17"/>
  <c r="K365" i="17" s="1"/>
  <c r="L365" i="17" s="1"/>
  <c r="P365" i="17" s="1"/>
  <c r="J256" i="17"/>
  <c r="K256" i="17" s="1"/>
  <c r="L256" i="17" s="1"/>
  <c r="J50" i="17"/>
  <c r="K50" i="17" s="1"/>
  <c r="L50" i="17" s="1"/>
  <c r="J83" i="17"/>
  <c r="K83" i="17" s="1"/>
  <c r="L83" i="17" s="1"/>
  <c r="P83" i="17" s="1"/>
  <c r="J9" i="17"/>
  <c r="K9" i="17" s="1"/>
  <c r="L9" i="17" s="1"/>
  <c r="P9" i="17" s="1"/>
  <c r="J23" i="17"/>
  <c r="K23" i="17" s="1"/>
  <c r="L23" i="17" s="1"/>
  <c r="P23" i="17" s="1"/>
  <c r="J38" i="17"/>
  <c r="K38" i="17" s="1"/>
  <c r="L38" i="17" s="1"/>
  <c r="P38" i="17" s="1"/>
  <c r="J78" i="17"/>
  <c r="K78" i="17" s="1"/>
  <c r="L78" i="17" s="1"/>
  <c r="P78" i="17" s="1"/>
  <c r="J166" i="17"/>
  <c r="K166" i="17" s="1"/>
  <c r="L166" i="17" s="1"/>
  <c r="P166" i="17" s="1"/>
  <c r="J230" i="17"/>
  <c r="K230" i="17" s="1"/>
  <c r="L230" i="17" s="1"/>
  <c r="P230" i="17" s="1"/>
  <c r="J31" i="17"/>
  <c r="K31" i="17" s="1"/>
  <c r="L31" i="17" s="1"/>
  <c r="P31" i="17" s="1"/>
  <c r="J239" i="17"/>
  <c r="K239" i="17" s="1"/>
  <c r="L239" i="17" s="1"/>
  <c r="P239" i="17" s="1"/>
  <c r="J303" i="17"/>
  <c r="K303" i="17" s="1"/>
  <c r="L303" i="17" s="1"/>
  <c r="M10" i="17"/>
  <c r="N10" i="17" s="1"/>
  <c r="O10" i="17" s="1"/>
  <c r="P10" i="17" s="1"/>
  <c r="M27" i="17"/>
  <c r="N27" i="17" s="1"/>
  <c r="O27" i="17" s="1"/>
  <c r="M51" i="17"/>
  <c r="N51" i="17" s="1"/>
  <c r="O51" i="17" s="1"/>
  <c r="M203" i="17"/>
  <c r="N203" i="17" s="1"/>
  <c r="O203" i="17" s="1"/>
  <c r="M115" i="17"/>
  <c r="N115" i="17" s="1"/>
  <c r="O115" i="17" s="1"/>
  <c r="M167" i="17"/>
  <c r="N167" i="17" s="1"/>
  <c r="O167" i="17" s="1"/>
  <c r="M206" i="17"/>
  <c r="N206" i="17" s="1"/>
  <c r="O206" i="17" s="1"/>
  <c r="M275" i="17"/>
  <c r="N275" i="17" s="1"/>
  <c r="O275" i="17" s="1"/>
  <c r="M391" i="17"/>
  <c r="N391" i="17" s="1"/>
  <c r="O391" i="17" s="1"/>
  <c r="M487" i="17"/>
  <c r="N487" i="17" s="1"/>
  <c r="O487" i="17" s="1"/>
  <c r="M423" i="17"/>
  <c r="N423" i="17" s="1"/>
  <c r="O423" i="17" s="1"/>
  <c r="M491" i="17"/>
  <c r="N491" i="17" s="1"/>
  <c r="O491" i="17" s="1"/>
  <c r="M70" i="17"/>
  <c r="N70" i="17" s="1"/>
  <c r="O70" i="17" s="1"/>
  <c r="M405" i="17"/>
  <c r="N405" i="17" s="1"/>
  <c r="O405" i="17" s="1"/>
  <c r="M431" i="17"/>
  <c r="N431" i="17" s="1"/>
  <c r="O431" i="17" s="1"/>
  <c r="P431" i="17" s="1"/>
  <c r="M493" i="17"/>
  <c r="N493" i="17" s="1"/>
  <c r="O493" i="17" s="1"/>
  <c r="M155" i="17"/>
  <c r="N155" i="17" s="1"/>
  <c r="O155" i="17" s="1"/>
  <c r="M255" i="17"/>
  <c r="N255" i="17" s="1"/>
  <c r="O255" i="17" s="1"/>
  <c r="M358" i="17"/>
  <c r="N358" i="17" s="1"/>
  <c r="O358" i="17" s="1"/>
  <c r="M383" i="17"/>
  <c r="N383" i="17" s="1"/>
  <c r="O383" i="17" s="1"/>
  <c r="M294" i="17"/>
  <c r="N294" i="17" s="1"/>
  <c r="O294" i="17" s="1"/>
  <c r="M386" i="17"/>
  <c r="N386" i="17" s="1"/>
  <c r="O386" i="17" s="1"/>
  <c r="P386" i="17" s="1"/>
  <c r="M438" i="17"/>
  <c r="N438" i="17" s="1"/>
  <c r="O438" i="17" s="1"/>
  <c r="M397" i="17"/>
  <c r="N397" i="17" s="1"/>
  <c r="O397" i="17" s="1"/>
  <c r="M153" i="17"/>
  <c r="N153" i="17" s="1"/>
  <c r="O153" i="17" s="1"/>
  <c r="M279" i="17"/>
  <c r="N279" i="17" s="1"/>
  <c r="O279" i="17" s="1"/>
  <c r="M367" i="17"/>
  <c r="N367" i="17" s="1"/>
  <c r="O367" i="17" s="1"/>
  <c r="M394" i="17"/>
  <c r="N394" i="17" s="1"/>
  <c r="O394" i="17" s="1"/>
  <c r="M123" i="17"/>
  <c r="N123" i="17" s="1"/>
  <c r="O123" i="17" s="1"/>
  <c r="M289" i="17"/>
  <c r="N289" i="17" s="1"/>
  <c r="O289" i="17" s="1"/>
  <c r="M311" i="17"/>
  <c r="N311" i="17" s="1"/>
  <c r="O311" i="17" s="1"/>
  <c r="M377" i="17"/>
  <c r="N377" i="17" s="1"/>
  <c r="O377" i="17" s="1"/>
  <c r="M396" i="17"/>
  <c r="N396" i="17" s="1"/>
  <c r="O396" i="17" s="1"/>
  <c r="M414" i="17"/>
  <c r="N414" i="17" s="1"/>
  <c r="O414" i="17" s="1"/>
  <c r="M270" i="17"/>
  <c r="N270" i="17" s="1"/>
  <c r="O270" i="17" s="1"/>
  <c r="M273" i="17"/>
  <c r="N273" i="17" s="1"/>
  <c r="O273" i="17" s="1"/>
  <c r="M470" i="17"/>
  <c r="N470" i="17" s="1"/>
  <c r="O470" i="17" s="1"/>
  <c r="M433" i="17"/>
  <c r="N433" i="17" s="1"/>
  <c r="O433" i="17" s="1"/>
  <c r="J393" i="17"/>
  <c r="K393" i="17" s="1"/>
  <c r="L393" i="17" s="1"/>
  <c r="M41" i="17"/>
  <c r="N41" i="17" s="1"/>
  <c r="O41" i="17" s="1"/>
  <c r="P41" i="17" s="1"/>
  <c r="M73" i="17"/>
  <c r="N73" i="17" s="1"/>
  <c r="O73" i="17" s="1"/>
  <c r="M113" i="17"/>
  <c r="N113" i="17" s="1"/>
  <c r="O113" i="17" s="1"/>
  <c r="P113" i="17" s="1"/>
  <c r="J201" i="17"/>
  <c r="K201" i="17" s="1"/>
  <c r="L201" i="17" s="1"/>
  <c r="P201" i="17" s="1"/>
  <c r="M241" i="17"/>
  <c r="N241" i="17" s="1"/>
  <c r="O241" i="17" s="1"/>
  <c r="M329" i="17"/>
  <c r="N329" i="17" s="1"/>
  <c r="O329" i="17" s="1"/>
  <c r="M361" i="17"/>
  <c r="N361" i="17" s="1"/>
  <c r="O361" i="17" s="1"/>
  <c r="J409" i="17"/>
  <c r="K409" i="17" s="1"/>
  <c r="L409" i="17" s="1"/>
  <c r="P409" i="17" s="1"/>
  <c r="J457" i="17"/>
  <c r="K457" i="17" s="1"/>
  <c r="L457" i="17" s="1"/>
  <c r="P457" i="17" s="1"/>
  <c r="M497" i="17"/>
  <c r="N497" i="17" s="1"/>
  <c r="O497" i="17" s="1"/>
  <c r="J61" i="17"/>
  <c r="K61" i="17" s="1"/>
  <c r="L61" i="17" s="1"/>
  <c r="P61" i="17" s="1"/>
  <c r="J149" i="17"/>
  <c r="K149" i="17" s="1"/>
  <c r="L149" i="17" s="1"/>
  <c r="P149" i="17" s="1"/>
  <c r="M277" i="17"/>
  <c r="N277" i="17" s="1"/>
  <c r="O277" i="17" s="1"/>
  <c r="M365" i="17"/>
  <c r="N365" i="17" s="1"/>
  <c r="O365" i="17" s="1"/>
  <c r="M485" i="17"/>
  <c r="N485" i="17" s="1"/>
  <c r="O485" i="17" s="1"/>
  <c r="M399" i="17"/>
  <c r="N399" i="17" s="1"/>
  <c r="O399" i="17" s="1"/>
  <c r="M136" i="17"/>
  <c r="N136" i="17" s="1"/>
  <c r="O136" i="17" s="1"/>
  <c r="M256" i="17"/>
  <c r="N256" i="17" s="1"/>
  <c r="O256" i="17" s="1"/>
  <c r="M408" i="17"/>
  <c r="N408" i="17" s="1"/>
  <c r="O408" i="17" s="1"/>
  <c r="J355" i="17"/>
  <c r="K355" i="17" s="1"/>
  <c r="L355" i="17" s="1"/>
  <c r="P355" i="17" s="1"/>
  <c r="M58" i="17"/>
  <c r="N58" i="17" s="1"/>
  <c r="O58" i="17" s="1"/>
  <c r="J98" i="17"/>
  <c r="K98" i="17" s="1"/>
  <c r="L98" i="17" s="1"/>
  <c r="M130" i="17"/>
  <c r="N130" i="17" s="1"/>
  <c r="O130" i="17" s="1"/>
  <c r="P130" i="17" s="1"/>
  <c r="J170" i="17"/>
  <c r="K170" i="17" s="1"/>
  <c r="L170" i="17" s="1"/>
  <c r="P170" i="17" s="1"/>
  <c r="J202" i="17"/>
  <c r="K202" i="17" s="1"/>
  <c r="L202" i="17" s="1"/>
  <c r="M250" i="17"/>
  <c r="N250" i="17" s="1"/>
  <c r="O250" i="17" s="1"/>
  <c r="M290" i="17"/>
  <c r="N290" i="17" s="1"/>
  <c r="O290" i="17" s="1"/>
  <c r="J330" i="17"/>
  <c r="K330" i="17" s="1"/>
  <c r="L330" i="17" s="1"/>
  <c r="P330" i="17" s="1"/>
  <c r="M370" i="17"/>
  <c r="N370" i="17" s="1"/>
  <c r="O370" i="17" s="1"/>
  <c r="M410" i="17"/>
  <c r="N410" i="17" s="1"/>
  <c r="O410" i="17" s="1"/>
  <c r="J458" i="17"/>
  <c r="K458" i="17" s="1"/>
  <c r="L458" i="17" s="1"/>
  <c r="P458" i="17" s="1"/>
  <c r="J76" i="17"/>
  <c r="K76" i="17" s="1"/>
  <c r="L76" i="17" s="1"/>
  <c r="P76" i="17" s="1"/>
  <c r="J460" i="17"/>
  <c r="K460" i="17" s="1"/>
  <c r="L460" i="17" s="1"/>
  <c r="P460" i="17" s="1"/>
  <c r="J299" i="17"/>
  <c r="K299" i="17" s="1"/>
  <c r="L299" i="17" s="1"/>
  <c r="P299" i="17" s="1"/>
  <c r="J347" i="17"/>
  <c r="K347" i="17" s="1"/>
  <c r="L347" i="17" s="1"/>
  <c r="P347" i="17" s="1"/>
  <c r="M387" i="17"/>
  <c r="N387" i="17" s="1"/>
  <c r="O387" i="17" s="1"/>
  <c r="M435" i="17"/>
  <c r="N435" i="17" s="1"/>
  <c r="O435" i="17" s="1"/>
  <c r="M475" i="17"/>
  <c r="N475" i="17" s="1"/>
  <c r="O475" i="17" s="1"/>
  <c r="J236" i="17"/>
  <c r="K236" i="17" s="1"/>
  <c r="L236" i="17" s="1"/>
  <c r="P236" i="17" s="1"/>
  <c r="M292" i="17"/>
  <c r="N292" i="17" s="1"/>
  <c r="O292" i="17" s="1"/>
  <c r="J340" i="17"/>
  <c r="K340" i="17" s="1"/>
  <c r="L340" i="17" s="1"/>
  <c r="P340" i="17" s="1"/>
  <c r="J484" i="17"/>
  <c r="K484" i="17" s="1"/>
  <c r="L484" i="17" s="1"/>
  <c r="P484" i="17" s="1"/>
  <c r="M77" i="17"/>
  <c r="N77" i="17" s="1"/>
  <c r="O77" i="17" s="1"/>
  <c r="M237" i="17"/>
  <c r="N237" i="17" s="1"/>
  <c r="O237" i="17" s="1"/>
  <c r="M413" i="17"/>
  <c r="N413" i="17" s="1"/>
  <c r="O413" i="17" s="1"/>
  <c r="M182" i="17"/>
  <c r="N182" i="17" s="1"/>
  <c r="O182" i="17" s="1"/>
  <c r="M319" i="17"/>
  <c r="N319" i="17" s="1"/>
  <c r="O319" i="17" s="1"/>
  <c r="P319" i="17" s="1"/>
  <c r="M144" i="17"/>
  <c r="N144" i="17" s="1"/>
  <c r="O144" i="17" s="1"/>
  <c r="M264" i="17"/>
  <c r="N264" i="17" s="1"/>
  <c r="O264" i="17" s="1"/>
  <c r="M384" i="17"/>
  <c r="N384" i="17" s="1"/>
  <c r="O384" i="17" s="1"/>
  <c r="J141" i="17"/>
  <c r="K141" i="17" s="1"/>
  <c r="L141" i="17" s="1"/>
  <c r="P141" i="17" s="1"/>
  <c r="M28" i="17"/>
  <c r="N28" i="17" s="1"/>
  <c r="O28" i="17" s="1"/>
  <c r="J68" i="17"/>
  <c r="K68" i="17" s="1"/>
  <c r="L68" i="17" s="1"/>
  <c r="P68" i="17" s="1"/>
  <c r="M100" i="17"/>
  <c r="N100" i="17" s="1"/>
  <c r="O100" i="17" s="1"/>
  <c r="M132" i="17"/>
  <c r="N132" i="17" s="1"/>
  <c r="O132" i="17" s="1"/>
  <c r="M164" i="17"/>
  <c r="N164" i="17" s="1"/>
  <c r="O164" i="17" s="1"/>
  <c r="M204" i="17"/>
  <c r="N204" i="17" s="1"/>
  <c r="O204" i="17" s="1"/>
  <c r="J268" i="17"/>
  <c r="K268" i="17" s="1"/>
  <c r="L268" i="17" s="1"/>
  <c r="P268" i="17" s="1"/>
  <c r="M348" i="17"/>
  <c r="N348" i="17" s="1"/>
  <c r="O348" i="17" s="1"/>
  <c r="M412" i="17"/>
  <c r="N412" i="17" s="1"/>
  <c r="O412" i="17" s="1"/>
  <c r="M53" i="17"/>
  <c r="N53" i="17" s="1"/>
  <c r="O53" i="17" s="1"/>
  <c r="M181" i="17"/>
  <c r="N181" i="17" s="1"/>
  <c r="O181" i="17" s="1"/>
  <c r="M269" i="17"/>
  <c r="N269" i="17" s="1"/>
  <c r="O269" i="17" s="1"/>
  <c r="J421" i="17"/>
  <c r="K421" i="17" s="1"/>
  <c r="L421" i="17" s="1"/>
  <c r="J40" i="17"/>
  <c r="K40" i="17" s="1"/>
  <c r="L40" i="17" s="1"/>
  <c r="P40" i="17" s="1"/>
  <c r="J160" i="17"/>
  <c r="K160" i="17" s="1"/>
  <c r="L160" i="17" s="1"/>
  <c r="P160" i="17" s="1"/>
  <c r="J248" i="17"/>
  <c r="K248" i="17" s="1"/>
  <c r="L248" i="17" s="1"/>
  <c r="P248" i="17" s="1"/>
  <c r="M368" i="17"/>
  <c r="N368" i="17" s="1"/>
  <c r="O368" i="17" s="1"/>
  <c r="J480" i="17"/>
  <c r="K480" i="17" s="1"/>
  <c r="L480" i="17" s="1"/>
  <c r="M48" i="17"/>
  <c r="N48" i="17" s="1"/>
  <c r="O48" i="17" s="1"/>
  <c r="M488" i="17"/>
  <c r="N488" i="17" s="1"/>
  <c r="O488" i="17" s="1"/>
  <c r="P405" i="17" l="1"/>
  <c r="P348" i="17"/>
  <c r="P77" i="17"/>
  <c r="P372" i="17"/>
  <c r="P216" i="17"/>
  <c r="P415" i="17"/>
  <c r="P461" i="17"/>
  <c r="P80" i="17"/>
  <c r="P447" i="17"/>
  <c r="P433" i="17"/>
  <c r="P173" i="17"/>
  <c r="P98" i="17"/>
  <c r="P329" i="17"/>
  <c r="P194" i="17"/>
  <c r="P65" i="17"/>
  <c r="P314" i="17"/>
  <c r="P364" i="17"/>
  <c r="P380" i="17"/>
  <c r="P27" i="17"/>
  <c r="P490" i="17"/>
  <c r="P467" i="17"/>
  <c r="P261" i="17"/>
  <c r="P43" i="17"/>
  <c r="P500" i="17"/>
  <c r="P289" i="17"/>
  <c r="P434" i="17"/>
  <c r="P214" i="17"/>
  <c r="P449" i="17"/>
  <c r="P308" i="17"/>
  <c r="P463" i="17"/>
  <c r="P480" i="17"/>
  <c r="P491" i="17"/>
  <c r="P71" i="17"/>
  <c r="P240" i="17"/>
  <c r="P464" i="17"/>
  <c r="P154" i="17"/>
  <c r="P312" i="17"/>
  <c r="P453" i="17"/>
  <c r="P226" i="17"/>
  <c r="P284" i="17"/>
  <c r="P206" i="17"/>
  <c r="P146" i="17"/>
  <c r="P283" i="17"/>
  <c r="P489" i="17"/>
  <c r="P229" i="17"/>
  <c r="P389" i="17"/>
  <c r="P108" i="17"/>
  <c r="P362" i="17"/>
  <c r="P385" i="17"/>
  <c r="P255" i="17"/>
  <c r="P408" i="17"/>
  <c r="P425" i="17"/>
  <c r="P102" i="17"/>
  <c r="P238" i="17"/>
  <c r="P62" i="17"/>
  <c r="P451" i="17"/>
  <c r="P333" i="17"/>
  <c r="P387" i="17"/>
  <c r="P233" i="17"/>
  <c r="P44" i="17"/>
  <c r="P21" i="17"/>
  <c r="P104" i="17"/>
  <c r="P452" i="17"/>
  <c r="P152" i="17"/>
  <c r="P328" i="17"/>
  <c r="P74" i="17"/>
  <c r="P492" i="17"/>
  <c r="P135" i="17"/>
  <c r="P202" i="17"/>
  <c r="P377" i="17"/>
  <c r="P303" i="17"/>
  <c r="P488" i="17"/>
  <c r="P69" i="17"/>
  <c r="P290" i="17"/>
  <c r="P7" i="17"/>
  <c r="P468" i="17"/>
  <c r="P272" i="17"/>
  <c r="P297" i="17"/>
  <c r="P363" i="17"/>
  <c r="P478" i="17"/>
  <c r="P310" i="17"/>
  <c r="P258" i="17"/>
  <c r="P101" i="17"/>
  <c r="P393" i="17"/>
  <c r="P477" i="17"/>
  <c r="P48" i="17"/>
  <c r="P361" i="17"/>
  <c r="P404" i="17"/>
  <c r="P274" i="17"/>
  <c r="P64" i="17"/>
  <c r="P137" i="17"/>
  <c r="P423" i="17"/>
  <c r="P246" i="17"/>
  <c r="P252" i="17"/>
  <c r="P114" i="17"/>
  <c r="P293" i="17"/>
  <c r="P383" i="17"/>
  <c r="P427" i="17"/>
  <c r="P309" i="17"/>
  <c r="P58" i="17"/>
  <c r="P195" i="17"/>
  <c r="P493" i="17"/>
  <c r="P470" i="17"/>
  <c r="P4" i="17"/>
  <c r="P12" i="17"/>
  <c r="P388" i="17"/>
  <c r="P466" i="17"/>
  <c r="P318" i="17"/>
  <c r="P73" i="17"/>
  <c r="P357" i="17"/>
  <c r="P55" i="17"/>
  <c r="P13" i="17"/>
  <c r="P396" i="17"/>
  <c r="P367" i="17"/>
  <c r="P474" i="17"/>
  <c r="P497" i="17"/>
  <c r="P269" i="17"/>
  <c r="P132" i="17"/>
  <c r="P435" i="17"/>
  <c r="P485" i="17"/>
  <c r="P16" i="17"/>
  <c r="P265" i="17"/>
  <c r="P96" i="17"/>
  <c r="P354" i="17"/>
  <c r="P97" i="17"/>
  <c r="P399" i="17"/>
  <c r="P136" i="17"/>
  <c r="P455" i="17"/>
  <c r="P397" i="17"/>
  <c r="P115" i="17"/>
  <c r="P287" i="17"/>
  <c r="P481" i="17"/>
  <c r="P279" i="17"/>
  <c r="P203" i="17"/>
  <c r="P103" i="17"/>
  <c r="P51" i="17"/>
  <c r="P275" i="17"/>
  <c r="P412" i="17"/>
  <c r="P438" i="17"/>
  <c r="P180" i="17"/>
  <c r="P109" i="17"/>
  <c r="P250" i="17"/>
  <c r="P391" i="17"/>
  <c r="P273" i="17"/>
  <c r="P311" i="17"/>
  <c r="P414" i="17"/>
  <c r="P70" i="17"/>
  <c r="P384" i="17"/>
  <c r="P411" i="17"/>
  <c r="P157" i="17"/>
  <c r="P29" i="17"/>
  <c r="P28" i="17"/>
  <c r="P368" i="17"/>
  <c r="P410" i="17"/>
  <c r="P487" i="17"/>
  <c r="P264" i="17"/>
  <c r="P223" i="17"/>
  <c r="P373" i="17"/>
  <c r="P155" i="17"/>
  <c r="P370" i="17"/>
  <c r="P406" i="17"/>
  <c r="P294" i="17"/>
  <c r="P185" i="17"/>
  <c r="P501" i="17"/>
  <c r="P153" i="17"/>
  <c r="P358" i="17"/>
  <c r="P421" i="17"/>
  <c r="P60" i="17"/>
  <c r="P256" i="17"/>
  <c r="P204" i="17"/>
  <c r="P52" i="17"/>
  <c r="P331" i="17"/>
  <c r="P120" i="17"/>
  <c r="P313" i="17"/>
  <c r="P182" i="17"/>
  <c r="P360" i="17"/>
  <c r="P167" i="17"/>
  <c r="P270" i="17"/>
  <c r="P237" i="17"/>
  <c r="P292" i="17"/>
  <c r="P351" i="17"/>
  <c r="H504" i="21" l="1"/>
  <c r="P503" i="17"/>
  <c r="I49" i="21" l="1"/>
  <c r="Z49" i="21" s="1"/>
  <c r="I74" i="21"/>
  <c r="Z74" i="21" s="1"/>
  <c r="I88" i="21"/>
  <c r="Z88" i="21" s="1"/>
  <c r="I113" i="21"/>
  <c r="Z113" i="21" s="1"/>
  <c r="I138" i="21"/>
  <c r="Z138" i="21" s="1"/>
  <c r="I152" i="21"/>
  <c r="Z152" i="21" s="1"/>
  <c r="I177" i="21"/>
  <c r="Z177" i="21" s="1"/>
  <c r="I202" i="21"/>
  <c r="Z202" i="21" s="1"/>
  <c r="I216" i="21"/>
  <c r="Z216" i="21" s="1"/>
  <c r="I241" i="21"/>
  <c r="Z241" i="21" s="1"/>
  <c r="I266" i="21"/>
  <c r="Z266" i="21" s="1"/>
  <c r="I305" i="21"/>
  <c r="Z305" i="21" s="1"/>
  <c r="I330" i="21"/>
  <c r="Z330" i="21" s="1"/>
  <c r="I369" i="21"/>
  <c r="Z369" i="21" s="1"/>
  <c r="I394" i="21"/>
  <c r="Z394" i="21" s="1"/>
  <c r="I433" i="21"/>
  <c r="Z433" i="21" s="1"/>
  <c r="I458" i="21"/>
  <c r="Z458" i="21" s="1"/>
  <c r="I497" i="21"/>
  <c r="Z497" i="21" s="1"/>
  <c r="I50" i="21"/>
  <c r="Z50" i="21" s="1"/>
  <c r="I89" i="21"/>
  <c r="Z89" i="21" s="1"/>
  <c r="I114" i="21"/>
  <c r="Z114" i="21" s="1"/>
  <c r="I153" i="21"/>
  <c r="Z153" i="21" s="1"/>
  <c r="I178" i="21"/>
  <c r="Z178" i="21" s="1"/>
  <c r="I217" i="21"/>
  <c r="Z217" i="21" s="1"/>
  <c r="I242" i="21"/>
  <c r="Z242" i="21" s="1"/>
  <c r="I281" i="21"/>
  <c r="Z281" i="21" s="1"/>
  <c r="I306" i="21"/>
  <c r="Z306" i="21" s="1"/>
  <c r="I345" i="21"/>
  <c r="Z345" i="21" s="1"/>
  <c r="I370" i="21"/>
  <c r="Z370" i="21" s="1"/>
  <c r="I409" i="21"/>
  <c r="Z409" i="21" s="1"/>
  <c r="I434" i="21"/>
  <c r="Z434" i="21" s="1"/>
  <c r="I473" i="21"/>
  <c r="Z473" i="21" s="1"/>
  <c r="I498" i="21"/>
  <c r="Z498" i="21" s="1"/>
  <c r="I13" i="21"/>
  <c r="Z13" i="21" s="1"/>
  <c r="I29" i="21"/>
  <c r="Z29" i="21" s="1"/>
  <c r="I65" i="21"/>
  <c r="Z65" i="21" s="1"/>
  <c r="I81" i="21"/>
  <c r="Z81" i="21" s="1"/>
  <c r="I97" i="21"/>
  <c r="Z97" i="21" s="1"/>
  <c r="I168" i="21"/>
  <c r="Z168" i="21" s="1"/>
  <c r="I184" i="21"/>
  <c r="Z184" i="21" s="1"/>
  <c r="I200" i="21"/>
  <c r="Z200" i="21" s="1"/>
  <c r="I218" i="21"/>
  <c r="Z218" i="21" s="1"/>
  <c r="I234" i="21"/>
  <c r="Z234" i="21" s="1"/>
  <c r="I250" i="21"/>
  <c r="Z250" i="21" s="1"/>
  <c r="I321" i="21"/>
  <c r="Z321" i="21" s="1"/>
  <c r="I337" i="21"/>
  <c r="Z337" i="21" s="1"/>
  <c r="I353" i="21"/>
  <c r="Z353" i="21" s="1"/>
  <c r="I424" i="21"/>
  <c r="Z424" i="21" s="1"/>
  <c r="I440" i="21"/>
  <c r="Z440" i="21" s="1"/>
  <c r="I456" i="21"/>
  <c r="Z456" i="21" s="1"/>
  <c r="I474" i="21"/>
  <c r="Z474" i="21" s="1"/>
  <c r="I490" i="21"/>
  <c r="Z490" i="21" s="1"/>
  <c r="I48" i="21"/>
  <c r="Z48" i="21" s="1"/>
  <c r="I66" i="21"/>
  <c r="Z66" i="21" s="1"/>
  <c r="I82" i="21"/>
  <c r="Z82" i="21" s="1"/>
  <c r="I98" i="21"/>
  <c r="Z98" i="21" s="1"/>
  <c r="I169" i="21"/>
  <c r="Z169" i="21" s="1"/>
  <c r="I185" i="21"/>
  <c r="Z185" i="21" s="1"/>
  <c r="I201" i="21"/>
  <c r="Z201" i="21" s="1"/>
  <c r="I272" i="21"/>
  <c r="Z272" i="21" s="1"/>
  <c r="I288" i="21"/>
  <c r="Z288" i="21" s="1"/>
  <c r="I304" i="21"/>
  <c r="Z304" i="21" s="1"/>
  <c r="I322" i="21"/>
  <c r="Z322" i="21" s="1"/>
  <c r="I338" i="21"/>
  <c r="Z338" i="21" s="1"/>
  <c r="I354" i="21"/>
  <c r="Z354" i="21" s="1"/>
  <c r="I425" i="21"/>
  <c r="Z425" i="21" s="1"/>
  <c r="I441" i="21"/>
  <c r="Z441" i="21" s="1"/>
  <c r="I457" i="21"/>
  <c r="Z457" i="21" s="1"/>
  <c r="I53" i="21"/>
  <c r="Z53" i="21" s="1"/>
  <c r="I69" i="21"/>
  <c r="Z69" i="21" s="1"/>
  <c r="I85" i="21"/>
  <c r="Z85" i="21" s="1"/>
  <c r="I105" i="21"/>
  <c r="Z105" i="21" s="1"/>
  <c r="I121" i="21"/>
  <c r="Z121" i="21" s="1"/>
  <c r="I137" i="21"/>
  <c r="Z137" i="21" s="1"/>
  <c r="I208" i="21"/>
  <c r="Z208" i="21" s="1"/>
  <c r="I224" i="21"/>
  <c r="Z224" i="21" s="1"/>
  <c r="I240" i="21"/>
  <c r="Z240" i="21" s="1"/>
  <c r="I258" i="21"/>
  <c r="Z258" i="21" s="1"/>
  <c r="I274" i="21"/>
  <c r="Z274" i="21" s="1"/>
  <c r="I290" i="21"/>
  <c r="Z290" i="21" s="1"/>
  <c r="I309" i="21"/>
  <c r="Z309" i="21" s="1"/>
  <c r="I325" i="21"/>
  <c r="Z325" i="21" s="1"/>
  <c r="I341" i="21"/>
  <c r="Z341" i="21" s="1"/>
  <c r="I361" i="21"/>
  <c r="Z361" i="21" s="1"/>
  <c r="I377" i="21"/>
  <c r="Z377" i="21" s="1"/>
  <c r="I393" i="21"/>
  <c r="Z393" i="21" s="1"/>
  <c r="I464" i="21"/>
  <c r="Z464" i="21" s="1"/>
  <c r="I480" i="21"/>
  <c r="Z480" i="21" s="1"/>
  <c r="I496" i="21"/>
  <c r="Z496" i="21" s="1"/>
  <c r="I73" i="21"/>
  <c r="Z73" i="21" s="1"/>
  <c r="I104" i="21"/>
  <c r="Z104" i="21" s="1"/>
  <c r="I129" i="21"/>
  <c r="Z129" i="21" s="1"/>
  <c r="I157" i="21"/>
  <c r="Z157" i="21" s="1"/>
  <c r="I181" i="21"/>
  <c r="Z181" i="21" s="1"/>
  <c r="I210" i="21"/>
  <c r="Z210" i="21" s="1"/>
  <c r="I237" i="21"/>
  <c r="Z237" i="21" s="1"/>
  <c r="I264" i="21"/>
  <c r="Z264" i="21" s="1"/>
  <c r="I296" i="21"/>
  <c r="Z296" i="21" s="1"/>
  <c r="I376" i="21"/>
  <c r="Z376" i="21" s="1"/>
  <c r="I401" i="21"/>
  <c r="Z401" i="21" s="1"/>
  <c r="I429" i="21"/>
  <c r="Z429" i="21" s="1"/>
  <c r="I453" i="21"/>
  <c r="Z453" i="21" s="1"/>
  <c r="I482" i="21"/>
  <c r="Z482" i="21" s="1"/>
  <c r="I21" i="21"/>
  <c r="Z21" i="21" s="1"/>
  <c r="I77" i="21"/>
  <c r="Z77" i="21" s="1"/>
  <c r="I106" i="21"/>
  <c r="Z106" i="21" s="1"/>
  <c r="I130" i="21"/>
  <c r="Z130" i="21" s="1"/>
  <c r="I160" i="21"/>
  <c r="Z160" i="21" s="1"/>
  <c r="I186" i="21"/>
  <c r="Z186" i="21" s="1"/>
  <c r="I265" i="21"/>
  <c r="Z265" i="21" s="1"/>
  <c r="I297" i="21"/>
  <c r="Z297" i="21" s="1"/>
  <c r="I349" i="21"/>
  <c r="Z349" i="21" s="1"/>
  <c r="I378" i="21"/>
  <c r="Z378" i="21" s="1"/>
  <c r="I402" i="21"/>
  <c r="Z402" i="21" s="1"/>
  <c r="I432" i="21"/>
  <c r="Z432" i="21" s="1"/>
  <c r="I461" i="21"/>
  <c r="Z461" i="21" s="1"/>
  <c r="I488" i="21"/>
  <c r="Z488" i="21" s="1"/>
  <c r="I60" i="21"/>
  <c r="Z60" i="21" s="1"/>
  <c r="I96" i="21"/>
  <c r="Z96" i="21" s="1"/>
  <c r="I141" i="21"/>
  <c r="Z141" i="21" s="1"/>
  <c r="I173" i="21"/>
  <c r="Z173" i="21" s="1"/>
  <c r="I209" i="21"/>
  <c r="Z209" i="21" s="1"/>
  <c r="I248" i="21"/>
  <c r="Z248" i="21" s="1"/>
  <c r="I282" i="21"/>
  <c r="Z282" i="21" s="1"/>
  <c r="I314" i="21"/>
  <c r="Z314" i="21" s="1"/>
  <c r="I360" i="21"/>
  <c r="Z360" i="21" s="1"/>
  <c r="I392" i="21"/>
  <c r="Z392" i="21" s="1"/>
  <c r="I426" i="21"/>
  <c r="Z426" i="21" s="1"/>
  <c r="I466" i="21"/>
  <c r="Z466" i="21" s="1"/>
  <c r="I501" i="21"/>
  <c r="Z501" i="21" s="1"/>
  <c r="I68" i="21"/>
  <c r="Z68" i="21" s="1"/>
  <c r="I108" i="21"/>
  <c r="Z108" i="21" s="1"/>
  <c r="I144" i="21"/>
  <c r="Z144" i="21" s="1"/>
  <c r="I176" i="21"/>
  <c r="Z176" i="21" s="1"/>
  <c r="I213" i="21"/>
  <c r="Z213" i="21" s="1"/>
  <c r="I249" i="21"/>
  <c r="Z249" i="21" s="1"/>
  <c r="I328" i="21"/>
  <c r="Z328" i="21" s="1"/>
  <c r="I362" i="21"/>
  <c r="Z362" i="21" s="1"/>
  <c r="I397" i="21"/>
  <c r="Z397" i="21" s="1"/>
  <c r="I40" i="21"/>
  <c r="Z40" i="21" s="1"/>
  <c r="I72" i="21"/>
  <c r="Z72" i="21" s="1"/>
  <c r="I109" i="21"/>
  <c r="Z109" i="21" s="1"/>
  <c r="I145" i="21"/>
  <c r="Z145" i="21" s="1"/>
  <c r="I221" i="21"/>
  <c r="Z221" i="21" s="1"/>
  <c r="I257" i="21"/>
  <c r="Z257" i="21" s="1"/>
  <c r="I289" i="21"/>
  <c r="Z289" i="21" s="1"/>
  <c r="I329" i="21"/>
  <c r="Z329" i="21" s="1"/>
  <c r="I400" i="21"/>
  <c r="Z400" i="21" s="1"/>
  <c r="I437" i="21"/>
  <c r="Z437" i="21" s="1"/>
  <c r="I469" i="21"/>
  <c r="Z469" i="21" s="1"/>
  <c r="I56" i="21"/>
  <c r="Z56" i="21" s="1"/>
  <c r="I112" i="21"/>
  <c r="Z112" i="21" s="1"/>
  <c r="I162" i="21"/>
  <c r="Z162" i="21" s="1"/>
  <c r="I226" i="21"/>
  <c r="Z226" i="21" s="1"/>
  <c r="I277" i="21"/>
  <c r="Z277" i="21" s="1"/>
  <c r="I340" i="21"/>
  <c r="Z340" i="21" s="1"/>
  <c r="I410" i="21"/>
  <c r="Z410" i="21" s="1"/>
  <c r="I452" i="21"/>
  <c r="Z452" i="21" s="1"/>
  <c r="I5" i="21"/>
  <c r="Z5" i="21" s="1"/>
  <c r="I57" i="21"/>
  <c r="Z57" i="21" s="1"/>
  <c r="I120" i="21"/>
  <c r="Z120" i="21" s="1"/>
  <c r="I170" i="21"/>
  <c r="Z170" i="21" s="1"/>
  <c r="I232" i="21"/>
  <c r="Z232" i="21" s="1"/>
  <c r="I346" i="21"/>
  <c r="Z346" i="21" s="1"/>
  <c r="I413" i="21"/>
  <c r="Z413" i="21" s="1"/>
  <c r="I465" i="21"/>
  <c r="Z465" i="21" s="1"/>
  <c r="I298" i="21"/>
  <c r="Z298" i="21" s="1"/>
  <c r="I17" i="21"/>
  <c r="Z17" i="21" s="1"/>
  <c r="I84" i="21"/>
  <c r="Z84" i="21" s="1"/>
  <c r="I136" i="21"/>
  <c r="Z136" i="21" s="1"/>
  <c r="I196" i="21"/>
  <c r="Z196" i="21" s="1"/>
  <c r="I260" i="21"/>
  <c r="Z260" i="21" s="1"/>
  <c r="I312" i="21"/>
  <c r="Z312" i="21" s="1"/>
  <c r="I368" i="21"/>
  <c r="Z368" i="21" s="1"/>
  <c r="I418" i="21"/>
  <c r="Z418" i="21" s="1"/>
  <c r="I489" i="21"/>
  <c r="Z489" i="21" s="1"/>
  <c r="I80" i="21"/>
  <c r="Z80" i="21" s="1"/>
  <c r="I161" i="21"/>
  <c r="Z161" i="21" s="1"/>
  <c r="I261" i="21"/>
  <c r="Z261" i="21" s="1"/>
  <c r="I352" i="21"/>
  <c r="Z352" i="21" s="1"/>
  <c r="I449" i="21"/>
  <c r="Z449" i="21" s="1"/>
  <c r="I90" i="21"/>
  <c r="Z90" i="21" s="1"/>
  <c r="I193" i="21"/>
  <c r="Z193" i="21" s="1"/>
  <c r="I273" i="21"/>
  <c r="Z273" i="21" s="1"/>
  <c r="I365" i="21"/>
  <c r="Z365" i="21" s="1"/>
  <c r="I450" i="21"/>
  <c r="Z450" i="21" s="1"/>
  <c r="I8" i="21"/>
  <c r="Z8" i="21" s="1"/>
  <c r="I92" i="21"/>
  <c r="Z92" i="21" s="1"/>
  <c r="I194" i="21"/>
  <c r="Z194" i="21" s="1"/>
  <c r="I276" i="21"/>
  <c r="Z276" i="21" s="1"/>
  <c r="I380" i="21"/>
  <c r="Z380" i="21" s="1"/>
  <c r="I477" i="21"/>
  <c r="Z477" i="21" s="1"/>
  <c r="I41" i="21"/>
  <c r="Z41" i="21" s="1"/>
  <c r="I124" i="21"/>
  <c r="Z124" i="21" s="1"/>
  <c r="I225" i="21"/>
  <c r="Z225" i="21" s="1"/>
  <c r="I313" i="21"/>
  <c r="Z313" i="21" s="1"/>
  <c r="I416" i="21"/>
  <c r="Z416" i="21" s="1"/>
  <c r="I500" i="21"/>
  <c r="Z500" i="21" s="1"/>
  <c r="I42" i="21"/>
  <c r="Z42" i="21" s="1"/>
  <c r="I146" i="21"/>
  <c r="Z146" i="21" s="1"/>
  <c r="I233" i="21"/>
  <c r="Z233" i="21" s="1"/>
  <c r="I333" i="21"/>
  <c r="Z333" i="21" s="1"/>
  <c r="I417" i="21"/>
  <c r="Z417" i="21" s="1"/>
  <c r="I197" i="21"/>
  <c r="Z197" i="21" s="1"/>
  <c r="I442" i="21"/>
  <c r="Z442" i="21" s="1"/>
  <c r="I58" i="21"/>
  <c r="Z58" i="21" s="1"/>
  <c r="I205" i="21"/>
  <c r="Z205" i="21" s="1"/>
  <c r="I481" i="21"/>
  <c r="Z481" i="21" s="1"/>
  <c r="I9" i="21"/>
  <c r="Z9" i="21" s="1"/>
  <c r="I245" i="21"/>
  <c r="Z245" i="21" s="1"/>
  <c r="I493" i="21"/>
  <c r="Z493" i="21" s="1"/>
  <c r="I336" i="21"/>
  <c r="Z336" i="21" s="1"/>
  <c r="I122" i="21"/>
  <c r="Z122" i="21" s="1"/>
  <c r="I154" i="21"/>
  <c r="Z154" i="21" s="1"/>
  <c r="I26" i="21"/>
  <c r="Z26" i="21" s="1"/>
  <c r="I300" i="21"/>
  <c r="Z300" i="21" s="1"/>
  <c r="I308" i="21"/>
  <c r="Z308" i="21" s="1"/>
  <c r="I93" i="21"/>
  <c r="Z93" i="21" s="1"/>
  <c r="I385" i="21"/>
  <c r="Z385" i="21" s="1"/>
  <c r="I386" i="21"/>
  <c r="Z386" i="21" s="1"/>
  <c r="I495" i="21"/>
  <c r="Z495" i="21" s="1"/>
  <c r="I20" i="21"/>
  <c r="Z20" i="21" s="1"/>
  <c r="I467" i="21"/>
  <c r="Z467" i="21" s="1"/>
  <c r="I439" i="21"/>
  <c r="Z439" i="21" s="1"/>
  <c r="I436" i="21"/>
  <c r="Z436" i="21" s="1"/>
  <c r="I492" i="21"/>
  <c r="Z492" i="21" s="1"/>
  <c r="I404" i="21"/>
  <c r="Z404" i="21" s="1"/>
  <c r="I316" i="21"/>
  <c r="Z316" i="21" s="1"/>
  <c r="I212" i="21"/>
  <c r="Z212" i="21" s="1"/>
  <c r="I132" i="21"/>
  <c r="Z132" i="21" s="1"/>
  <c r="I427" i="21"/>
  <c r="Z427" i="21" s="1"/>
  <c r="I363" i="21"/>
  <c r="Z363" i="21" s="1"/>
  <c r="I299" i="21"/>
  <c r="Z299" i="21" s="1"/>
  <c r="I235" i="21"/>
  <c r="Z235" i="21" s="1"/>
  <c r="I171" i="21"/>
  <c r="Z171" i="21" s="1"/>
  <c r="I107" i="21"/>
  <c r="Z107" i="21" s="1"/>
  <c r="I43" i="21"/>
  <c r="Z43" i="21" s="1"/>
  <c r="I373" i="21"/>
  <c r="Z373" i="21" s="1"/>
  <c r="I472" i="21"/>
  <c r="Z472" i="21" s="1"/>
  <c r="I192" i="21"/>
  <c r="Z192" i="21" s="1"/>
  <c r="I470" i="21"/>
  <c r="Z470" i="21" s="1"/>
  <c r="I406" i="21"/>
  <c r="Z406" i="21" s="1"/>
  <c r="I342" i="21"/>
  <c r="Z342" i="21" s="1"/>
  <c r="I278" i="21"/>
  <c r="Z278" i="21" s="1"/>
  <c r="I214" i="21"/>
  <c r="Z214" i="21" s="1"/>
  <c r="I150" i="21"/>
  <c r="Z150" i="21" s="1"/>
  <c r="I86" i="21"/>
  <c r="Z86" i="21" s="1"/>
  <c r="I421" i="21"/>
  <c r="Z421" i="21" s="1"/>
  <c r="I165" i="21"/>
  <c r="Z165" i="21" s="1"/>
  <c r="I375" i="21"/>
  <c r="Z375" i="21" s="1"/>
  <c r="I311" i="21"/>
  <c r="Z311" i="21" s="1"/>
  <c r="I247" i="21"/>
  <c r="Z247" i="21" s="1"/>
  <c r="I183" i="21"/>
  <c r="Z183" i="21" s="1"/>
  <c r="I119" i="21"/>
  <c r="Z119" i="21" s="1"/>
  <c r="I55" i="21"/>
  <c r="Z55" i="21" s="1"/>
  <c r="I30" i="21"/>
  <c r="Z30" i="21" s="1"/>
  <c r="I32" i="21"/>
  <c r="Z32" i="21" s="1"/>
  <c r="I459" i="21"/>
  <c r="Z459" i="21" s="1"/>
  <c r="I431" i="21"/>
  <c r="Z431" i="21" s="1"/>
  <c r="I364" i="21"/>
  <c r="Z364" i="21" s="1"/>
  <c r="I484" i="21"/>
  <c r="Z484" i="21" s="1"/>
  <c r="I396" i="21"/>
  <c r="Z396" i="21" s="1"/>
  <c r="I292" i="21"/>
  <c r="Z292" i="21" s="1"/>
  <c r="I204" i="21"/>
  <c r="Z204" i="21" s="1"/>
  <c r="I116" i="21"/>
  <c r="Z116" i="21" s="1"/>
  <c r="I419" i="21"/>
  <c r="Z419" i="21" s="1"/>
  <c r="I355" i="21"/>
  <c r="Z355" i="21" s="1"/>
  <c r="I291" i="21"/>
  <c r="Z291" i="21" s="1"/>
  <c r="I227" i="21"/>
  <c r="Z227" i="21" s="1"/>
  <c r="I163" i="21"/>
  <c r="Z163" i="21" s="1"/>
  <c r="I99" i="21"/>
  <c r="Z99" i="21" s="1"/>
  <c r="I35" i="21"/>
  <c r="Z35" i="21" s="1"/>
  <c r="I301" i="21"/>
  <c r="Z301" i="21" s="1"/>
  <c r="I448" i="21"/>
  <c r="Z448" i="21" s="1"/>
  <c r="I128" i="21"/>
  <c r="Z128" i="21" s="1"/>
  <c r="I27" i="21"/>
  <c r="Z27" i="21" s="1"/>
  <c r="I462" i="21"/>
  <c r="Z462" i="21" s="1"/>
  <c r="I398" i="21"/>
  <c r="Z398" i="21" s="1"/>
  <c r="I334" i="21"/>
  <c r="Z334" i="21" s="1"/>
  <c r="I270" i="21"/>
  <c r="Z270" i="21" s="1"/>
  <c r="I206" i="21"/>
  <c r="Z206" i="21" s="1"/>
  <c r="I142" i="21"/>
  <c r="Z142" i="21" s="1"/>
  <c r="I78" i="21"/>
  <c r="Z78" i="21" s="1"/>
  <c r="I381" i="21"/>
  <c r="Z381" i="21" s="1"/>
  <c r="I125" i="21"/>
  <c r="Z125" i="21" s="1"/>
  <c r="I367" i="21"/>
  <c r="Z367" i="21" s="1"/>
  <c r="I303" i="21"/>
  <c r="Z303" i="21" s="1"/>
  <c r="I239" i="21"/>
  <c r="Z239" i="21" s="1"/>
  <c r="I175" i="21"/>
  <c r="Z175" i="21" s="1"/>
  <c r="I111" i="21"/>
  <c r="Z111" i="21" s="1"/>
  <c r="I47" i="21"/>
  <c r="Z47" i="21" s="1"/>
  <c r="I14" i="21"/>
  <c r="Z14" i="21" s="1"/>
  <c r="I16" i="21"/>
  <c r="Z16" i="21" s="1"/>
  <c r="I443" i="21"/>
  <c r="Z443" i="21" s="1"/>
  <c r="I479" i="21"/>
  <c r="Z479" i="21" s="1"/>
  <c r="I415" i="21"/>
  <c r="Z415" i="21" s="1"/>
  <c r="I180" i="21"/>
  <c r="Z180" i="21" s="1"/>
  <c r="I460" i="21"/>
  <c r="Z460" i="21" s="1"/>
  <c r="I372" i="21"/>
  <c r="Z372" i="21" s="1"/>
  <c r="I252" i="21"/>
  <c r="Z252" i="21" s="1"/>
  <c r="I172" i="21"/>
  <c r="Z172" i="21" s="1"/>
  <c r="I76" i="21"/>
  <c r="Z76" i="21" s="1"/>
  <c r="I403" i="21"/>
  <c r="Z403" i="21" s="1"/>
  <c r="I339" i="21"/>
  <c r="Z339" i="21" s="1"/>
  <c r="I275" i="21"/>
  <c r="Z275" i="21" s="1"/>
  <c r="I211" i="21"/>
  <c r="Z211" i="21" s="1"/>
  <c r="I147" i="21"/>
  <c r="Z147" i="21" s="1"/>
  <c r="I83" i="21"/>
  <c r="Z83" i="21" s="1"/>
  <c r="I18" i="21"/>
  <c r="Z18" i="21" s="1"/>
  <c r="I269" i="21"/>
  <c r="Z269" i="21" s="1"/>
  <c r="I384" i="21"/>
  <c r="Z384" i="21" s="1"/>
  <c r="I11" i="21"/>
  <c r="Z11" i="21" s="1"/>
  <c r="I446" i="21"/>
  <c r="Z446" i="21" s="1"/>
  <c r="I382" i="21"/>
  <c r="Z382" i="21" s="1"/>
  <c r="I318" i="21"/>
  <c r="Z318" i="21" s="1"/>
  <c r="I254" i="21"/>
  <c r="Z254" i="21" s="1"/>
  <c r="I190" i="21"/>
  <c r="Z190" i="21" s="1"/>
  <c r="I126" i="21"/>
  <c r="Z126" i="21" s="1"/>
  <c r="I62" i="21"/>
  <c r="Z62" i="21" s="1"/>
  <c r="I317" i="21"/>
  <c r="Z317" i="21" s="1"/>
  <c r="I61" i="21"/>
  <c r="Z61" i="21" s="1"/>
  <c r="I351" i="21"/>
  <c r="Z351" i="21" s="1"/>
  <c r="I287" i="21"/>
  <c r="Z287" i="21" s="1"/>
  <c r="I223" i="21"/>
  <c r="Z223" i="21" s="1"/>
  <c r="I159" i="21"/>
  <c r="Z159" i="21" s="1"/>
  <c r="I95" i="21"/>
  <c r="Z95" i="21" s="1"/>
  <c r="I28" i="21"/>
  <c r="Z28" i="21" s="1"/>
  <c r="I483" i="21"/>
  <c r="Z483" i="21" s="1"/>
  <c r="I455" i="21"/>
  <c r="Z455" i="21" s="1"/>
  <c r="I33" i="21"/>
  <c r="Z33" i="21" s="1"/>
  <c r="I420" i="21"/>
  <c r="Z420" i="21" s="1"/>
  <c r="I332" i="21"/>
  <c r="Z332" i="21" s="1"/>
  <c r="I228" i="21"/>
  <c r="Z228" i="21" s="1"/>
  <c r="I148" i="21"/>
  <c r="Z148" i="21" s="1"/>
  <c r="I36" i="21"/>
  <c r="Z36" i="21" s="1"/>
  <c r="I379" i="21"/>
  <c r="Z379" i="21" s="1"/>
  <c r="I315" i="21"/>
  <c r="Z315" i="21" s="1"/>
  <c r="I251" i="21"/>
  <c r="Z251" i="21" s="1"/>
  <c r="I187" i="21"/>
  <c r="Z187" i="21" s="1"/>
  <c r="I123" i="21"/>
  <c r="Z123" i="21" s="1"/>
  <c r="I59" i="21"/>
  <c r="Z59" i="21" s="1"/>
  <c r="I15" i="21"/>
  <c r="Z15" i="21" s="1"/>
  <c r="I405" i="21"/>
  <c r="Z405" i="21" s="1"/>
  <c r="I117" i="21"/>
  <c r="Z117" i="21" s="1"/>
  <c r="I280" i="21"/>
  <c r="Z280" i="21" s="1"/>
  <c r="I486" i="21"/>
  <c r="Z486" i="21" s="1"/>
  <c r="I422" i="21"/>
  <c r="Z422" i="21" s="1"/>
  <c r="I358" i="21"/>
  <c r="Z358" i="21" s="1"/>
  <c r="I294" i="21"/>
  <c r="Z294" i="21" s="1"/>
  <c r="I230" i="21"/>
  <c r="Z230" i="21" s="1"/>
  <c r="I166" i="21"/>
  <c r="Z166" i="21" s="1"/>
  <c r="I102" i="21"/>
  <c r="I38" i="21"/>
  <c r="Z38" i="21" s="1"/>
  <c r="I229" i="21"/>
  <c r="Z229" i="21" s="1"/>
  <c r="I391" i="21"/>
  <c r="Z391" i="21" s="1"/>
  <c r="I327" i="21"/>
  <c r="Z327" i="21" s="1"/>
  <c r="I263" i="21"/>
  <c r="Z263" i="21" s="1"/>
  <c r="I199" i="21"/>
  <c r="Z199" i="21" s="1"/>
  <c r="I135" i="21"/>
  <c r="Z135" i="21" s="1"/>
  <c r="I71" i="21"/>
  <c r="Z71" i="21" s="1"/>
  <c r="I6" i="21"/>
  <c r="Z6" i="21" s="1"/>
  <c r="I451" i="21"/>
  <c r="Z451" i="21" s="1"/>
  <c r="I471" i="21"/>
  <c r="Z471" i="21" s="1"/>
  <c r="I388" i="21"/>
  <c r="Z388" i="21" s="1"/>
  <c r="I188" i="21"/>
  <c r="Z188" i="21" s="1"/>
  <c r="I411" i="21"/>
  <c r="Z411" i="21" s="1"/>
  <c r="I283" i="21"/>
  <c r="Z283" i="21" s="1"/>
  <c r="I155" i="21"/>
  <c r="Z155" i="21" s="1"/>
  <c r="I10" i="21"/>
  <c r="Z10" i="21" s="1"/>
  <c r="I344" i="21"/>
  <c r="Z344" i="21" s="1"/>
  <c r="I430" i="21"/>
  <c r="Z430" i="21" s="1"/>
  <c r="I302" i="21"/>
  <c r="Z302" i="21" s="1"/>
  <c r="I174" i="21"/>
  <c r="Z174" i="21" s="1"/>
  <c r="I46" i="21"/>
  <c r="Z46" i="21" s="1"/>
  <c r="I399" i="21"/>
  <c r="Z399" i="21" s="1"/>
  <c r="I271" i="21"/>
  <c r="Z271" i="21" s="1"/>
  <c r="I143" i="21"/>
  <c r="Z143" i="21" s="1"/>
  <c r="I463" i="21"/>
  <c r="Z463" i="21" s="1"/>
  <c r="I356" i="21"/>
  <c r="Z356" i="21" s="1"/>
  <c r="I164" i="21"/>
  <c r="Z164" i="21" s="1"/>
  <c r="I395" i="21"/>
  <c r="Z395" i="21" s="1"/>
  <c r="I267" i="21"/>
  <c r="Z267" i="21" s="1"/>
  <c r="I139" i="21"/>
  <c r="Z139" i="21" s="1"/>
  <c r="I485" i="21"/>
  <c r="Z485" i="21" s="1"/>
  <c r="I320" i="21"/>
  <c r="Z320" i="21" s="1"/>
  <c r="I414" i="21"/>
  <c r="Z414" i="21" s="1"/>
  <c r="I286" i="21"/>
  <c r="Z286" i="21" s="1"/>
  <c r="I158" i="21"/>
  <c r="Z158" i="21" s="1"/>
  <c r="I445" i="21"/>
  <c r="Z445" i="21" s="1"/>
  <c r="I383" i="21"/>
  <c r="Z383" i="21" s="1"/>
  <c r="I255" i="21"/>
  <c r="Z255" i="21" s="1"/>
  <c r="I127" i="21"/>
  <c r="Z127" i="21" s="1"/>
  <c r="I423" i="21"/>
  <c r="Z423" i="21" s="1"/>
  <c r="I25" i="21"/>
  <c r="Z25" i="21" s="1"/>
  <c r="I324" i="21"/>
  <c r="Z324" i="21" s="1"/>
  <c r="I140" i="21"/>
  <c r="Z140" i="21" s="1"/>
  <c r="I371" i="21"/>
  <c r="Z371" i="21" s="1"/>
  <c r="I243" i="21"/>
  <c r="Z243" i="21" s="1"/>
  <c r="I115" i="21"/>
  <c r="Z115" i="21" s="1"/>
  <c r="I23" i="21"/>
  <c r="Z23" i="21" s="1"/>
  <c r="I285" i="21"/>
  <c r="Z285" i="21" s="1"/>
  <c r="I64" i="21"/>
  <c r="Z64" i="21" s="1"/>
  <c r="I502" i="21"/>
  <c r="Z502" i="21" s="1"/>
  <c r="I374" i="21"/>
  <c r="Z374" i="21" s="1"/>
  <c r="I246" i="21"/>
  <c r="Z246" i="21" s="1"/>
  <c r="I118" i="21"/>
  <c r="Z118" i="21" s="1"/>
  <c r="I293" i="21"/>
  <c r="Z293" i="21" s="1"/>
  <c r="I343" i="21"/>
  <c r="Z343" i="21" s="1"/>
  <c r="I215" i="21"/>
  <c r="Z215" i="21" s="1"/>
  <c r="I87" i="21"/>
  <c r="Z87" i="21" s="1"/>
  <c r="I4" i="21"/>
  <c r="Z4" i="21" s="1"/>
  <c r="I24" i="21"/>
  <c r="Z24" i="21" s="1"/>
  <c r="I407" i="21"/>
  <c r="Z407" i="21" s="1"/>
  <c r="I476" i="21"/>
  <c r="Z476" i="21" s="1"/>
  <c r="I268" i="21"/>
  <c r="Z268" i="21" s="1"/>
  <c r="I100" i="21"/>
  <c r="Z100" i="21" s="1"/>
  <c r="I347" i="21"/>
  <c r="Z347" i="21" s="1"/>
  <c r="I219" i="21"/>
  <c r="Z219" i="21" s="1"/>
  <c r="I91" i="21"/>
  <c r="Z91" i="21" s="1"/>
  <c r="I7" i="21"/>
  <c r="Z7" i="21" s="1"/>
  <c r="I149" i="21"/>
  <c r="Z149" i="21" s="1"/>
  <c r="I494" i="21"/>
  <c r="Z494" i="21" s="1"/>
  <c r="I366" i="21"/>
  <c r="Z366" i="21" s="1"/>
  <c r="I238" i="21"/>
  <c r="Z238" i="21" s="1"/>
  <c r="I110" i="21"/>
  <c r="Z110" i="21" s="1"/>
  <c r="I253" i="21"/>
  <c r="Z253" i="21" s="1"/>
  <c r="I335" i="21"/>
  <c r="Z335" i="21" s="1"/>
  <c r="I207" i="21"/>
  <c r="Z207" i="21" s="1"/>
  <c r="I79" i="21"/>
  <c r="Z79" i="21" s="1"/>
  <c r="I12" i="21"/>
  <c r="Z12" i="21" s="1"/>
  <c r="I491" i="21"/>
  <c r="Z491" i="21" s="1"/>
  <c r="I468" i="21"/>
  <c r="Z468" i="21" s="1"/>
  <c r="I428" i="21"/>
  <c r="Z428" i="21" s="1"/>
  <c r="I236" i="21"/>
  <c r="Z236" i="21" s="1"/>
  <c r="I44" i="21"/>
  <c r="Z44" i="21" s="1"/>
  <c r="I323" i="21"/>
  <c r="Z323" i="21" s="1"/>
  <c r="I195" i="21"/>
  <c r="Z195" i="21" s="1"/>
  <c r="I67" i="21"/>
  <c r="Z67" i="21" s="1"/>
  <c r="I45" i="21"/>
  <c r="Z45" i="21" s="1"/>
  <c r="I454" i="21"/>
  <c r="Z454" i="21" s="1"/>
  <c r="I326" i="21"/>
  <c r="Z326" i="21" s="1"/>
  <c r="I198" i="21"/>
  <c r="Z198" i="21" s="1"/>
  <c r="I70" i="21"/>
  <c r="Z70" i="21" s="1"/>
  <c r="I101" i="21"/>
  <c r="Z101" i="21" s="1"/>
  <c r="I295" i="21"/>
  <c r="Z295" i="21" s="1"/>
  <c r="I167" i="21"/>
  <c r="Z167" i="21" s="1"/>
  <c r="I39" i="21"/>
  <c r="Z39" i="21" s="1"/>
  <c r="I22" i="21"/>
  <c r="Z22" i="21" s="1"/>
  <c r="I475" i="21"/>
  <c r="Z475" i="21" s="1"/>
  <c r="I487" i="21"/>
  <c r="Z487" i="21" s="1"/>
  <c r="I499" i="21"/>
  <c r="Z499" i="21" s="1"/>
  <c r="I244" i="21"/>
  <c r="Z244" i="21" s="1"/>
  <c r="I259" i="21"/>
  <c r="Z259" i="21" s="1"/>
  <c r="I31" i="21"/>
  <c r="Z31" i="21" s="1"/>
  <c r="I438" i="21"/>
  <c r="Z438" i="21" s="1"/>
  <c r="I94" i="21"/>
  <c r="Z94" i="21" s="1"/>
  <c r="I231" i="21"/>
  <c r="Z231" i="21" s="1"/>
  <c r="I284" i="21"/>
  <c r="Z284" i="21" s="1"/>
  <c r="I220" i="21"/>
  <c r="Z220" i="21" s="1"/>
  <c r="I203" i="21"/>
  <c r="Z203" i="21" s="1"/>
  <c r="I390" i="21"/>
  <c r="Z390" i="21" s="1"/>
  <c r="I54" i="21"/>
  <c r="Z54" i="21" s="1"/>
  <c r="I191" i="21"/>
  <c r="Z191" i="21" s="1"/>
  <c r="I156" i="21"/>
  <c r="Z156" i="21" s="1"/>
  <c r="I179" i="21"/>
  <c r="Z179" i="21" s="1"/>
  <c r="I350" i="21"/>
  <c r="Z350" i="21" s="1"/>
  <c r="I357" i="21"/>
  <c r="Z357" i="21" s="1"/>
  <c r="I151" i="21"/>
  <c r="Z151" i="21" s="1"/>
  <c r="I444" i="21"/>
  <c r="Z444" i="21" s="1"/>
  <c r="I387" i="21"/>
  <c r="Z387" i="21" s="1"/>
  <c r="I51" i="21"/>
  <c r="Z51" i="21" s="1"/>
  <c r="I133" i="21"/>
  <c r="Z133" i="21" s="1"/>
  <c r="I222" i="21"/>
  <c r="Z222" i="21" s="1"/>
  <c r="I359" i="21"/>
  <c r="Z359" i="21" s="1"/>
  <c r="I412" i="21"/>
  <c r="Z412" i="21" s="1"/>
  <c r="I331" i="21"/>
  <c r="Z331" i="21" s="1"/>
  <c r="I408" i="21"/>
  <c r="Z408" i="21" s="1"/>
  <c r="I19" i="21"/>
  <c r="Z19" i="21" s="1"/>
  <c r="I182" i="21"/>
  <c r="Z182" i="21" s="1"/>
  <c r="I319" i="21"/>
  <c r="Z319" i="21" s="1"/>
  <c r="I447" i="21"/>
  <c r="Z447" i="21" s="1"/>
  <c r="I307" i="21"/>
  <c r="Z307" i="21" s="1"/>
  <c r="I256" i="21"/>
  <c r="Z256" i="21" s="1"/>
  <c r="I134" i="21"/>
  <c r="Z134" i="21" s="1"/>
  <c r="I52" i="21"/>
  <c r="Z52" i="21" s="1"/>
  <c r="I131" i="21"/>
  <c r="Z131" i="21" s="1"/>
  <c r="I34" i="21"/>
  <c r="Z34" i="21" s="1"/>
  <c r="I310" i="21"/>
  <c r="Z310" i="21" s="1"/>
  <c r="I189" i="21"/>
  <c r="Z189" i="21" s="1"/>
  <c r="I103" i="21"/>
  <c r="Z103" i="21" s="1"/>
  <c r="I435" i="21"/>
  <c r="Z435" i="21" s="1"/>
  <c r="I75" i="21"/>
  <c r="Z75" i="21" s="1"/>
  <c r="I389" i="21"/>
  <c r="Z389" i="21" s="1"/>
  <c r="I262" i="21"/>
  <c r="Z262" i="21" s="1"/>
  <c r="I37" i="21"/>
  <c r="Z37" i="21" s="1"/>
  <c r="I63" i="21"/>
  <c r="Z63" i="21" s="1"/>
  <c r="I348" i="21"/>
  <c r="Z348" i="21" s="1"/>
  <c r="I478" i="21"/>
  <c r="Z478" i="21" s="1"/>
  <c r="I279" i="21"/>
  <c r="Z279" i="21" s="1"/>
  <c r="I3" i="21"/>
  <c r="Z3" i="21" s="1"/>
  <c r="AA3" i="21" s="1"/>
  <c r="N52" i="22" l="1"/>
  <c r="V52" i="22" s="1"/>
  <c r="AA52" i="21"/>
  <c r="N408" i="22"/>
  <c r="V408" i="22" s="1"/>
  <c r="AA408" i="21"/>
  <c r="N390" i="22"/>
  <c r="O390" i="22" s="1"/>
  <c r="AA390" i="21"/>
  <c r="N259" i="22"/>
  <c r="V259" i="22" s="1"/>
  <c r="AA259" i="21"/>
  <c r="N195" i="22"/>
  <c r="V195" i="22" s="1"/>
  <c r="AA195" i="21"/>
  <c r="N149" i="22"/>
  <c r="O149" i="22" s="1"/>
  <c r="AA149" i="21"/>
  <c r="N246" i="22"/>
  <c r="AA246" i="21"/>
  <c r="N445" i="22"/>
  <c r="AA445" i="21"/>
  <c r="N174" i="22"/>
  <c r="O174" i="22" s="1"/>
  <c r="AA174" i="21"/>
  <c r="N188" i="22"/>
  <c r="O188" i="22" s="1"/>
  <c r="AA188" i="21"/>
  <c r="N294" i="22"/>
  <c r="O294" i="22" s="1"/>
  <c r="AA294" i="21"/>
  <c r="N159" i="22"/>
  <c r="AA159" i="21"/>
  <c r="N190" i="22"/>
  <c r="AA190" i="21"/>
  <c r="N172" i="22"/>
  <c r="V172" i="22" s="1"/>
  <c r="AA172" i="21"/>
  <c r="N125" i="22"/>
  <c r="O125" i="22" s="1"/>
  <c r="AA125" i="21"/>
  <c r="N484" i="22"/>
  <c r="AA484" i="21"/>
  <c r="N214" i="22"/>
  <c r="AA214" i="21"/>
  <c r="N212" i="22"/>
  <c r="O212" i="22" s="1"/>
  <c r="AA212" i="21"/>
  <c r="N122" i="22"/>
  <c r="AA122" i="21"/>
  <c r="N194" i="22"/>
  <c r="O194" i="22" s="1"/>
  <c r="AA194" i="21"/>
  <c r="N312" i="22"/>
  <c r="V312" i="22" s="1"/>
  <c r="AA312" i="21"/>
  <c r="N410" i="22"/>
  <c r="O410" i="22" s="1"/>
  <c r="AA410" i="21"/>
  <c r="N437" i="22"/>
  <c r="AA437" i="21"/>
  <c r="N314" i="22"/>
  <c r="V314" i="22" s="1"/>
  <c r="AA314" i="21"/>
  <c r="N186" i="22"/>
  <c r="O186" i="22" s="1"/>
  <c r="AA186" i="21"/>
  <c r="N429" i="22"/>
  <c r="O429" i="22" s="1"/>
  <c r="AA429" i="21"/>
  <c r="N377" i="22"/>
  <c r="AA377" i="21"/>
  <c r="N53" i="22"/>
  <c r="O53" i="22" s="1"/>
  <c r="AA53" i="21"/>
  <c r="N48" i="22"/>
  <c r="V48" i="22" s="1"/>
  <c r="AA48" i="21"/>
  <c r="N81" i="22"/>
  <c r="O81" i="22" s="1"/>
  <c r="AA81" i="21"/>
  <c r="N370" i="22"/>
  <c r="O370" i="22" s="1"/>
  <c r="AA370" i="21"/>
  <c r="N114" i="22"/>
  <c r="AA114" i="21"/>
  <c r="N138" i="22"/>
  <c r="AA138" i="21"/>
  <c r="N75" i="22"/>
  <c r="V75" i="22" s="1"/>
  <c r="AA75" i="21"/>
  <c r="N134" i="22"/>
  <c r="V134" i="22" s="1"/>
  <c r="AA134" i="21"/>
  <c r="N151" i="22"/>
  <c r="AA151" i="21"/>
  <c r="N244" i="22"/>
  <c r="O244" i="22" s="1"/>
  <c r="AA244" i="21"/>
  <c r="N323" i="22"/>
  <c r="AA323" i="21"/>
  <c r="N7" i="22"/>
  <c r="V7" i="22" s="1"/>
  <c r="AA7" i="21"/>
  <c r="N374" i="22"/>
  <c r="AA374" i="21"/>
  <c r="N158" i="22"/>
  <c r="AA158" i="21"/>
  <c r="N302" i="22"/>
  <c r="V302" i="22" s="1"/>
  <c r="AA302" i="21"/>
  <c r="N388" i="22"/>
  <c r="O388" i="22" s="1"/>
  <c r="AA388" i="21"/>
  <c r="N123" i="22"/>
  <c r="O123" i="22" s="1"/>
  <c r="AA123" i="21"/>
  <c r="N223" i="22"/>
  <c r="V223" i="22" s="1"/>
  <c r="AA223" i="21"/>
  <c r="N83" i="22"/>
  <c r="V83" i="22" s="1"/>
  <c r="AA83" i="21"/>
  <c r="N14" i="22"/>
  <c r="O14" i="22" s="1"/>
  <c r="AA14" i="21"/>
  <c r="N27" i="22"/>
  <c r="AA27" i="21"/>
  <c r="N364" i="22"/>
  <c r="O364" i="22" s="1"/>
  <c r="AA364" i="21"/>
  <c r="N278" i="22"/>
  <c r="V278" i="22" s="1"/>
  <c r="AA278" i="21"/>
  <c r="N316" i="22"/>
  <c r="O316" i="22" s="1"/>
  <c r="AA316" i="21"/>
  <c r="N336" i="22"/>
  <c r="AA336" i="21"/>
  <c r="N92" i="22"/>
  <c r="AA92" i="21"/>
  <c r="N260" i="22"/>
  <c r="O260" i="22" s="1"/>
  <c r="AA260" i="21"/>
  <c r="N346" i="22"/>
  <c r="V346" i="22" s="1"/>
  <c r="AA346" i="21"/>
  <c r="N40" i="22"/>
  <c r="O40" i="22" s="1"/>
  <c r="AA40" i="21"/>
  <c r="N282" i="22"/>
  <c r="V282" i="22" s="1"/>
  <c r="AA282" i="21"/>
  <c r="N160" i="22"/>
  <c r="O160" i="22" s="1"/>
  <c r="AA160" i="21"/>
  <c r="N129" i="22"/>
  <c r="AA129" i="21"/>
  <c r="N224" i="22"/>
  <c r="O224" i="22" s="1"/>
  <c r="AA224" i="21"/>
  <c r="N272" i="22"/>
  <c r="O272" i="22" s="1"/>
  <c r="AA272" i="21"/>
  <c r="N250" i="22"/>
  <c r="O250" i="22" s="1"/>
  <c r="AA250" i="21"/>
  <c r="N345" i="22"/>
  <c r="AA345" i="21"/>
  <c r="N113" i="22"/>
  <c r="AA113" i="21"/>
  <c r="N279" i="22"/>
  <c r="O279" i="22" s="1"/>
  <c r="AA279" i="21"/>
  <c r="N412" i="22"/>
  <c r="AA412" i="21"/>
  <c r="N220" i="22"/>
  <c r="V220" i="22" s="1"/>
  <c r="AA220" i="21"/>
  <c r="N63" i="22"/>
  <c r="O63" i="22" s="1"/>
  <c r="AA63" i="21"/>
  <c r="N310" i="22"/>
  <c r="V310" i="22" s="1"/>
  <c r="AA310" i="21"/>
  <c r="N319" i="22"/>
  <c r="O319" i="22" s="1"/>
  <c r="AA319" i="21"/>
  <c r="N133" i="22"/>
  <c r="AA133" i="21"/>
  <c r="N156" i="22"/>
  <c r="AA156" i="21"/>
  <c r="N94" i="22"/>
  <c r="AA94" i="21"/>
  <c r="N22" i="22"/>
  <c r="O22" i="22" s="1"/>
  <c r="AA22" i="21"/>
  <c r="N454" i="22"/>
  <c r="AA454" i="21"/>
  <c r="N468" i="22"/>
  <c r="AA468" i="21"/>
  <c r="N238" i="22"/>
  <c r="O238" i="22" s="1"/>
  <c r="AA238" i="21"/>
  <c r="N100" i="22"/>
  <c r="O100" i="22" s="1"/>
  <c r="AA100" i="21"/>
  <c r="N343" i="22"/>
  <c r="AA343" i="21"/>
  <c r="N23" i="22"/>
  <c r="O23" i="22" s="1"/>
  <c r="AA23" i="21"/>
  <c r="N127" i="22"/>
  <c r="AA127" i="21"/>
  <c r="N485" i="22"/>
  <c r="O485" i="22" s="1"/>
  <c r="AA485" i="21"/>
  <c r="N271" i="22"/>
  <c r="AA271" i="21"/>
  <c r="N155" i="22"/>
  <c r="O155" i="22" s="1"/>
  <c r="AA155" i="21"/>
  <c r="N71" i="22"/>
  <c r="O71" i="22" s="1"/>
  <c r="AA71" i="21"/>
  <c r="N117" i="22"/>
  <c r="O117" i="22" s="1"/>
  <c r="AA117" i="21"/>
  <c r="N379" i="22"/>
  <c r="O379" i="22" s="1"/>
  <c r="AA379" i="21"/>
  <c r="N483" i="22"/>
  <c r="AA483" i="21"/>
  <c r="N317" i="22"/>
  <c r="AA317" i="21"/>
  <c r="N11" i="22"/>
  <c r="O11" i="22" s="1"/>
  <c r="AA11" i="21"/>
  <c r="N339" i="22"/>
  <c r="O339" i="22" s="1"/>
  <c r="AA339" i="21"/>
  <c r="N415" i="22"/>
  <c r="AA415" i="21"/>
  <c r="N239" i="22"/>
  <c r="O239" i="22" s="1"/>
  <c r="AA239" i="21"/>
  <c r="N270" i="22"/>
  <c r="O270" i="22" s="1"/>
  <c r="AA270" i="21"/>
  <c r="N35" i="22"/>
  <c r="V35" i="22" s="1"/>
  <c r="AA35" i="21"/>
  <c r="N204" i="22"/>
  <c r="V204" i="22" s="1"/>
  <c r="AA204" i="21"/>
  <c r="N30" i="22"/>
  <c r="O30" i="22" s="1"/>
  <c r="AA30" i="21"/>
  <c r="N421" i="22"/>
  <c r="O421" i="22" s="1"/>
  <c r="AA421" i="21"/>
  <c r="N192" i="22"/>
  <c r="O192" i="22" s="1"/>
  <c r="AA192" i="21"/>
  <c r="N363" i="22"/>
  <c r="AA363" i="21"/>
  <c r="N439" i="22"/>
  <c r="O439" i="22" s="1"/>
  <c r="AA439" i="21"/>
  <c r="N300" i="22"/>
  <c r="O300" i="22" s="1"/>
  <c r="AA300" i="21"/>
  <c r="N481" i="22"/>
  <c r="O481" i="22" s="1"/>
  <c r="AA481" i="21"/>
  <c r="N146" i="22"/>
  <c r="V146" i="22" s="1"/>
  <c r="AA146" i="21"/>
  <c r="N477" i="22"/>
  <c r="O477" i="22" s="1"/>
  <c r="AA477" i="21"/>
  <c r="N273" i="22"/>
  <c r="O273" i="22" s="1"/>
  <c r="AA273" i="21"/>
  <c r="N489" i="22"/>
  <c r="O489" i="22" s="1"/>
  <c r="AA489" i="21"/>
  <c r="N17" i="22"/>
  <c r="V17" i="22" s="1"/>
  <c r="AA17" i="21"/>
  <c r="N57" i="22"/>
  <c r="O57" i="22" s="1"/>
  <c r="AA57" i="21"/>
  <c r="N112" i="22"/>
  <c r="O112" i="22" s="1"/>
  <c r="AA112" i="21"/>
  <c r="N221" i="22"/>
  <c r="O221" i="22" s="1"/>
  <c r="AA221" i="21"/>
  <c r="N249" i="22"/>
  <c r="AA249" i="21"/>
  <c r="N426" i="22"/>
  <c r="AA426" i="21"/>
  <c r="N141" i="22"/>
  <c r="O141" i="22" s="1"/>
  <c r="AA141" i="21"/>
  <c r="N349" i="22"/>
  <c r="O349" i="22" s="1"/>
  <c r="AA349" i="21"/>
  <c r="N21" i="22"/>
  <c r="V21" i="22" s="1"/>
  <c r="AA21" i="21"/>
  <c r="N237" i="22"/>
  <c r="AA237" i="21"/>
  <c r="N480" i="22"/>
  <c r="O480" i="22" s="1"/>
  <c r="AA480" i="21"/>
  <c r="N290" i="22"/>
  <c r="O290" i="22" s="1"/>
  <c r="AA290" i="21"/>
  <c r="N105" i="22"/>
  <c r="AA105" i="21"/>
  <c r="N338" i="22"/>
  <c r="O338" i="22" s="1"/>
  <c r="AA338" i="21"/>
  <c r="N98" i="22"/>
  <c r="O98" i="22" s="1"/>
  <c r="AA98" i="21"/>
  <c r="N424" i="22"/>
  <c r="O424" i="22" s="1"/>
  <c r="AA424" i="21"/>
  <c r="N184" i="22"/>
  <c r="V184" i="22" s="1"/>
  <c r="AA184" i="21"/>
  <c r="N473" i="22"/>
  <c r="AA473" i="21"/>
  <c r="N217" i="22"/>
  <c r="O217" i="22" s="1"/>
  <c r="AA217" i="21"/>
  <c r="N433" i="22"/>
  <c r="V433" i="22" s="1"/>
  <c r="AA433" i="21"/>
  <c r="N202" i="22"/>
  <c r="AA202" i="21"/>
  <c r="N37" i="22"/>
  <c r="AA37" i="21"/>
  <c r="N34" i="22"/>
  <c r="O34" i="22" s="1"/>
  <c r="AA34" i="21"/>
  <c r="N182" i="22"/>
  <c r="O182" i="22" s="1"/>
  <c r="AA182" i="21"/>
  <c r="N51" i="22"/>
  <c r="V51" i="22" s="1"/>
  <c r="AA51" i="21"/>
  <c r="N191" i="22"/>
  <c r="AA191" i="21"/>
  <c r="N438" i="22"/>
  <c r="O438" i="22" s="1"/>
  <c r="AA438" i="21"/>
  <c r="N39" i="22"/>
  <c r="O39" i="22" s="1"/>
  <c r="AA39" i="21"/>
  <c r="N45" i="22"/>
  <c r="V45" i="22" s="1"/>
  <c r="AA45" i="21"/>
  <c r="N491" i="22"/>
  <c r="AA491" i="21"/>
  <c r="N366" i="22"/>
  <c r="O366" i="22" s="1"/>
  <c r="AA366" i="21"/>
  <c r="N268" i="22"/>
  <c r="O268" i="22" s="1"/>
  <c r="AA268" i="21"/>
  <c r="N293" i="22"/>
  <c r="V293" i="22" s="1"/>
  <c r="AA293" i="21"/>
  <c r="N115" i="22"/>
  <c r="AA115" i="21"/>
  <c r="N255" i="22"/>
  <c r="O255" i="22" s="1"/>
  <c r="AA255" i="21"/>
  <c r="N139" i="22"/>
  <c r="O139" i="22" s="1"/>
  <c r="AA139" i="21"/>
  <c r="N399" i="22"/>
  <c r="AA399" i="21"/>
  <c r="N283" i="22"/>
  <c r="V283" i="22" s="1"/>
  <c r="AA283" i="21"/>
  <c r="N135" i="22"/>
  <c r="O135" i="22" s="1"/>
  <c r="AA135" i="21"/>
  <c r="N166" i="22"/>
  <c r="O166" i="22" s="1"/>
  <c r="AA166" i="21"/>
  <c r="N405" i="22"/>
  <c r="AA405" i="21"/>
  <c r="N36" i="22"/>
  <c r="O36" i="22" s="1"/>
  <c r="AA36" i="21"/>
  <c r="N28" i="22"/>
  <c r="O28" i="22" s="1"/>
  <c r="AA28" i="21"/>
  <c r="N62" i="22"/>
  <c r="O62" i="22" s="1"/>
  <c r="AA62" i="21"/>
  <c r="N384" i="22"/>
  <c r="AA384" i="21"/>
  <c r="N403" i="22"/>
  <c r="AA403" i="21"/>
  <c r="N479" i="22"/>
  <c r="O479" i="22" s="1"/>
  <c r="AA479" i="21"/>
  <c r="N303" i="22"/>
  <c r="O303" i="22" s="1"/>
  <c r="AA303" i="21"/>
  <c r="N334" i="22"/>
  <c r="AA334" i="21"/>
  <c r="N99" i="22"/>
  <c r="AA99" i="21"/>
  <c r="N292" i="22"/>
  <c r="O292" i="22" s="1"/>
  <c r="AA292" i="21"/>
  <c r="N55" i="22"/>
  <c r="V55" i="22" s="1"/>
  <c r="AA55" i="21"/>
  <c r="N86" i="22"/>
  <c r="V86" i="22" s="1"/>
  <c r="AA86" i="21"/>
  <c r="N472" i="22"/>
  <c r="O472" i="22" s="1"/>
  <c r="AA472" i="21"/>
  <c r="N427" i="22"/>
  <c r="O427" i="22" s="1"/>
  <c r="AA427" i="21"/>
  <c r="N467" i="22"/>
  <c r="O467" i="22" s="1"/>
  <c r="AA467" i="21"/>
  <c r="N26" i="22"/>
  <c r="AA26" i="21"/>
  <c r="N205" i="22"/>
  <c r="AA205" i="21"/>
  <c r="N42" i="22"/>
  <c r="O42" i="22" s="1"/>
  <c r="AA42" i="21"/>
  <c r="N380" i="22"/>
  <c r="O380" i="22" s="1"/>
  <c r="AA380" i="21"/>
  <c r="N193" i="22"/>
  <c r="V193" i="22" s="1"/>
  <c r="AA193" i="21"/>
  <c r="N418" i="22"/>
  <c r="O418" i="22" s="1"/>
  <c r="AA418" i="21"/>
  <c r="N298" i="22"/>
  <c r="O298" i="22" s="1"/>
  <c r="AA298" i="21"/>
  <c r="N5" i="22"/>
  <c r="O5" i="22" s="1"/>
  <c r="AA5" i="21"/>
  <c r="N56" i="22"/>
  <c r="V56" i="22" s="1"/>
  <c r="AA56" i="21"/>
  <c r="N145" i="22"/>
  <c r="AA145" i="21"/>
  <c r="N213" i="22"/>
  <c r="O213" i="22" s="1"/>
  <c r="AA213" i="21"/>
  <c r="N392" i="22"/>
  <c r="O392" i="22" s="1"/>
  <c r="AA392" i="21"/>
  <c r="N96" i="22"/>
  <c r="AA96" i="21"/>
  <c r="N297" i="22"/>
  <c r="AA297" i="21"/>
  <c r="N482" i="22"/>
  <c r="O482" i="22" s="1"/>
  <c r="AA482" i="21"/>
  <c r="N210" i="22"/>
  <c r="O210" i="22" s="1"/>
  <c r="AA210" i="21"/>
  <c r="N464" i="22"/>
  <c r="V464" i="22" s="1"/>
  <c r="AA464" i="21"/>
  <c r="N274" i="22"/>
  <c r="AA274" i="21"/>
  <c r="N85" i="22"/>
  <c r="O85" i="22" s="1"/>
  <c r="AA85" i="21"/>
  <c r="N322" i="22"/>
  <c r="O322" i="22" s="1"/>
  <c r="AA322" i="21"/>
  <c r="N82" i="22"/>
  <c r="AA82" i="21"/>
  <c r="N353" i="22"/>
  <c r="O353" i="22" s="1"/>
  <c r="AA353" i="21"/>
  <c r="N168" i="22"/>
  <c r="O168" i="22" s="1"/>
  <c r="AA168" i="21"/>
  <c r="N434" i="22"/>
  <c r="O434" i="22" s="1"/>
  <c r="AA434" i="21"/>
  <c r="N178" i="22"/>
  <c r="V178" i="22" s="1"/>
  <c r="AA178" i="21"/>
  <c r="N394" i="22"/>
  <c r="AA394" i="21"/>
  <c r="N177" i="22"/>
  <c r="O177" i="22" s="1"/>
  <c r="AA177" i="21"/>
  <c r="N262" i="22"/>
  <c r="V262" i="22" s="1"/>
  <c r="AA262" i="21"/>
  <c r="N131" i="22"/>
  <c r="V131" i="22" s="1"/>
  <c r="AA131" i="21"/>
  <c r="N19" i="22"/>
  <c r="AA19" i="21"/>
  <c r="N387" i="22"/>
  <c r="V387" i="22" s="1"/>
  <c r="AA387" i="21"/>
  <c r="N54" i="22"/>
  <c r="AA54" i="21"/>
  <c r="N31" i="22"/>
  <c r="AA31" i="21"/>
  <c r="N167" i="22"/>
  <c r="AA167" i="21"/>
  <c r="N67" i="22"/>
  <c r="O67" i="22" s="1"/>
  <c r="AA67" i="21"/>
  <c r="N12" i="22"/>
  <c r="V12" i="22" s="1"/>
  <c r="AA12" i="21"/>
  <c r="N494" i="22"/>
  <c r="V494" i="22" s="1"/>
  <c r="AA494" i="21"/>
  <c r="N476" i="22"/>
  <c r="AA476" i="21"/>
  <c r="N118" i="22"/>
  <c r="V118" i="22" s="1"/>
  <c r="AA118" i="21"/>
  <c r="N243" i="22"/>
  <c r="AA243" i="21"/>
  <c r="N383" i="22"/>
  <c r="AA383" i="21"/>
  <c r="N267" i="22"/>
  <c r="AA267" i="21"/>
  <c r="N46" i="22"/>
  <c r="O46" i="22" s="1"/>
  <c r="AA46" i="21"/>
  <c r="N411" i="22"/>
  <c r="V411" i="22" s="1"/>
  <c r="AA411" i="21"/>
  <c r="N199" i="22"/>
  <c r="AA199" i="21"/>
  <c r="N230" i="22"/>
  <c r="O230" i="22" s="1"/>
  <c r="AA230" i="21"/>
  <c r="N15" i="22"/>
  <c r="V15" i="22" s="1"/>
  <c r="AA15" i="21"/>
  <c r="N148" i="22"/>
  <c r="AA148" i="21"/>
  <c r="N95" i="22"/>
  <c r="O95" i="22" s="1"/>
  <c r="AA95" i="21"/>
  <c r="N126" i="22"/>
  <c r="V126" i="22" s="1"/>
  <c r="AA126" i="21"/>
  <c r="N269" i="22"/>
  <c r="O269" i="22" s="1"/>
  <c r="AA269" i="21"/>
  <c r="N76" i="22"/>
  <c r="V76" i="22" s="1"/>
  <c r="AA76" i="21"/>
  <c r="N443" i="22"/>
  <c r="O443" i="22" s="1"/>
  <c r="AA443" i="21"/>
  <c r="N367" i="22"/>
  <c r="O367" i="22" s="1"/>
  <c r="AA367" i="21"/>
  <c r="N398" i="22"/>
  <c r="V398" i="22" s="1"/>
  <c r="AA398" i="21"/>
  <c r="N163" i="22"/>
  <c r="AA163" i="21"/>
  <c r="N396" i="22"/>
  <c r="O396" i="22" s="1"/>
  <c r="AA396" i="21"/>
  <c r="N119" i="22"/>
  <c r="V119" i="22" s="1"/>
  <c r="AA119" i="21"/>
  <c r="N150" i="22"/>
  <c r="O150" i="22" s="1"/>
  <c r="AA150" i="21"/>
  <c r="N373" i="22"/>
  <c r="V373" i="22" s="1"/>
  <c r="AA373" i="21"/>
  <c r="N132" i="22"/>
  <c r="AA132" i="21"/>
  <c r="N20" i="22"/>
  <c r="AA20" i="21"/>
  <c r="N154" i="22"/>
  <c r="V154" i="22" s="1"/>
  <c r="AA154" i="21"/>
  <c r="N58" i="22"/>
  <c r="AA58" i="21"/>
  <c r="N500" i="22"/>
  <c r="V500" i="22" s="1"/>
  <c r="AA500" i="21"/>
  <c r="N276" i="22"/>
  <c r="AA276" i="21"/>
  <c r="N90" i="22"/>
  <c r="AA90" i="21"/>
  <c r="N368" i="22"/>
  <c r="AA368" i="21"/>
  <c r="N465" i="22"/>
  <c r="V465" i="22" s="1"/>
  <c r="AA465" i="21"/>
  <c r="N452" i="22"/>
  <c r="AA452" i="21"/>
  <c r="N469" i="22"/>
  <c r="AA469" i="21"/>
  <c r="N109" i="22"/>
  <c r="O109" i="22" s="1"/>
  <c r="AA109" i="21"/>
  <c r="N176" i="22"/>
  <c r="O176" i="22" s="1"/>
  <c r="AA176" i="21"/>
  <c r="N360" i="22"/>
  <c r="AA360" i="21"/>
  <c r="N60" i="22"/>
  <c r="V60" i="22" s="1"/>
  <c r="AA60" i="21"/>
  <c r="N265" i="22"/>
  <c r="V265" i="22" s="1"/>
  <c r="AA265" i="21"/>
  <c r="N453" i="22"/>
  <c r="V453" i="22" s="1"/>
  <c r="AA453" i="21"/>
  <c r="N181" i="22"/>
  <c r="V181" i="22" s="1"/>
  <c r="AA181" i="21"/>
  <c r="N393" i="22"/>
  <c r="AA393" i="21"/>
  <c r="N258" i="22"/>
  <c r="O258" i="22" s="1"/>
  <c r="AA258" i="21"/>
  <c r="N69" i="22"/>
  <c r="O69" i="22" s="1"/>
  <c r="AA69" i="21"/>
  <c r="N304" i="22"/>
  <c r="AA304" i="21"/>
  <c r="N66" i="22"/>
  <c r="O66" i="22" s="1"/>
  <c r="AA66" i="21"/>
  <c r="N337" i="22"/>
  <c r="AA337" i="21"/>
  <c r="N97" i="22"/>
  <c r="V97" i="22" s="1"/>
  <c r="AA97" i="21"/>
  <c r="N409" i="22"/>
  <c r="AA409" i="21"/>
  <c r="N153" i="22"/>
  <c r="V153" i="22" s="1"/>
  <c r="AA153" i="21"/>
  <c r="N369" i="22"/>
  <c r="AA369" i="21"/>
  <c r="N152" i="22"/>
  <c r="AA152" i="21"/>
  <c r="N389" i="22"/>
  <c r="O389" i="22" s="1"/>
  <c r="AA389" i="21"/>
  <c r="N444" i="22"/>
  <c r="O444" i="22" s="1"/>
  <c r="AA444" i="21"/>
  <c r="N295" i="22"/>
  <c r="AA295" i="21"/>
  <c r="N79" i="22"/>
  <c r="O79" i="22" s="1"/>
  <c r="AA79" i="21"/>
  <c r="N407" i="22"/>
  <c r="AA407" i="21"/>
  <c r="N371" i="22"/>
  <c r="O371" i="22" s="1"/>
  <c r="AA371" i="21"/>
  <c r="N395" i="22"/>
  <c r="AA395" i="21"/>
  <c r="N263" i="22"/>
  <c r="V263" i="22" s="1"/>
  <c r="AA263" i="21"/>
  <c r="N59" i="22"/>
  <c r="O59" i="22" s="1"/>
  <c r="AA59" i="21"/>
  <c r="N228" i="22"/>
  <c r="O228" i="22" s="1"/>
  <c r="AA228" i="21"/>
  <c r="N18" i="22"/>
  <c r="V18" i="22" s="1"/>
  <c r="AA18" i="21"/>
  <c r="N16" i="22"/>
  <c r="O16" i="22" s="1"/>
  <c r="AA16" i="21"/>
  <c r="N462" i="22"/>
  <c r="AA462" i="21"/>
  <c r="N227" i="22"/>
  <c r="AA227" i="21"/>
  <c r="N183" i="22"/>
  <c r="O183" i="22" s="1"/>
  <c r="AA183" i="21"/>
  <c r="N43" i="22"/>
  <c r="AA43" i="21"/>
  <c r="N495" i="22"/>
  <c r="AA495" i="21"/>
  <c r="N442" i="22"/>
  <c r="AA442" i="21"/>
  <c r="N416" i="22"/>
  <c r="O416" i="22" s="1"/>
  <c r="AA416" i="21"/>
  <c r="N449" i="22"/>
  <c r="V449" i="22" s="1"/>
  <c r="AA449" i="21"/>
  <c r="N413" i="22"/>
  <c r="AA413" i="21"/>
  <c r="N72" i="22"/>
  <c r="AA72" i="21"/>
  <c r="N144" i="22"/>
  <c r="O144" i="22" s="1"/>
  <c r="AA144" i="21"/>
  <c r="N488" i="22"/>
  <c r="V488" i="22" s="1"/>
  <c r="AA488" i="21"/>
  <c r="N157" i="22"/>
  <c r="AA157" i="21"/>
  <c r="N240" i="22"/>
  <c r="AA240" i="21"/>
  <c r="N288" i="22"/>
  <c r="O288" i="22" s="1"/>
  <c r="AA288" i="21"/>
  <c r="N321" i="22"/>
  <c r="AA321" i="21"/>
  <c r="N330" i="22"/>
  <c r="AA330" i="21"/>
  <c r="N331" i="22"/>
  <c r="AA331" i="21"/>
  <c r="N203" i="22"/>
  <c r="V203" i="22" s="1"/>
  <c r="AA203" i="21"/>
  <c r="N101" i="22"/>
  <c r="V101" i="22" s="1"/>
  <c r="AA101" i="21"/>
  <c r="N207" i="22"/>
  <c r="V207" i="22" s="1"/>
  <c r="AA207" i="21"/>
  <c r="N24" i="22"/>
  <c r="AA24" i="21"/>
  <c r="N140" i="22"/>
  <c r="O140" i="22" s="1"/>
  <c r="AA140" i="21"/>
  <c r="N164" i="22"/>
  <c r="AA164" i="21"/>
  <c r="N327" i="22"/>
  <c r="AA327" i="21"/>
  <c r="N358" i="22"/>
  <c r="AA358" i="21"/>
  <c r="N332" i="22"/>
  <c r="O332" i="22" s="1"/>
  <c r="AA332" i="21"/>
  <c r="N254" i="22"/>
  <c r="O254" i="22" s="1"/>
  <c r="AA254" i="21"/>
  <c r="N252" i="22"/>
  <c r="V252" i="22" s="1"/>
  <c r="AA252" i="21"/>
  <c r="N381" i="22"/>
  <c r="AA381" i="21"/>
  <c r="N291" i="22"/>
  <c r="O291" i="22" s="1"/>
  <c r="AA291" i="21"/>
  <c r="N247" i="22"/>
  <c r="O247" i="22" s="1"/>
  <c r="AA247" i="21"/>
  <c r="N107" i="22"/>
  <c r="V107" i="22" s="1"/>
  <c r="AA107" i="21"/>
  <c r="N386" i="22"/>
  <c r="AA386" i="21"/>
  <c r="N197" i="22"/>
  <c r="O197" i="22" s="1"/>
  <c r="AA197" i="21"/>
  <c r="N313" i="22"/>
  <c r="O313" i="22" s="1"/>
  <c r="AA313" i="21"/>
  <c r="N352" i="22"/>
  <c r="AA352" i="21"/>
  <c r="N340" i="22"/>
  <c r="AA340" i="21"/>
  <c r="N400" i="22"/>
  <c r="V400" i="22" s="1"/>
  <c r="AA400" i="21"/>
  <c r="N108" i="22"/>
  <c r="O108" i="22" s="1"/>
  <c r="AA108" i="21"/>
  <c r="N461" i="22"/>
  <c r="AA461" i="21"/>
  <c r="N401" i="22"/>
  <c r="O401" i="22" s="1"/>
  <c r="AA401" i="21"/>
  <c r="N361" i="22"/>
  <c r="V361" i="22" s="1"/>
  <c r="AA361" i="21"/>
  <c r="N457" i="22"/>
  <c r="AA457" i="21"/>
  <c r="N490" i="22"/>
  <c r="V490" i="22" s="1"/>
  <c r="AA490" i="21"/>
  <c r="N65" i="22"/>
  <c r="V65" i="22" s="1"/>
  <c r="AA65" i="21"/>
  <c r="N89" i="22"/>
  <c r="V89" i="22" s="1"/>
  <c r="AA89" i="21"/>
  <c r="N305" i="22"/>
  <c r="O305" i="22" s="1"/>
  <c r="AA305" i="21"/>
  <c r="N435" i="22"/>
  <c r="O435" i="22" s="1"/>
  <c r="AA435" i="21"/>
  <c r="N256" i="22"/>
  <c r="O256" i="22" s="1"/>
  <c r="AA256" i="21"/>
  <c r="N357" i="22"/>
  <c r="AA357" i="21"/>
  <c r="N499" i="22"/>
  <c r="AA499" i="21"/>
  <c r="N70" i="22"/>
  <c r="O70" i="22" s="1"/>
  <c r="AA70" i="21"/>
  <c r="N44" i="22"/>
  <c r="AA44" i="21"/>
  <c r="N335" i="22"/>
  <c r="V335" i="22" s="1"/>
  <c r="AA335" i="21"/>
  <c r="N91" i="22"/>
  <c r="O91" i="22" s="1"/>
  <c r="AA91" i="21"/>
  <c r="N4" i="22"/>
  <c r="O4" i="22" s="1"/>
  <c r="AA4" i="21"/>
  <c r="AA502" i="21"/>
  <c r="N502" i="22"/>
  <c r="N324" i="22"/>
  <c r="AA324" i="21"/>
  <c r="N286" i="22"/>
  <c r="AA286" i="21"/>
  <c r="N356" i="22"/>
  <c r="AA356" i="21"/>
  <c r="N430" i="22"/>
  <c r="V430" i="22" s="1"/>
  <c r="AA430" i="21"/>
  <c r="N471" i="22"/>
  <c r="AA471" i="21"/>
  <c r="N391" i="22"/>
  <c r="V391" i="22" s="1"/>
  <c r="AA391" i="21"/>
  <c r="N422" i="22"/>
  <c r="O422" i="22" s="1"/>
  <c r="AA422" i="21"/>
  <c r="N187" i="22"/>
  <c r="V187" i="22" s="1"/>
  <c r="AA187" i="21"/>
  <c r="N420" i="22"/>
  <c r="AA420" i="21"/>
  <c r="N287" i="22"/>
  <c r="AA287" i="21"/>
  <c r="N318" i="22"/>
  <c r="AA318" i="21"/>
  <c r="N147" i="22"/>
  <c r="O147" i="22" s="1"/>
  <c r="AA147" i="21"/>
  <c r="N372" i="22"/>
  <c r="AA372" i="21"/>
  <c r="N47" i="22"/>
  <c r="V47" i="22" s="1"/>
  <c r="AA47" i="21"/>
  <c r="N78" i="22"/>
  <c r="O78" i="22" s="1"/>
  <c r="AA78" i="21"/>
  <c r="N128" i="22"/>
  <c r="O128" i="22" s="1"/>
  <c r="AA128" i="21"/>
  <c r="N355" i="22"/>
  <c r="AA355" i="21"/>
  <c r="N431" i="22"/>
  <c r="AA431" i="21"/>
  <c r="N311" i="22"/>
  <c r="AA311" i="21"/>
  <c r="N342" i="22"/>
  <c r="O342" i="22" s="1"/>
  <c r="AA342" i="21"/>
  <c r="N171" i="22"/>
  <c r="AA171" i="21"/>
  <c r="N404" i="22"/>
  <c r="V404" i="22" s="1"/>
  <c r="AA404" i="21"/>
  <c r="N385" i="22"/>
  <c r="V385" i="22" s="1"/>
  <c r="AA385" i="21"/>
  <c r="N493" i="22"/>
  <c r="V493" i="22" s="1"/>
  <c r="AA493" i="21"/>
  <c r="N417" i="22"/>
  <c r="AA417" i="21"/>
  <c r="N225" i="22"/>
  <c r="AA225" i="21"/>
  <c r="N8" i="22"/>
  <c r="AA8" i="21"/>
  <c r="N261" i="22"/>
  <c r="O261" i="22" s="1"/>
  <c r="AA261" i="21"/>
  <c r="N196" i="22"/>
  <c r="AA196" i="21"/>
  <c r="N232" i="22"/>
  <c r="V232" i="22" s="1"/>
  <c r="AA232" i="21"/>
  <c r="N277" i="22"/>
  <c r="AA277" i="21"/>
  <c r="N329" i="22"/>
  <c r="O329" i="22" s="1"/>
  <c r="AA329" i="21"/>
  <c r="N397" i="22"/>
  <c r="AA397" i="21"/>
  <c r="N68" i="22"/>
  <c r="AA68" i="21"/>
  <c r="N248" i="22"/>
  <c r="AA248" i="21"/>
  <c r="N432" i="22"/>
  <c r="AA432" i="21"/>
  <c r="N130" i="22"/>
  <c r="AA130" i="21"/>
  <c r="N376" i="22"/>
  <c r="V376" i="22" s="1"/>
  <c r="AA376" i="21"/>
  <c r="N104" i="22"/>
  <c r="V104" i="22" s="1"/>
  <c r="AA104" i="21"/>
  <c r="N341" i="22"/>
  <c r="V341" i="22" s="1"/>
  <c r="AA341" i="21"/>
  <c r="N208" i="22"/>
  <c r="AA208" i="21"/>
  <c r="N441" i="22"/>
  <c r="V441" i="22" s="1"/>
  <c r="AA441" i="21"/>
  <c r="N201" i="22"/>
  <c r="AA201" i="21"/>
  <c r="N474" i="22"/>
  <c r="V474" i="22" s="1"/>
  <c r="AA474" i="21"/>
  <c r="N234" i="22"/>
  <c r="AA234" i="21"/>
  <c r="N29" i="22"/>
  <c r="V29" i="22" s="1"/>
  <c r="AA29" i="21"/>
  <c r="N306" i="22"/>
  <c r="V306" i="22" s="1"/>
  <c r="AA306" i="21"/>
  <c r="N50" i="22"/>
  <c r="O50" i="22" s="1"/>
  <c r="AA50" i="21"/>
  <c r="N266" i="22"/>
  <c r="AA266" i="21"/>
  <c r="N88" i="22"/>
  <c r="V88" i="22" s="1"/>
  <c r="AA88" i="21"/>
  <c r="N478" i="22"/>
  <c r="AA478" i="21"/>
  <c r="N103" i="22"/>
  <c r="AA103" i="21"/>
  <c r="N307" i="22"/>
  <c r="AA307" i="21"/>
  <c r="N359" i="22"/>
  <c r="V359" i="22" s="1"/>
  <c r="AA359" i="21"/>
  <c r="N350" i="22"/>
  <c r="O350" i="22" s="1"/>
  <c r="AA350" i="21"/>
  <c r="N284" i="22"/>
  <c r="V284" i="22" s="1"/>
  <c r="AA284" i="21"/>
  <c r="N487" i="22"/>
  <c r="AA487" i="21"/>
  <c r="N198" i="22"/>
  <c r="AA198" i="21"/>
  <c r="N236" i="22"/>
  <c r="AA236" i="21"/>
  <c r="N253" i="22"/>
  <c r="O253" i="22" s="1"/>
  <c r="AA253" i="21"/>
  <c r="N219" i="22"/>
  <c r="AA219" i="21"/>
  <c r="N87" i="22"/>
  <c r="V87" i="22" s="1"/>
  <c r="AA87" i="21"/>
  <c r="N64" i="22"/>
  <c r="O64" i="22" s="1"/>
  <c r="AA64" i="21"/>
  <c r="N25" i="22"/>
  <c r="AA25" i="21"/>
  <c r="N414" i="22"/>
  <c r="AA414" i="21"/>
  <c r="N463" i="22"/>
  <c r="V463" i="22" s="1"/>
  <c r="AA463" i="21"/>
  <c r="N344" i="22"/>
  <c r="AA344" i="21"/>
  <c r="N451" i="22"/>
  <c r="V451" i="22" s="1"/>
  <c r="AA451" i="21"/>
  <c r="N229" i="22"/>
  <c r="AA229" i="21"/>
  <c r="N486" i="22"/>
  <c r="V486" i="22" s="1"/>
  <c r="AA486" i="21"/>
  <c r="N251" i="22"/>
  <c r="O251" i="22" s="1"/>
  <c r="AA251" i="21"/>
  <c r="N33" i="22"/>
  <c r="V33" i="22" s="1"/>
  <c r="AA33" i="21"/>
  <c r="N351" i="22"/>
  <c r="AA351" i="21"/>
  <c r="N382" i="22"/>
  <c r="V382" i="22" s="1"/>
  <c r="AA382" i="21"/>
  <c r="N211" i="22"/>
  <c r="AA211" i="21"/>
  <c r="N460" i="22"/>
  <c r="O460" i="22" s="1"/>
  <c r="AA460" i="21"/>
  <c r="N111" i="22"/>
  <c r="AA111" i="21"/>
  <c r="N142" i="22"/>
  <c r="V142" i="22" s="1"/>
  <c r="AA142" i="21"/>
  <c r="N448" i="22"/>
  <c r="V448" i="22" s="1"/>
  <c r="AA448" i="21"/>
  <c r="N419" i="22"/>
  <c r="O419" i="22" s="1"/>
  <c r="AA419" i="21"/>
  <c r="N459" i="22"/>
  <c r="AA459" i="21"/>
  <c r="N375" i="22"/>
  <c r="V375" i="22" s="1"/>
  <c r="AA375" i="21"/>
  <c r="N406" i="22"/>
  <c r="AA406" i="21"/>
  <c r="N235" i="22"/>
  <c r="V235" i="22" s="1"/>
  <c r="AA235" i="21"/>
  <c r="N492" i="22"/>
  <c r="AA492" i="21"/>
  <c r="N93" i="22"/>
  <c r="V93" i="22" s="1"/>
  <c r="AA93" i="21"/>
  <c r="N245" i="22"/>
  <c r="AA245" i="21"/>
  <c r="N333" i="22"/>
  <c r="O333" i="22" s="1"/>
  <c r="AA333" i="21"/>
  <c r="N124" i="22"/>
  <c r="AA124" i="21"/>
  <c r="N450" i="22"/>
  <c r="AA450" i="21"/>
  <c r="N161" i="22"/>
  <c r="AA161" i="21"/>
  <c r="N136" i="22"/>
  <c r="O136" i="22" s="1"/>
  <c r="AA136" i="21"/>
  <c r="N170" i="22"/>
  <c r="AA170" i="21"/>
  <c r="N226" i="22"/>
  <c r="AA226" i="21"/>
  <c r="N289" i="22"/>
  <c r="AA289" i="21"/>
  <c r="N362" i="22"/>
  <c r="O362" i="22" s="1"/>
  <c r="AA362" i="21"/>
  <c r="N501" i="22"/>
  <c r="AA501" i="21"/>
  <c r="N209" i="22"/>
  <c r="AA209" i="21"/>
  <c r="N402" i="22"/>
  <c r="V402" i="22" s="1"/>
  <c r="AA402" i="21"/>
  <c r="N106" i="22"/>
  <c r="O106" i="22" s="1"/>
  <c r="AA106" i="21"/>
  <c r="N296" i="22"/>
  <c r="AA296" i="21"/>
  <c r="N73" i="22"/>
  <c r="V73" i="22" s="1"/>
  <c r="AA73" i="21"/>
  <c r="N325" i="22"/>
  <c r="AA325" i="21"/>
  <c r="N137" i="22"/>
  <c r="V137" i="22" s="1"/>
  <c r="AA137" i="21"/>
  <c r="N425" i="22"/>
  <c r="AA425" i="21"/>
  <c r="N185" i="22"/>
  <c r="V185" i="22" s="1"/>
  <c r="AA185" i="21"/>
  <c r="N456" i="22"/>
  <c r="V456" i="22" s="1"/>
  <c r="AA456" i="21"/>
  <c r="N218" i="22"/>
  <c r="O218" i="22" s="1"/>
  <c r="AA218" i="21"/>
  <c r="N13" i="22"/>
  <c r="AA13" i="21"/>
  <c r="N281" i="22"/>
  <c r="V281" i="22" s="1"/>
  <c r="AA281" i="21"/>
  <c r="N497" i="22"/>
  <c r="V497" i="22" s="1"/>
  <c r="AA497" i="21"/>
  <c r="N241" i="22"/>
  <c r="O241" i="22" s="1"/>
  <c r="AA241" i="21"/>
  <c r="N74" i="22"/>
  <c r="AA74" i="21"/>
  <c r="N348" i="22"/>
  <c r="V348" i="22" s="1"/>
  <c r="AA348" i="21"/>
  <c r="N189" i="22"/>
  <c r="O189" i="22" s="1"/>
  <c r="AA189" i="21"/>
  <c r="N447" i="22"/>
  <c r="V447" i="22" s="1"/>
  <c r="AA447" i="21"/>
  <c r="N222" i="22"/>
  <c r="V222" i="22" s="1"/>
  <c r="AA222" i="21"/>
  <c r="N179" i="22"/>
  <c r="AA179" i="21"/>
  <c r="N231" i="22"/>
  <c r="AA231" i="21"/>
  <c r="N475" i="22"/>
  <c r="O475" i="22" s="1"/>
  <c r="AA475" i="21"/>
  <c r="N326" i="22"/>
  <c r="V326" i="22" s="1"/>
  <c r="AA326" i="21"/>
  <c r="N428" i="22"/>
  <c r="O428" i="22" s="1"/>
  <c r="AA428" i="21"/>
  <c r="N110" i="22"/>
  <c r="V110" i="22" s="1"/>
  <c r="AA110" i="21"/>
  <c r="N347" i="22"/>
  <c r="O347" i="22" s="1"/>
  <c r="AA347" i="21"/>
  <c r="N215" i="22"/>
  <c r="AA215" i="21"/>
  <c r="N285" i="22"/>
  <c r="AA285" i="21"/>
  <c r="N423" i="22"/>
  <c r="V423" i="22" s="1"/>
  <c r="AA423" i="21"/>
  <c r="N320" i="22"/>
  <c r="O320" i="22" s="1"/>
  <c r="AA320" i="21"/>
  <c r="N143" i="22"/>
  <c r="V143" i="22" s="1"/>
  <c r="AA143" i="21"/>
  <c r="N10" i="22"/>
  <c r="AA10" i="21"/>
  <c r="N6" i="22"/>
  <c r="AA6" i="21"/>
  <c r="N38" i="22"/>
  <c r="AA38" i="21"/>
  <c r="N280" i="22"/>
  <c r="V280" i="22" s="1"/>
  <c r="AA280" i="21"/>
  <c r="N315" i="22"/>
  <c r="V315" i="22" s="1"/>
  <c r="AA315" i="21"/>
  <c r="N455" i="22"/>
  <c r="V455" i="22" s="1"/>
  <c r="AA455" i="21"/>
  <c r="N61" i="22"/>
  <c r="V61" i="22" s="1"/>
  <c r="AA61" i="21"/>
  <c r="N446" i="22"/>
  <c r="V446" i="22" s="1"/>
  <c r="AA446" i="21"/>
  <c r="N275" i="22"/>
  <c r="O275" i="22" s="1"/>
  <c r="AA275" i="21"/>
  <c r="N180" i="22"/>
  <c r="O180" i="22" s="1"/>
  <c r="AA180" i="21"/>
  <c r="N175" i="22"/>
  <c r="O175" i="22" s="1"/>
  <c r="AA175" i="21"/>
  <c r="N206" i="22"/>
  <c r="V206" i="22" s="1"/>
  <c r="AA206" i="21"/>
  <c r="N301" i="22"/>
  <c r="AA301" i="21"/>
  <c r="N116" i="22"/>
  <c r="AA116" i="21"/>
  <c r="N32" i="22"/>
  <c r="O32" i="22" s="1"/>
  <c r="AA32" i="21"/>
  <c r="N165" i="22"/>
  <c r="V165" i="22" s="1"/>
  <c r="AA165" i="21"/>
  <c r="N470" i="22"/>
  <c r="V470" i="22" s="1"/>
  <c r="AA470" i="21"/>
  <c r="N299" i="22"/>
  <c r="O299" i="22" s="1"/>
  <c r="AA299" i="21"/>
  <c r="N436" i="22"/>
  <c r="V436" i="22" s="1"/>
  <c r="AA436" i="21"/>
  <c r="N308" i="22"/>
  <c r="V308" i="22" s="1"/>
  <c r="AA308" i="21"/>
  <c r="N9" i="22"/>
  <c r="AA9" i="21"/>
  <c r="N233" i="22"/>
  <c r="AA233" i="21"/>
  <c r="N41" i="22"/>
  <c r="O41" i="22" s="1"/>
  <c r="AA41" i="21"/>
  <c r="N365" i="22"/>
  <c r="V365" i="22" s="1"/>
  <c r="AA365" i="21"/>
  <c r="N80" i="22"/>
  <c r="O80" i="22" s="1"/>
  <c r="AA80" i="21"/>
  <c r="N84" i="22"/>
  <c r="V84" i="22" s="1"/>
  <c r="AA84" i="21"/>
  <c r="N120" i="22"/>
  <c r="O120" i="22" s="1"/>
  <c r="AA120" i="21"/>
  <c r="N162" i="22"/>
  <c r="AA162" i="21"/>
  <c r="N257" i="22"/>
  <c r="O257" i="22" s="1"/>
  <c r="AA257" i="21"/>
  <c r="N328" i="22"/>
  <c r="O328" i="22" s="1"/>
  <c r="AA328" i="21"/>
  <c r="N466" i="22"/>
  <c r="AA466" i="21"/>
  <c r="N173" i="22"/>
  <c r="V173" i="22" s="1"/>
  <c r="AA173" i="21"/>
  <c r="N378" i="22"/>
  <c r="AA378" i="21"/>
  <c r="N77" i="22"/>
  <c r="O77" i="22" s="1"/>
  <c r="AA77" i="21"/>
  <c r="N264" i="22"/>
  <c r="V264" i="22" s="1"/>
  <c r="AA264" i="21"/>
  <c r="N496" i="22"/>
  <c r="O496" i="22" s="1"/>
  <c r="AA496" i="21"/>
  <c r="N309" i="22"/>
  <c r="AA309" i="21"/>
  <c r="N121" i="22"/>
  <c r="AA121" i="21"/>
  <c r="N354" i="22"/>
  <c r="V354" i="22" s="1"/>
  <c r="AA354" i="21"/>
  <c r="N169" i="22"/>
  <c r="O169" i="22" s="1"/>
  <c r="AA169" i="21"/>
  <c r="N440" i="22"/>
  <c r="V440" i="22" s="1"/>
  <c r="AA440" i="21"/>
  <c r="N200" i="22"/>
  <c r="O200" i="22" s="1"/>
  <c r="AA200" i="21"/>
  <c r="N498" i="22"/>
  <c r="V498" i="22" s="1"/>
  <c r="AA498" i="21"/>
  <c r="N242" i="22"/>
  <c r="O242" i="22" s="1"/>
  <c r="AA242" i="21"/>
  <c r="N458" i="22"/>
  <c r="V458" i="22" s="1"/>
  <c r="AA458" i="21"/>
  <c r="N216" i="22"/>
  <c r="AA216" i="21"/>
  <c r="N49" i="22"/>
  <c r="V49" i="22" s="1"/>
  <c r="AA49" i="21"/>
  <c r="O262" i="22"/>
  <c r="O19" i="22"/>
  <c r="V19" i="22"/>
  <c r="O167" i="22"/>
  <c r="V167" i="22"/>
  <c r="O126" i="22"/>
  <c r="V367" i="22"/>
  <c r="O119" i="22"/>
  <c r="O60" i="22"/>
  <c r="V66" i="22"/>
  <c r="V389" i="22"/>
  <c r="V79" i="22"/>
  <c r="V174" i="22"/>
  <c r="V294" i="22"/>
  <c r="O190" i="22"/>
  <c r="V190" i="22"/>
  <c r="O172" i="22"/>
  <c r="V410" i="22"/>
  <c r="O314" i="22"/>
  <c r="O330" i="22"/>
  <c r="V330" i="22"/>
  <c r="O323" i="22"/>
  <c r="V323" i="22"/>
  <c r="O348" i="22"/>
  <c r="O447" i="22"/>
  <c r="V475" i="22"/>
  <c r="O110" i="22"/>
  <c r="O423" i="22"/>
  <c r="O38" i="22"/>
  <c r="V38" i="22"/>
  <c r="O280" i="22"/>
  <c r="O455" i="22"/>
  <c r="V180" i="22"/>
  <c r="V175" i="22"/>
  <c r="O436" i="22"/>
  <c r="V80" i="22"/>
  <c r="O84" i="22"/>
  <c r="V328" i="22"/>
  <c r="O466" i="22"/>
  <c r="V466" i="22"/>
  <c r="O310" i="22"/>
  <c r="O94" i="22"/>
  <c r="V94" i="22"/>
  <c r="O468" i="22"/>
  <c r="V468" i="22"/>
  <c r="V100" i="22"/>
  <c r="O127" i="22"/>
  <c r="V127" i="22"/>
  <c r="V485" i="22"/>
  <c r="W26" i="24"/>
  <c r="Z102" i="21"/>
  <c r="AA102" i="21" s="1"/>
  <c r="AB26" i="24" s="1"/>
  <c r="E30" i="24" s="1"/>
  <c r="O317" i="22"/>
  <c r="V317" i="22"/>
  <c r="V30" i="22"/>
  <c r="V477" i="22"/>
  <c r="V489" i="22"/>
  <c r="O426" i="22"/>
  <c r="V426" i="22"/>
  <c r="O237" i="22"/>
  <c r="V237" i="22"/>
  <c r="V338" i="22"/>
  <c r="O473" i="22"/>
  <c r="V473" i="22"/>
  <c r="O433" i="22"/>
  <c r="O191" i="22"/>
  <c r="V191" i="22"/>
  <c r="O115" i="22"/>
  <c r="V115" i="22"/>
  <c r="O283" i="22"/>
  <c r="V36" i="22"/>
  <c r="O403" i="22"/>
  <c r="V403" i="22"/>
  <c r="V472" i="22"/>
  <c r="V467" i="22"/>
  <c r="V418" i="22"/>
  <c r="O297" i="22"/>
  <c r="V297" i="22"/>
  <c r="O274" i="22"/>
  <c r="V274" i="22"/>
  <c r="V353" i="22"/>
  <c r="O178" i="22"/>
  <c r="O394" i="22"/>
  <c r="V394" i="22"/>
  <c r="O383" i="22"/>
  <c r="V383" i="22"/>
  <c r="O15" i="22"/>
  <c r="O398" i="22"/>
  <c r="O500" i="22"/>
  <c r="O452" i="22"/>
  <c r="V452" i="22"/>
  <c r="O181" i="22"/>
  <c r="O304" i="22"/>
  <c r="V304" i="22"/>
  <c r="O52" i="22"/>
  <c r="V444" i="22"/>
  <c r="O195" i="22"/>
  <c r="V371" i="22"/>
  <c r="V188" i="22"/>
  <c r="V59" i="22"/>
  <c r="O214" i="22"/>
  <c r="V214" i="22"/>
  <c r="V212" i="22"/>
  <c r="V429" i="22"/>
  <c r="O48" i="22"/>
  <c r="V81" i="22"/>
  <c r="O138" i="22"/>
  <c r="V138" i="22"/>
  <c r="N3" i="22"/>
  <c r="O207" i="22"/>
  <c r="O158" i="22"/>
  <c r="V158" i="22"/>
  <c r="O302" i="22"/>
  <c r="O223" i="22"/>
  <c r="O252" i="22"/>
  <c r="V364" i="22"/>
  <c r="O107" i="22"/>
  <c r="V313" i="22"/>
  <c r="O92" i="22"/>
  <c r="V92" i="22"/>
  <c r="O282" i="22"/>
  <c r="V160" i="22"/>
  <c r="V401" i="22"/>
  <c r="O490" i="22"/>
  <c r="V250" i="22"/>
  <c r="O65" i="22"/>
  <c r="V279" i="22"/>
  <c r="V435" i="22"/>
  <c r="O412" i="22"/>
  <c r="V412" i="22"/>
  <c r="V70" i="22"/>
  <c r="V4" i="22"/>
  <c r="V422" i="22"/>
  <c r="O187" i="22"/>
  <c r="V147" i="22"/>
  <c r="V78" i="22"/>
  <c r="O404" i="22"/>
  <c r="O385" i="22"/>
  <c r="O493" i="22"/>
  <c r="O277" i="22"/>
  <c r="V277" i="22"/>
  <c r="O432" i="22"/>
  <c r="V432" i="22"/>
  <c r="O104" i="22"/>
  <c r="O441" i="22"/>
  <c r="V50" i="22"/>
  <c r="O103" i="22"/>
  <c r="V103" i="22"/>
  <c r="V350" i="22"/>
  <c r="O25" i="22"/>
  <c r="V25" i="22"/>
  <c r="O463" i="22"/>
  <c r="V251" i="22"/>
  <c r="O448" i="22"/>
  <c r="V419" i="22"/>
  <c r="O235" i="22"/>
  <c r="O93" i="22"/>
  <c r="O245" i="22"/>
  <c r="V245" i="22"/>
  <c r="V333" i="22"/>
  <c r="O289" i="22"/>
  <c r="V289" i="22"/>
  <c r="O402" i="22"/>
  <c r="O325" i="22"/>
  <c r="V325" i="22"/>
  <c r="O456" i="22"/>
  <c r="O440" i="22"/>
  <c r="V200" i="22"/>
  <c r="O498" i="22"/>
  <c r="I504" i="21"/>
  <c r="V388" i="22" l="1"/>
  <c r="V139" i="22"/>
  <c r="O33" i="22"/>
  <c r="V128" i="22"/>
  <c r="V291" i="22"/>
  <c r="V140" i="22"/>
  <c r="V5" i="22"/>
  <c r="O61" i="22"/>
  <c r="V218" i="22"/>
  <c r="V62" i="22"/>
  <c r="O35" i="22"/>
  <c r="V370" i="22"/>
  <c r="V241" i="22"/>
  <c r="O284" i="22"/>
  <c r="O474" i="22"/>
  <c r="O49" i="22"/>
  <c r="V362" i="22"/>
  <c r="V347" i="22"/>
  <c r="V242" i="22"/>
  <c r="O451" i="22"/>
  <c r="O359" i="22"/>
  <c r="O83" i="22"/>
  <c r="O154" i="22"/>
  <c r="V182" i="22"/>
  <c r="V77" i="22"/>
  <c r="V41" i="22"/>
  <c r="O315" i="22"/>
  <c r="O75" i="22"/>
  <c r="O453" i="22"/>
  <c r="V197" i="22"/>
  <c r="V379" i="22"/>
  <c r="V496" i="22"/>
  <c r="V106" i="22"/>
  <c r="O142" i="22"/>
  <c r="V64" i="22"/>
  <c r="O306" i="22"/>
  <c r="V329" i="22"/>
  <c r="V342" i="22"/>
  <c r="O278" i="22"/>
  <c r="O265" i="22"/>
  <c r="O55" i="22"/>
  <c r="V192" i="22"/>
  <c r="V22" i="22"/>
  <c r="V120" i="22"/>
  <c r="O446" i="22"/>
  <c r="V320" i="22"/>
  <c r="V189" i="22"/>
  <c r="O408" i="22"/>
  <c r="O361" i="22"/>
  <c r="O264" i="22"/>
  <c r="V460" i="22"/>
  <c r="O430" i="22"/>
  <c r="O118" i="22"/>
  <c r="O10" i="22"/>
  <c r="V10" i="22"/>
  <c r="O179" i="22"/>
  <c r="V179" i="22"/>
  <c r="V209" i="22"/>
  <c r="O209" i="22"/>
  <c r="V198" i="22"/>
  <c r="O198" i="22"/>
  <c r="V68" i="22"/>
  <c r="O68" i="22"/>
  <c r="O499" i="22"/>
  <c r="V499" i="22"/>
  <c r="O164" i="22"/>
  <c r="V164" i="22"/>
  <c r="V321" i="22"/>
  <c r="O321" i="22"/>
  <c r="V43" i="22"/>
  <c r="O43" i="22"/>
  <c r="O31" i="22"/>
  <c r="V31" i="22"/>
  <c r="V26" i="22"/>
  <c r="O26" i="22"/>
  <c r="V334" i="22"/>
  <c r="O334" i="22"/>
  <c r="V405" i="22"/>
  <c r="O405" i="22"/>
  <c r="V399" i="22"/>
  <c r="O399" i="22"/>
  <c r="V202" i="22"/>
  <c r="O202" i="22"/>
  <c r="V105" i="22"/>
  <c r="O105" i="22"/>
  <c r="V249" i="22"/>
  <c r="O249" i="22"/>
  <c r="V483" i="22"/>
  <c r="O483" i="22"/>
  <c r="O156" i="22"/>
  <c r="V156" i="22"/>
  <c r="V336" i="22"/>
  <c r="O336" i="22"/>
  <c r="O151" i="22"/>
  <c r="V151" i="22"/>
  <c r="O159" i="22"/>
  <c r="V159" i="22"/>
  <c r="O445" i="22"/>
  <c r="V445" i="22"/>
  <c r="V53" i="22"/>
  <c r="V275" i="22"/>
  <c r="O449" i="22"/>
  <c r="V108" i="22"/>
  <c r="V16" i="22"/>
  <c r="O184" i="22"/>
  <c r="V428" i="22"/>
  <c r="O375" i="22"/>
  <c r="O87" i="22"/>
  <c r="O376" i="22"/>
  <c r="V224" i="22"/>
  <c r="O101" i="22"/>
  <c r="V443" i="22"/>
  <c r="O494" i="22"/>
  <c r="O464" i="22"/>
  <c r="O458" i="22"/>
  <c r="O497" i="22"/>
  <c r="O73" i="22"/>
  <c r="V40" i="22"/>
  <c r="V123" i="22"/>
  <c r="O488" i="22"/>
  <c r="O131" i="22"/>
  <c r="V257" i="22"/>
  <c r="V299" i="22"/>
  <c r="O281" i="22"/>
  <c r="O486" i="22"/>
  <c r="O29" i="22"/>
  <c r="O47" i="22"/>
  <c r="V247" i="22"/>
  <c r="V194" i="22"/>
  <c r="O465" i="22"/>
  <c r="V95" i="22"/>
  <c r="O51" i="22"/>
  <c r="O146" i="22"/>
  <c r="V23" i="22"/>
  <c r="V63" i="22"/>
  <c r="V230" i="22"/>
  <c r="O309" i="22"/>
  <c r="V309" i="22"/>
  <c r="O378" i="22"/>
  <c r="V378" i="22"/>
  <c r="O9" i="22"/>
  <c r="V9" i="22"/>
  <c r="O301" i="22"/>
  <c r="V301" i="22"/>
  <c r="O285" i="22"/>
  <c r="V285" i="22"/>
  <c r="V226" i="22"/>
  <c r="O226" i="22"/>
  <c r="V450" i="22"/>
  <c r="O450" i="22"/>
  <c r="V225" i="22"/>
  <c r="O225" i="22"/>
  <c r="V431" i="22"/>
  <c r="O431" i="22"/>
  <c r="V287" i="22"/>
  <c r="O287" i="22"/>
  <c r="V286" i="22"/>
  <c r="O286" i="22"/>
  <c r="O457" i="22"/>
  <c r="V457" i="22"/>
  <c r="O152" i="22"/>
  <c r="V152" i="22"/>
  <c r="O132" i="22"/>
  <c r="V132" i="22"/>
  <c r="O199" i="22"/>
  <c r="V199" i="22"/>
  <c r="V82" i="22"/>
  <c r="O82" i="22"/>
  <c r="V96" i="22"/>
  <c r="O96" i="22"/>
  <c r="V384" i="22"/>
  <c r="O384" i="22"/>
  <c r="V363" i="22"/>
  <c r="O363" i="22"/>
  <c r="V415" i="22"/>
  <c r="O415" i="22"/>
  <c r="O113" i="22"/>
  <c r="V113" i="22"/>
  <c r="O27" i="22"/>
  <c r="V27" i="22"/>
  <c r="O374" i="22"/>
  <c r="V374" i="22"/>
  <c r="O114" i="22"/>
  <c r="V114" i="22"/>
  <c r="O484" i="22"/>
  <c r="V484" i="22"/>
  <c r="O185" i="22"/>
  <c r="O382" i="22"/>
  <c r="V396" i="22"/>
  <c r="O293" i="22"/>
  <c r="O17" i="22"/>
  <c r="O204" i="22"/>
  <c r="V155" i="22"/>
  <c r="V176" i="22"/>
  <c r="O88" i="22"/>
  <c r="O232" i="22"/>
  <c r="O391" i="22"/>
  <c r="V254" i="22"/>
  <c r="O259" i="22"/>
  <c r="O193" i="22"/>
  <c r="O45" i="22"/>
  <c r="V91" i="22"/>
  <c r="V305" i="22"/>
  <c r="O97" i="22"/>
  <c r="O56" i="22"/>
  <c r="O86" i="22"/>
  <c r="O21" i="22"/>
  <c r="O470" i="22"/>
  <c r="O263" i="22"/>
  <c r="V69" i="22"/>
  <c r="O216" i="22"/>
  <c r="V216" i="22"/>
  <c r="O121" i="22"/>
  <c r="V121" i="22"/>
  <c r="O233" i="22"/>
  <c r="V233" i="22"/>
  <c r="O116" i="22"/>
  <c r="V116" i="22"/>
  <c r="O6" i="22"/>
  <c r="V6" i="22"/>
  <c r="O231" i="22"/>
  <c r="V231" i="22"/>
  <c r="O161" i="22"/>
  <c r="V161" i="22"/>
  <c r="V406" i="22"/>
  <c r="O406" i="22"/>
  <c r="O211" i="22"/>
  <c r="V211" i="22"/>
  <c r="O344" i="22"/>
  <c r="V344" i="22"/>
  <c r="O236" i="22"/>
  <c r="V236" i="22"/>
  <c r="O478" i="22"/>
  <c r="V478" i="22"/>
  <c r="O201" i="22"/>
  <c r="V201" i="22"/>
  <c r="O248" i="22"/>
  <c r="V248" i="22"/>
  <c r="O8" i="22"/>
  <c r="V8" i="22"/>
  <c r="V311" i="22"/>
  <c r="O311" i="22"/>
  <c r="O318" i="22"/>
  <c r="V318" i="22"/>
  <c r="O356" i="22"/>
  <c r="V356" i="22"/>
  <c r="O461" i="22"/>
  <c r="V461" i="22"/>
  <c r="O352" i="22"/>
  <c r="V352" i="22"/>
  <c r="O327" i="22"/>
  <c r="V327" i="22"/>
  <c r="O157" i="22"/>
  <c r="V157" i="22"/>
  <c r="O413" i="22"/>
  <c r="V413" i="22"/>
  <c r="O495" i="22"/>
  <c r="V495" i="22"/>
  <c r="O462" i="22"/>
  <c r="V462" i="22"/>
  <c r="V407" i="22"/>
  <c r="O407" i="22"/>
  <c r="O409" i="22"/>
  <c r="V409" i="22"/>
  <c r="O360" i="22"/>
  <c r="V360" i="22"/>
  <c r="V276" i="22"/>
  <c r="O276" i="22"/>
  <c r="O20" i="22"/>
  <c r="V20" i="22"/>
  <c r="O267" i="22"/>
  <c r="V267" i="22"/>
  <c r="O476" i="22"/>
  <c r="V476" i="22"/>
  <c r="O145" i="22"/>
  <c r="V145" i="22"/>
  <c r="O205" i="22"/>
  <c r="V205" i="22"/>
  <c r="O99" i="22"/>
  <c r="V99" i="22"/>
  <c r="O491" i="22"/>
  <c r="V491" i="22"/>
  <c r="O37" i="22"/>
  <c r="V37" i="22"/>
  <c r="V162" i="22"/>
  <c r="O162" i="22"/>
  <c r="V215" i="22"/>
  <c r="O215" i="22"/>
  <c r="V395" i="22"/>
  <c r="O395" i="22"/>
  <c r="V337" i="22"/>
  <c r="O337" i="22"/>
  <c r="V368" i="22"/>
  <c r="O368" i="22"/>
  <c r="O246" i="22"/>
  <c r="V246" i="22"/>
  <c r="V272" i="22"/>
  <c r="O346" i="22"/>
  <c r="V392" i="22"/>
  <c r="V268" i="22"/>
  <c r="V221" i="22"/>
  <c r="V439" i="22"/>
  <c r="V239" i="22"/>
  <c r="V244" i="22"/>
  <c r="V288" i="22"/>
  <c r="V183" i="22"/>
  <c r="O411" i="22"/>
  <c r="V316" i="22"/>
  <c r="V322" i="22"/>
  <c r="V290" i="22"/>
  <c r="V57" i="22"/>
  <c r="V71" i="22"/>
  <c r="O173" i="22"/>
  <c r="V186" i="22"/>
  <c r="O220" i="22"/>
  <c r="O312" i="22"/>
  <c r="V109" i="22"/>
  <c r="V238" i="22"/>
  <c r="O143" i="22"/>
  <c r="O137" i="22"/>
  <c r="O341" i="22"/>
  <c r="V256" i="22"/>
  <c r="V260" i="22"/>
  <c r="O387" i="22"/>
  <c r="V319" i="22"/>
  <c r="O74" i="22"/>
  <c r="V74" i="22"/>
  <c r="O425" i="22"/>
  <c r="V425" i="22"/>
  <c r="O501" i="22"/>
  <c r="V501" i="22"/>
  <c r="O124" i="22"/>
  <c r="V124" i="22"/>
  <c r="O459" i="22"/>
  <c r="V459" i="22"/>
  <c r="O351" i="22"/>
  <c r="V351" i="22"/>
  <c r="O414" i="22"/>
  <c r="V414" i="22"/>
  <c r="O487" i="22"/>
  <c r="V487" i="22"/>
  <c r="O266" i="22"/>
  <c r="V266" i="22"/>
  <c r="O208" i="22"/>
  <c r="V208" i="22"/>
  <c r="O397" i="22"/>
  <c r="V397" i="22"/>
  <c r="O417" i="22"/>
  <c r="V417" i="22"/>
  <c r="O355" i="22"/>
  <c r="V355" i="22"/>
  <c r="O420" i="22"/>
  <c r="V420" i="22"/>
  <c r="O295" i="22"/>
  <c r="V295" i="22"/>
  <c r="O58" i="22"/>
  <c r="V58" i="22"/>
  <c r="O163" i="22"/>
  <c r="V163" i="22"/>
  <c r="O271" i="22"/>
  <c r="V271" i="22"/>
  <c r="O454" i="22"/>
  <c r="V454" i="22"/>
  <c r="O133" i="22"/>
  <c r="V133" i="22"/>
  <c r="O345" i="22"/>
  <c r="V345" i="22"/>
  <c r="O129" i="22"/>
  <c r="V129" i="22"/>
  <c r="O377" i="22"/>
  <c r="V377" i="22"/>
  <c r="O122" i="22"/>
  <c r="V122" i="22"/>
  <c r="V144" i="22"/>
  <c r="V424" i="22"/>
  <c r="V339" i="22"/>
  <c r="O134" i="22"/>
  <c r="O18" i="22"/>
  <c r="V380" i="22"/>
  <c r="V39" i="22"/>
  <c r="V481" i="22"/>
  <c r="V416" i="22"/>
  <c r="O44" i="22"/>
  <c r="V44" i="22"/>
  <c r="O340" i="22"/>
  <c r="V340" i="22"/>
  <c r="O381" i="22"/>
  <c r="V381" i="22"/>
  <c r="O24" i="22"/>
  <c r="V24" i="22"/>
  <c r="O240" i="22"/>
  <c r="V240" i="22"/>
  <c r="O442" i="22"/>
  <c r="V442" i="22"/>
  <c r="O393" i="22"/>
  <c r="V393" i="22"/>
  <c r="O90" i="22"/>
  <c r="V90" i="22"/>
  <c r="V169" i="22"/>
  <c r="V136" i="22"/>
  <c r="V253" i="22"/>
  <c r="V261" i="22"/>
  <c r="O89" i="22"/>
  <c r="O400" i="22"/>
  <c r="V14" i="22"/>
  <c r="V332" i="22"/>
  <c r="V228" i="22"/>
  <c r="V210" i="22"/>
  <c r="V166" i="22"/>
  <c r="V349" i="22"/>
  <c r="O308" i="22"/>
  <c r="V32" i="22"/>
  <c r="O222" i="22"/>
  <c r="O12" i="22"/>
  <c r="O13" i="22"/>
  <c r="V13" i="22"/>
  <c r="O296" i="22"/>
  <c r="V296" i="22"/>
  <c r="O170" i="22"/>
  <c r="V170" i="22"/>
  <c r="O492" i="22"/>
  <c r="V492" i="22"/>
  <c r="O111" i="22"/>
  <c r="V111" i="22"/>
  <c r="O229" i="22"/>
  <c r="V229" i="22"/>
  <c r="O219" i="22"/>
  <c r="V219" i="22"/>
  <c r="O307" i="22"/>
  <c r="V307" i="22"/>
  <c r="O234" i="22"/>
  <c r="V234" i="22"/>
  <c r="O130" i="22"/>
  <c r="V130" i="22"/>
  <c r="O196" i="22"/>
  <c r="V196" i="22"/>
  <c r="O171" i="22"/>
  <c r="V171" i="22"/>
  <c r="O372" i="22"/>
  <c r="V372" i="22"/>
  <c r="O471" i="22"/>
  <c r="V471" i="22"/>
  <c r="O324" i="22"/>
  <c r="V324" i="22"/>
  <c r="O357" i="22"/>
  <c r="V357" i="22"/>
  <c r="O369" i="22"/>
  <c r="V369" i="22"/>
  <c r="O148" i="22"/>
  <c r="V148" i="22"/>
  <c r="O243" i="22"/>
  <c r="V243" i="22"/>
  <c r="O54" i="22"/>
  <c r="V54" i="22"/>
  <c r="O343" i="22"/>
  <c r="V343" i="22"/>
  <c r="O437" i="22"/>
  <c r="V437" i="22"/>
  <c r="V258" i="22"/>
  <c r="V434" i="22"/>
  <c r="V303" i="22"/>
  <c r="O206" i="22"/>
  <c r="V125" i="22"/>
  <c r="V390" i="22"/>
  <c r="O76" i="22"/>
  <c r="O502" i="22"/>
  <c r="V502" i="22"/>
  <c r="O335" i="22"/>
  <c r="O165" i="22"/>
  <c r="O7" i="22"/>
  <c r="O386" i="22"/>
  <c r="V386" i="22"/>
  <c r="O358" i="22"/>
  <c r="V358" i="22"/>
  <c r="O331" i="22"/>
  <c r="V331" i="22"/>
  <c r="O72" i="22"/>
  <c r="V72" i="22"/>
  <c r="O227" i="22"/>
  <c r="V227" i="22"/>
  <c r="O469" i="22"/>
  <c r="V469" i="22"/>
  <c r="O354" i="22"/>
  <c r="O203" i="22"/>
  <c r="O153" i="22"/>
  <c r="O365" i="22"/>
  <c r="O326" i="22"/>
  <c r="O373" i="22"/>
  <c r="AA504" i="21"/>
  <c r="V149" i="22"/>
  <c r="V150" i="22"/>
  <c r="V269" i="22"/>
  <c r="V46" i="22"/>
  <c r="V67" i="22"/>
  <c r="V177" i="22"/>
  <c r="V168" i="22"/>
  <c r="V85" i="22"/>
  <c r="V482" i="22"/>
  <c r="V213" i="22"/>
  <c r="V298" i="22"/>
  <c r="V42" i="22"/>
  <c r="V427" i="22"/>
  <c r="V292" i="22"/>
  <c r="V479" i="22"/>
  <c r="V28" i="22"/>
  <c r="V135" i="22"/>
  <c r="V255" i="22"/>
  <c r="V366" i="22"/>
  <c r="V438" i="22"/>
  <c r="V34" i="22"/>
  <c r="V217" i="22"/>
  <c r="V98" i="22"/>
  <c r="V480" i="22"/>
  <c r="V141" i="22"/>
  <c r="V112" i="22"/>
  <c r="V273" i="22"/>
  <c r="V300" i="22"/>
  <c r="V421" i="22"/>
  <c r="V270" i="22"/>
  <c r="V11" i="22"/>
  <c r="V117" i="22"/>
  <c r="O3" i="22"/>
  <c r="V3" i="22"/>
  <c r="N102" i="22"/>
  <c r="Z504" i="21"/>
  <c r="O102" i="22" l="1"/>
  <c r="V102" i="22"/>
  <c r="V504" i="22" s="1"/>
  <c r="P3" i="22"/>
  <c r="P502" i="22"/>
  <c r="O504" i="22"/>
  <c r="P377" i="22"/>
  <c r="P360" i="22"/>
  <c r="P85" i="22"/>
  <c r="P479" i="22"/>
  <c r="P11" i="22"/>
  <c r="P84" i="22"/>
  <c r="P110" i="22"/>
  <c r="P227" i="22"/>
  <c r="P163" i="22"/>
  <c r="P264" i="22"/>
  <c r="P375" i="22"/>
  <c r="P88" i="22"/>
  <c r="P431" i="22"/>
  <c r="P89" i="22"/>
  <c r="P278" i="22"/>
  <c r="P81" i="22"/>
  <c r="P257" i="22"/>
  <c r="P328" i="22"/>
  <c r="P229" i="22"/>
  <c r="P284" i="22"/>
  <c r="P341" i="22"/>
  <c r="P493" i="22"/>
  <c r="P316" i="22"/>
  <c r="P497" i="22"/>
  <c r="P277" i="22"/>
  <c r="P32" i="22"/>
  <c r="P159" i="22"/>
  <c r="P469" i="22"/>
  <c r="P16" i="22"/>
  <c r="P418" i="22"/>
  <c r="P470" i="22"/>
  <c r="P495" i="22"/>
  <c r="P230" i="22"/>
  <c r="P219" i="22"/>
  <c r="P196" i="22"/>
  <c r="P357" i="22"/>
  <c r="P386" i="22"/>
  <c r="P90" i="22"/>
  <c r="P255" i="22"/>
  <c r="P343" i="22"/>
  <c r="P116" i="22"/>
  <c r="P244" i="22"/>
  <c r="P49" i="22"/>
  <c r="P98" i="22"/>
  <c r="P109" i="22"/>
  <c r="P297" i="22"/>
  <c r="P191" i="22"/>
  <c r="P9" i="22"/>
  <c r="P428" i="22"/>
  <c r="P410" i="22"/>
  <c r="P246" i="22"/>
  <c r="P367" i="22"/>
  <c r="P200" i="22"/>
  <c r="P296" i="22"/>
  <c r="P492" i="22"/>
  <c r="P414" i="22"/>
  <c r="P266" i="22"/>
  <c r="P397" i="22"/>
  <c r="P355" i="22"/>
  <c r="P44" i="22"/>
  <c r="P272" i="22"/>
  <c r="P92" i="22"/>
  <c r="P254" i="22"/>
  <c r="P331" i="22"/>
  <c r="P304" i="22"/>
  <c r="P168" i="22"/>
  <c r="P28" i="22"/>
  <c r="P480" i="22"/>
  <c r="P117" i="22"/>
  <c r="P233" i="22"/>
  <c r="P231" i="22"/>
  <c r="P73" i="22"/>
  <c r="P486" i="22"/>
  <c r="P391" i="22"/>
  <c r="P461" i="22"/>
  <c r="P374" i="22"/>
  <c r="P429" i="22"/>
  <c r="P500" i="22"/>
  <c r="P274" i="22"/>
  <c r="P36" i="22"/>
  <c r="P37" i="22"/>
  <c r="P426" i="22"/>
  <c r="P30" i="22"/>
  <c r="P22" i="22"/>
  <c r="P315" i="22"/>
  <c r="P390" i="22"/>
  <c r="P309" i="22"/>
  <c r="P106" i="22"/>
  <c r="P235" i="22"/>
  <c r="P451" i="22"/>
  <c r="P103" i="22"/>
  <c r="P432" i="22"/>
  <c r="P342" i="22"/>
  <c r="P430" i="22"/>
  <c r="P113" i="22"/>
  <c r="P108" i="22"/>
  <c r="P364" i="22"/>
  <c r="P158" i="22"/>
  <c r="P312" i="22"/>
  <c r="P259" i="22"/>
  <c r="P154" i="22"/>
  <c r="P387" i="22"/>
  <c r="P96" i="22"/>
  <c r="P86" i="22"/>
  <c r="P399" i="22"/>
  <c r="P202" i="22"/>
  <c r="P249" i="22"/>
  <c r="P204" i="22"/>
  <c r="P127" i="22"/>
  <c r="P173" i="22"/>
  <c r="P165" i="22"/>
  <c r="P143" i="22"/>
  <c r="P7" i="22"/>
  <c r="P449" i="22"/>
  <c r="P407" i="22"/>
  <c r="P368" i="22"/>
  <c r="P12" i="22"/>
  <c r="P242" i="22"/>
  <c r="P456" i="22"/>
  <c r="P161" i="22"/>
  <c r="P211" i="22"/>
  <c r="P236" i="22"/>
  <c r="P201" i="22"/>
  <c r="P8" i="22"/>
  <c r="P318" i="22"/>
  <c r="P499" i="22"/>
  <c r="P224" i="22"/>
  <c r="P197" i="22"/>
  <c r="P332" i="22"/>
  <c r="P138" i="22"/>
  <c r="P484" i="22"/>
  <c r="P97" i="22"/>
  <c r="P443" i="22"/>
  <c r="P434" i="22"/>
  <c r="P5" i="22"/>
  <c r="P303" i="22"/>
  <c r="P268" i="22"/>
  <c r="P424" i="22"/>
  <c r="P489" i="22"/>
  <c r="P339" i="22"/>
  <c r="P468" i="22"/>
  <c r="P120" i="22"/>
  <c r="P175" i="22"/>
  <c r="P347" i="22"/>
  <c r="P75" i="22"/>
  <c r="P183" i="22"/>
  <c r="P389" i="22"/>
  <c r="P119" i="22"/>
  <c r="P122" i="22"/>
  <c r="P482" i="22"/>
  <c r="P135" i="22"/>
  <c r="P141" i="22"/>
  <c r="P271" i="22"/>
  <c r="P299" i="22"/>
  <c r="P189" i="22"/>
  <c r="P445" i="22"/>
  <c r="P148" i="22"/>
  <c r="P185" i="22"/>
  <c r="P382" i="22"/>
  <c r="P441" i="22"/>
  <c r="P287" i="22"/>
  <c r="P361" i="22"/>
  <c r="P83" i="22"/>
  <c r="P413" i="22"/>
  <c r="P114" i="22"/>
  <c r="P243" i="22"/>
  <c r="P376" i="22"/>
  <c r="P471" i="22"/>
  <c r="P150" i="22"/>
  <c r="P396" i="22"/>
  <c r="P100" i="22"/>
  <c r="P348" i="22"/>
  <c r="P409" i="22"/>
  <c r="P121" i="22"/>
  <c r="P234" i="22"/>
  <c r="P372" i="22"/>
  <c r="P358" i="22"/>
  <c r="P437" i="22"/>
  <c r="P213" i="22"/>
  <c r="P112" i="22"/>
  <c r="P295" i="22"/>
  <c r="P381" i="22"/>
  <c r="P345" i="22"/>
  <c r="P171" i="22"/>
  <c r="P307" i="22"/>
  <c r="P124" i="22"/>
  <c r="P216" i="22"/>
  <c r="P294" i="22"/>
  <c r="P10" i="22"/>
  <c r="P403" i="22"/>
  <c r="P258" i="22"/>
  <c r="P450" i="22"/>
  <c r="P66" i="22"/>
  <c r="P314" i="22"/>
  <c r="P320" i="22"/>
  <c r="P182" i="22"/>
  <c r="P55" i="22"/>
  <c r="P228" i="22"/>
  <c r="P260" i="22"/>
  <c r="P104" i="22"/>
  <c r="P344" i="22"/>
  <c r="P289" i="22"/>
  <c r="P337" i="22"/>
  <c r="P326" i="22"/>
  <c r="P308" i="22"/>
  <c r="P184" i="22"/>
  <c r="P384" i="22"/>
  <c r="P464" i="22"/>
  <c r="P207" i="22"/>
  <c r="P313" i="22"/>
  <c r="P412" i="22"/>
  <c r="P474" i="22"/>
  <c r="P25" i="22"/>
  <c r="P136" i="22"/>
  <c r="P440" i="22"/>
  <c r="P378" i="22"/>
  <c r="P477" i="22"/>
  <c r="P491" i="22"/>
  <c r="P87" i="22"/>
  <c r="P354" i="22"/>
  <c r="P240" i="22"/>
  <c r="P133" i="22"/>
  <c r="P438" i="22"/>
  <c r="P269" i="22"/>
  <c r="N504" i="22"/>
  <c r="P336" i="22"/>
  <c r="P225" i="22"/>
  <c r="P176" i="22"/>
  <c r="P6" i="22"/>
  <c r="P421" i="22"/>
  <c r="P427" i="22"/>
  <c r="P52" i="22"/>
  <c r="P267" i="22"/>
  <c r="P79" i="22"/>
  <c r="P41" i="22"/>
  <c r="P155" i="22"/>
  <c r="P221" i="22"/>
  <c r="P467" i="22"/>
  <c r="P322" i="22"/>
  <c r="P465" i="22"/>
  <c r="P194" i="22"/>
  <c r="P256" i="22"/>
  <c r="P311" i="22"/>
  <c r="P306" i="22"/>
  <c r="P251" i="22"/>
  <c r="P169" i="22"/>
  <c r="P262" i="22"/>
  <c r="P186" i="22"/>
  <c r="P238" i="22"/>
  <c r="P146" i="22"/>
  <c r="P51" i="22"/>
  <c r="P398" i="22"/>
  <c r="P18" i="22"/>
  <c r="P327" i="22"/>
  <c r="P128" i="22"/>
  <c r="P33" i="22"/>
  <c r="P179" i="22"/>
  <c r="P485" i="22"/>
  <c r="P145" i="22"/>
  <c r="P188" i="22"/>
  <c r="P352" i="22"/>
  <c r="P404" i="22"/>
  <c r="P142" i="22"/>
  <c r="P247" i="22"/>
  <c r="P279" i="22"/>
  <c r="P417" i="22"/>
  <c r="P487" i="22"/>
  <c r="P170" i="22"/>
  <c r="P19" i="22"/>
  <c r="P125" i="22"/>
  <c r="P275" i="22"/>
  <c r="P472" i="22"/>
  <c r="P195" i="22"/>
  <c r="P369" i="22"/>
  <c r="P273" i="22"/>
  <c r="P411" i="22"/>
  <c r="P215" i="22"/>
  <c r="P365" i="22"/>
  <c r="P71" i="22"/>
  <c r="P45" i="22"/>
  <c r="P334" i="22"/>
  <c r="P82" i="22"/>
  <c r="P452" i="22"/>
  <c r="P346" i="22"/>
  <c r="P70" i="22"/>
  <c r="P362" i="22"/>
  <c r="P458" i="22"/>
  <c r="P57" i="22"/>
  <c r="P115" i="22"/>
  <c r="P394" i="22"/>
  <c r="P490" i="22"/>
  <c r="P58" i="22"/>
  <c r="P423" i="22"/>
  <c r="P270" i="22"/>
  <c r="P292" i="22"/>
  <c r="P149" i="22"/>
  <c r="P501" i="22"/>
  <c r="P400" i="22"/>
  <c r="P68" i="22"/>
  <c r="P209" i="22"/>
  <c r="P180" i="22"/>
  <c r="P298" i="22"/>
  <c r="P59" i="22"/>
  <c r="W420" i="22" l="1"/>
  <c r="W502" i="22"/>
  <c r="X31" i="24"/>
  <c r="W429" i="22"/>
  <c r="W274" i="22"/>
  <c r="W237" i="22"/>
  <c r="W80" i="22"/>
  <c r="W495" i="22"/>
  <c r="X495" i="22" s="1"/>
  <c r="AB495" i="21" s="1"/>
  <c r="AC495" i="21" s="1"/>
  <c r="P494" i="28" s="1"/>
  <c r="W13" i="22"/>
  <c r="W234" i="22"/>
  <c r="W272" i="22"/>
  <c r="W395" i="22"/>
  <c r="W387" i="22"/>
  <c r="X387" i="22" s="1"/>
  <c r="AB387" i="21" s="1"/>
  <c r="AC387" i="21" s="1"/>
  <c r="P386" i="28" s="1"/>
  <c r="W86" i="22"/>
  <c r="X86" i="22" s="1"/>
  <c r="AB86" i="21" s="1"/>
  <c r="AC86" i="21" s="1"/>
  <c r="P85" i="28" s="1"/>
  <c r="W202" i="22"/>
  <c r="X202" i="22" s="1"/>
  <c r="AB202" i="21" s="1"/>
  <c r="AC202" i="21" s="1"/>
  <c r="P201" i="28" s="1"/>
  <c r="W204" i="22"/>
  <c r="X204" i="22" s="1"/>
  <c r="AB204" i="21" s="1"/>
  <c r="AC204" i="21" s="1"/>
  <c r="P203" i="28" s="1"/>
  <c r="W173" i="22"/>
  <c r="W143" i="22"/>
  <c r="W449" i="22"/>
  <c r="W309" i="22"/>
  <c r="W235" i="22"/>
  <c r="X235" i="22" s="1"/>
  <c r="AB235" i="21" s="1"/>
  <c r="AC235" i="21" s="1"/>
  <c r="P234" i="28" s="1"/>
  <c r="W103" i="22"/>
  <c r="X103" i="22" s="1"/>
  <c r="AB103" i="21" s="1"/>
  <c r="AC103" i="21" s="1"/>
  <c r="P102" i="28" s="1"/>
  <c r="W342" i="22"/>
  <c r="X342" i="22" s="1"/>
  <c r="AB342" i="21" s="1"/>
  <c r="AC342" i="21" s="1"/>
  <c r="P341" i="28" s="1"/>
  <c r="W113" i="22"/>
  <c r="X113" i="22" s="1"/>
  <c r="AB113" i="21" s="1"/>
  <c r="AC113" i="21" s="1"/>
  <c r="P112" i="28" s="1"/>
  <c r="W364" i="22"/>
  <c r="W500" i="22"/>
  <c r="W283" i="22"/>
  <c r="W348" i="22"/>
  <c r="W230" i="22"/>
  <c r="W351" i="22"/>
  <c r="X351" i="22" s="1"/>
  <c r="AB351" i="21" s="1"/>
  <c r="AC351" i="21" s="1"/>
  <c r="P350" i="28" s="1"/>
  <c r="W324" i="22"/>
  <c r="W331" i="22"/>
  <c r="X331" i="22" s="1"/>
  <c r="AB331" i="21" s="1"/>
  <c r="AC331" i="21" s="1"/>
  <c r="P330" i="28" s="1"/>
  <c r="W373" i="22"/>
  <c r="W497" i="22"/>
  <c r="W448" i="22"/>
  <c r="W306" i="22"/>
  <c r="W78" i="22"/>
  <c r="X78" i="22" s="1"/>
  <c r="AB78" i="21" s="1"/>
  <c r="AC78" i="21" s="1"/>
  <c r="P77" i="28" s="1"/>
  <c r="W250" i="22"/>
  <c r="X250" i="22" s="1"/>
  <c r="AB250" i="21" s="1"/>
  <c r="AC250" i="21" s="1"/>
  <c r="P249" i="28" s="1"/>
  <c r="W252" i="22"/>
  <c r="X252" i="22" s="1"/>
  <c r="AB252" i="21" s="1"/>
  <c r="AC252" i="21" s="1"/>
  <c r="P251" i="28" s="1"/>
  <c r="W194" i="22"/>
  <c r="W132" i="22"/>
  <c r="W392" i="22"/>
  <c r="W139" i="22"/>
  <c r="W221" i="22"/>
  <c r="W23" i="22"/>
  <c r="X23" i="22" s="1"/>
  <c r="AB23" i="21" s="1"/>
  <c r="AC23" i="21" s="1"/>
  <c r="P22" i="28" s="1"/>
  <c r="W32" i="22"/>
  <c r="X32" i="22" s="1"/>
  <c r="AB32" i="21" s="1"/>
  <c r="AC32" i="21" s="1"/>
  <c r="P31" i="28" s="1"/>
  <c r="W323" i="22"/>
  <c r="X323" i="22" s="1"/>
  <c r="AB323" i="21" s="1"/>
  <c r="AC323" i="21" s="1"/>
  <c r="P322" i="28" s="1"/>
  <c r="W79" i="22"/>
  <c r="X79" i="22" s="1"/>
  <c r="AB79" i="21" s="1"/>
  <c r="AC79" i="21" s="1"/>
  <c r="P78" i="28" s="1"/>
  <c r="W167" i="22"/>
  <c r="W209" i="22"/>
  <c r="W463" i="22"/>
  <c r="W68" i="22"/>
  <c r="W286" i="22"/>
  <c r="W400" i="22"/>
  <c r="W374" i="22"/>
  <c r="X374" i="22" s="1"/>
  <c r="AB374" i="21" s="1"/>
  <c r="AC374" i="21" s="1"/>
  <c r="P373" i="28" s="1"/>
  <c r="W149" i="22"/>
  <c r="X149" i="22" s="1"/>
  <c r="AB149" i="21" s="1"/>
  <c r="AC149" i="21" s="1"/>
  <c r="P148" i="28" s="1"/>
  <c r="W67" i="22"/>
  <c r="W427" i="22"/>
  <c r="W34" i="22"/>
  <c r="W421" i="22"/>
  <c r="W77" i="22"/>
  <c r="W6" i="22"/>
  <c r="X6" i="22" s="1"/>
  <c r="AB6" i="21" s="1"/>
  <c r="AC6" i="21" s="1"/>
  <c r="P5" i="28" s="1"/>
  <c r="W72" i="22"/>
  <c r="X72" i="22" s="1"/>
  <c r="AB72" i="21" s="1"/>
  <c r="AC72" i="21" s="1"/>
  <c r="P71" i="28" s="1"/>
  <c r="W176" i="22"/>
  <c r="X176" i="22" s="1"/>
  <c r="AB176" i="21" s="1"/>
  <c r="AC176" i="21" s="1"/>
  <c r="P175" i="28" s="1"/>
  <c r="W188" i="22"/>
  <c r="W474" i="22"/>
  <c r="W37" i="22"/>
  <c r="W410" i="22"/>
  <c r="W487" i="22"/>
  <c r="W345" i="22"/>
  <c r="W411" i="22"/>
  <c r="X411" i="22" s="1"/>
  <c r="AB411" i="21" s="1"/>
  <c r="AC411" i="21" s="1"/>
  <c r="P410" i="28" s="1"/>
  <c r="W251" i="22"/>
  <c r="X251" i="22" s="1"/>
  <c r="AB251" i="21" s="1"/>
  <c r="AC251" i="21" s="1"/>
  <c r="P250" i="28" s="1"/>
  <c r="W422" i="22"/>
  <c r="W388" i="22"/>
  <c r="W199" i="22"/>
  <c r="W39" i="22"/>
  <c r="W481" i="22"/>
  <c r="W61" i="22"/>
  <c r="X61" i="22" s="1"/>
  <c r="AB61" i="21" s="1"/>
  <c r="AC61" i="21" s="1"/>
  <c r="P60" i="28" s="1"/>
  <c r="W66" i="22"/>
  <c r="X66" i="22" s="1"/>
  <c r="AB66" i="21" s="1"/>
  <c r="AC66" i="21" s="1"/>
  <c r="P65" i="28" s="1"/>
  <c r="W450" i="22"/>
  <c r="W225" i="22"/>
  <c r="W336" i="22"/>
  <c r="W304" i="22"/>
  <c r="W479" i="22"/>
  <c r="W11" i="22"/>
  <c r="X11" i="22" s="1"/>
  <c r="AB11" i="21" s="1"/>
  <c r="AC11" i="21" s="1"/>
  <c r="P10" i="28" s="1"/>
  <c r="W110" i="22"/>
  <c r="X110" i="22" s="1"/>
  <c r="AB110" i="21" s="1"/>
  <c r="AC110" i="21" s="1"/>
  <c r="P109" i="28" s="1"/>
  <c r="W163" i="22"/>
  <c r="X163" i="22" s="1"/>
  <c r="AB163" i="21" s="1"/>
  <c r="AC163" i="21" s="1"/>
  <c r="P162" i="28" s="1"/>
  <c r="W152" i="22"/>
  <c r="X152" i="22" s="1"/>
  <c r="AB152" i="21" s="1"/>
  <c r="AC152" i="21" s="1"/>
  <c r="P151" i="28" s="1"/>
  <c r="W10" i="22"/>
  <c r="W171" i="22"/>
  <c r="W48" i="22"/>
  <c r="W464" i="22"/>
  <c r="W21" i="22"/>
  <c r="W308" i="22"/>
  <c r="W263" i="22"/>
  <c r="X263" i="22" s="1"/>
  <c r="AB263" i="21" s="1"/>
  <c r="AC263" i="21" s="1"/>
  <c r="P262" i="28" s="1"/>
  <c r="W33" i="22"/>
  <c r="X33" i="22" s="1"/>
  <c r="AB33" i="21" s="1"/>
  <c r="AC33" i="21" s="1"/>
  <c r="P32" i="28" s="1"/>
  <c r="W187" i="22"/>
  <c r="W327" i="22"/>
  <c r="W212" i="22"/>
  <c r="W145" i="22"/>
  <c r="W57" i="22"/>
  <c r="W470" i="22"/>
  <c r="X470" i="22" s="1"/>
  <c r="AB470" i="21" s="1"/>
  <c r="AC470" i="21" s="1"/>
  <c r="P469" i="28" s="1"/>
  <c r="W246" i="22"/>
  <c r="X246" i="22" s="1"/>
  <c r="AB246" i="21" s="1"/>
  <c r="AC246" i="21" s="1"/>
  <c r="P245" i="28" s="1"/>
  <c r="W296" i="22"/>
  <c r="X296" i="22" s="1"/>
  <c r="AB296" i="21" s="1"/>
  <c r="AC296" i="21" s="1"/>
  <c r="P295" i="28" s="1"/>
  <c r="W130" i="22"/>
  <c r="W282" i="22"/>
  <c r="W259" i="22"/>
  <c r="W178" i="22"/>
  <c r="W334" i="22"/>
  <c r="W184" i="22"/>
  <c r="W415" i="22"/>
  <c r="X415" i="22" s="1"/>
  <c r="AB415" i="21" s="1"/>
  <c r="AC415" i="21" s="1"/>
  <c r="P414" i="28" s="1"/>
  <c r="W162" i="22"/>
  <c r="X162" i="22" s="1"/>
  <c r="AB162" i="21" s="1"/>
  <c r="AC162" i="21" s="1"/>
  <c r="P161" i="28" s="1"/>
  <c r="W215" i="22"/>
  <c r="W43" i="22"/>
  <c r="W241" i="22"/>
  <c r="W419" i="22"/>
  <c r="W50" i="22"/>
  <c r="W128" i="22"/>
  <c r="W65" i="22"/>
  <c r="X65" i="22" s="1"/>
  <c r="AB65" i="21" s="1"/>
  <c r="AC65" i="21" s="1"/>
  <c r="P64" i="28" s="1"/>
  <c r="W14" i="22"/>
  <c r="X14" i="22" s="1"/>
  <c r="AB14" i="21" s="1"/>
  <c r="AC14" i="21" s="1"/>
  <c r="P13" i="28" s="1"/>
  <c r="W95" i="22"/>
  <c r="W491" i="22"/>
  <c r="W100" i="22"/>
  <c r="W370" i="22"/>
  <c r="W476" i="22"/>
  <c r="X476" i="22" s="1"/>
  <c r="AB476" i="21" s="1"/>
  <c r="AC476" i="21" s="1"/>
  <c r="P475" i="28" s="1"/>
  <c r="W414" i="22"/>
  <c r="W357" i="22"/>
  <c r="X357" i="22" s="1"/>
  <c r="AB357" i="21" s="1"/>
  <c r="AC357" i="21" s="1"/>
  <c r="P356" i="28" s="1"/>
  <c r="W76" i="22"/>
  <c r="W456" i="22"/>
  <c r="W211" i="22"/>
  <c r="W201" i="22"/>
  <c r="W318" i="22"/>
  <c r="W224" i="22"/>
  <c r="W332" i="22"/>
  <c r="W484" i="22"/>
  <c r="W443" i="22"/>
  <c r="W5" i="22"/>
  <c r="W268" i="22"/>
  <c r="W489" i="22"/>
  <c r="W468" i="22"/>
  <c r="W175" i="22"/>
  <c r="W75" i="22"/>
  <c r="W389" i="22"/>
  <c r="W49" i="22"/>
  <c r="X49" i="22" s="1"/>
  <c r="AB49" i="21" s="1"/>
  <c r="AC49" i="21" s="1"/>
  <c r="P48" i="28" s="1"/>
  <c r="W226" i="22"/>
  <c r="W87" i="22"/>
  <c r="W232" i="22"/>
  <c r="W335" i="22"/>
  <c r="W352" i="22"/>
  <c r="X352" i="22" s="1"/>
  <c r="AB352" i="21" s="1"/>
  <c r="AC352" i="21" s="1"/>
  <c r="P351" i="28" s="1"/>
  <c r="W203" i="22"/>
  <c r="W52" i="22"/>
  <c r="X52" i="22" s="1"/>
  <c r="AB52" i="21" s="1"/>
  <c r="AC52" i="21" s="1"/>
  <c r="P51" i="28" s="1"/>
  <c r="W177" i="22"/>
  <c r="X177" i="22" s="1"/>
  <c r="AB177" i="21" s="1"/>
  <c r="AC177" i="21" s="1"/>
  <c r="P176" i="28" s="1"/>
  <c r="W292" i="22"/>
  <c r="W217" i="22"/>
  <c r="W270" i="22"/>
  <c r="W328" i="22"/>
  <c r="W423" i="22"/>
  <c r="X423" i="22" s="1"/>
  <c r="AB423" i="21" s="1"/>
  <c r="AC423" i="21" s="1"/>
  <c r="P422" i="28" s="1"/>
  <c r="W442" i="22"/>
  <c r="X442" i="22" s="1"/>
  <c r="AB442" i="21" s="1"/>
  <c r="AC442" i="21" s="1"/>
  <c r="P441" i="28" s="1"/>
  <c r="W58" i="22"/>
  <c r="X58" i="22" s="1"/>
  <c r="AB58" i="21" s="1"/>
  <c r="AC58" i="21" s="1"/>
  <c r="P57" i="28" s="1"/>
  <c r="W205" i="22"/>
  <c r="X205" i="22" s="1"/>
  <c r="AB205" i="21" s="1"/>
  <c r="AC205" i="21" s="1"/>
  <c r="P204" i="28" s="1"/>
  <c r="W439" i="22"/>
  <c r="W275" i="22"/>
  <c r="W409" i="22"/>
  <c r="W170" i="22"/>
  <c r="W196" i="22"/>
  <c r="X196" i="22" s="1"/>
  <c r="AB196" i="21" s="1"/>
  <c r="AC196" i="21" s="1"/>
  <c r="P195" i="28" s="1"/>
  <c r="W92" i="22"/>
  <c r="X92" i="22" s="1"/>
  <c r="AB92" i="21" s="1"/>
  <c r="AC92" i="21" s="1"/>
  <c r="P91" i="28" s="1"/>
  <c r="W153" i="22"/>
  <c r="X153" i="22" s="1"/>
  <c r="AB153" i="21" s="1"/>
  <c r="AC153" i="21" s="1"/>
  <c r="P152" i="28" s="1"/>
  <c r="W82" i="22"/>
  <c r="X82" i="22" s="1"/>
  <c r="AB82" i="21" s="1"/>
  <c r="AC82" i="21" s="1"/>
  <c r="P81" i="28" s="1"/>
  <c r="W384" i="22"/>
  <c r="W105" i="22"/>
  <c r="W483" i="22"/>
  <c r="W365" i="22"/>
  <c r="W326" i="22"/>
  <c r="X326" i="22" s="1"/>
  <c r="AB326" i="21" s="1"/>
  <c r="AC326" i="21" s="1"/>
  <c r="P325" i="28" s="1"/>
  <c r="W172" i="22"/>
  <c r="X172" i="22" s="1"/>
  <c r="AB172" i="21" s="1"/>
  <c r="AC172" i="21" s="1"/>
  <c r="P171" i="28" s="1"/>
  <c r="W218" i="22"/>
  <c r="X218" i="22" s="1"/>
  <c r="AB218" i="21" s="1"/>
  <c r="AC218" i="21" s="1"/>
  <c r="P217" i="28" s="1"/>
  <c r="W460" i="22"/>
  <c r="X460" i="22" s="1"/>
  <c r="AB460" i="21" s="1"/>
  <c r="AC460" i="21" s="1"/>
  <c r="P459" i="28" s="1"/>
  <c r="W147" i="22"/>
  <c r="W457" i="22"/>
  <c r="W223" i="22"/>
  <c r="W31" i="22"/>
  <c r="W319" i="22"/>
  <c r="W200" i="22"/>
  <c r="X200" i="22" s="1"/>
  <c r="AB200" i="21" s="1"/>
  <c r="AC200" i="21" s="1"/>
  <c r="P199" i="28" s="1"/>
  <c r="W325" i="22"/>
  <c r="X325" i="22" s="1"/>
  <c r="AB325" i="21" s="1"/>
  <c r="AC325" i="21" s="1"/>
  <c r="P324" i="28" s="1"/>
  <c r="W104" i="22"/>
  <c r="X104" i="22" s="1"/>
  <c r="AB104" i="21" s="1"/>
  <c r="AC104" i="21" s="1"/>
  <c r="P103" i="28" s="1"/>
  <c r="W160" i="22"/>
  <c r="W228" i="22"/>
  <c r="W380" i="22"/>
  <c r="W156" i="22"/>
  <c r="W288" i="22"/>
  <c r="W498" i="22"/>
  <c r="X498" i="22" s="1"/>
  <c r="AB498" i="21" s="1"/>
  <c r="AC498" i="21" s="1"/>
  <c r="P497" i="28" s="1"/>
  <c r="W198" i="22"/>
  <c r="X198" i="22" s="1"/>
  <c r="AB198" i="21" s="1"/>
  <c r="AC198" i="21" s="1"/>
  <c r="P197" i="28" s="1"/>
  <c r="W220" i="22"/>
  <c r="W114" i="22"/>
  <c r="W168" i="22"/>
  <c r="W98" i="22"/>
  <c r="W84" i="22"/>
  <c r="W227" i="22"/>
  <c r="X227" i="22" s="1"/>
  <c r="AB227" i="21" s="1"/>
  <c r="AC227" i="21" s="1"/>
  <c r="P226" i="28" s="1"/>
  <c r="W99" i="22"/>
  <c r="X99" i="22" s="1"/>
  <c r="AB99" i="21" s="1"/>
  <c r="AC99" i="21" s="1"/>
  <c r="P98" i="28" s="1"/>
  <c r="W239" i="22"/>
  <c r="X239" i="22" s="1"/>
  <c r="AB239" i="21" s="1"/>
  <c r="AC239" i="21" s="1"/>
  <c r="P238" i="28" s="1"/>
  <c r="W469" i="22"/>
  <c r="X469" i="22" s="1"/>
  <c r="AB469" i="21" s="1"/>
  <c r="AC469" i="21" s="1"/>
  <c r="P468" i="28" s="1"/>
  <c r="W492" i="22"/>
  <c r="W247" i="22"/>
  <c r="W181" i="22"/>
  <c r="W405" i="22"/>
  <c r="W71" i="22"/>
  <c r="W222" i="22"/>
  <c r="X222" i="22" s="1"/>
  <c r="AB222" i="21" s="1"/>
  <c r="AC222" i="21" s="1"/>
  <c r="P221" i="28" s="1"/>
  <c r="W137" i="22"/>
  <c r="X137" i="22" s="1"/>
  <c r="AB137" i="21" s="1"/>
  <c r="AC137" i="21" s="1"/>
  <c r="P136" i="28" s="1"/>
  <c r="W341" i="22"/>
  <c r="X341" i="22" s="1"/>
  <c r="AB341" i="21" s="1"/>
  <c r="AC341" i="21" s="1"/>
  <c r="P340" i="28" s="1"/>
  <c r="W401" i="22"/>
  <c r="W109" i="22"/>
  <c r="W317" i="22"/>
  <c r="W367" i="22"/>
  <c r="W372" i="22"/>
  <c r="W488" i="22"/>
  <c r="X488" i="22" s="1"/>
  <c r="AB488" i="21" s="1"/>
  <c r="AC488" i="21" s="1"/>
  <c r="P487" i="28" s="1"/>
  <c r="W96" i="22"/>
  <c r="X96" i="22" s="1"/>
  <c r="AB96" i="21" s="1"/>
  <c r="AC96" i="21" s="1"/>
  <c r="P95" i="28" s="1"/>
  <c r="W249" i="22"/>
  <c r="X249" i="22" s="1"/>
  <c r="AB249" i="21" s="1"/>
  <c r="AC249" i="21" s="1"/>
  <c r="P248" i="28" s="1"/>
  <c r="W165" i="22"/>
  <c r="W407" i="22"/>
  <c r="W451" i="22"/>
  <c r="W430" i="22"/>
  <c r="W158" i="22"/>
  <c r="W16" i="22"/>
  <c r="X16" i="22" s="1"/>
  <c r="AB16" i="21" s="1"/>
  <c r="AC16" i="21" s="1"/>
  <c r="P15" i="28" s="1"/>
  <c r="W338" i="22"/>
  <c r="X338" i="22" s="1"/>
  <c r="AB338" i="21" s="1"/>
  <c r="AC338" i="21" s="1"/>
  <c r="P337" i="28" s="1"/>
  <c r="W301" i="22"/>
  <c r="X301" i="22" s="1"/>
  <c r="AB301" i="21" s="1"/>
  <c r="AC301" i="21" s="1"/>
  <c r="P300" i="28" s="1"/>
  <c r="W74" i="22"/>
  <c r="W417" i="22"/>
  <c r="W161" i="22"/>
  <c r="W248" i="22"/>
  <c r="W256" i="22"/>
  <c r="X256" i="22" s="1"/>
  <c r="AB256" i="21" s="1"/>
  <c r="AC256" i="21" s="1"/>
  <c r="P255" i="28" s="1"/>
  <c r="W101" i="22"/>
  <c r="W465" i="22"/>
  <c r="X465" i="22" s="1"/>
  <c r="AB465" i="21" s="1"/>
  <c r="AC465" i="21" s="1"/>
  <c r="P464" i="28" s="1"/>
  <c r="W303" i="22"/>
  <c r="X303" i="22" s="1"/>
  <c r="AB303" i="21" s="1"/>
  <c r="AC303" i="21" s="1"/>
  <c r="P302" i="28" s="1"/>
  <c r="W192" i="22"/>
  <c r="W41" i="22"/>
  <c r="W416" i="22"/>
  <c r="W267" i="22"/>
  <c r="W73" i="22"/>
  <c r="X73" i="22" s="1"/>
  <c r="AB73" i="21" s="1"/>
  <c r="AC73" i="21" s="1"/>
  <c r="P72" i="28" s="1"/>
  <c r="W29" i="22"/>
  <c r="W435" i="22"/>
  <c r="X435" i="22" s="1"/>
  <c r="AB435" i="21" s="1"/>
  <c r="AC435" i="21" s="1"/>
  <c r="P434" i="28" s="1"/>
  <c r="W123" i="22"/>
  <c r="X123" i="22" s="1"/>
  <c r="AB123" i="21" s="1"/>
  <c r="AC123" i="21" s="1"/>
  <c r="P122" i="28" s="1"/>
  <c r="W90" i="22"/>
  <c r="W42" i="22"/>
  <c r="W112" i="22"/>
  <c r="W233" i="22"/>
  <c r="W330" i="22"/>
  <c r="W243" i="22"/>
  <c r="W242" i="22"/>
  <c r="X242" i="22" s="1"/>
  <c r="AB242" i="21" s="1"/>
  <c r="AC242" i="21" s="1"/>
  <c r="P241" i="28" s="1"/>
  <c r="W344" i="22"/>
  <c r="X344" i="22" s="1"/>
  <c r="AB344" i="21" s="1"/>
  <c r="AC344" i="21" s="1"/>
  <c r="P343" i="28" s="1"/>
  <c r="W385" i="22"/>
  <c r="W260" i="22"/>
  <c r="W144" i="22"/>
  <c r="W434" i="22"/>
  <c r="W182" i="22"/>
  <c r="W379" i="22"/>
  <c r="X379" i="22" s="1"/>
  <c r="AB379" i="21" s="1"/>
  <c r="AC379" i="21" s="1"/>
  <c r="P378" i="28" s="1"/>
  <c r="W174" i="22"/>
  <c r="X174" i="22" s="1"/>
  <c r="AB174" i="21" s="1"/>
  <c r="AC174" i="21" s="1"/>
  <c r="P173" i="28" s="1"/>
  <c r="W142" i="22"/>
  <c r="X142" i="22" s="1"/>
  <c r="AB142" i="21" s="1"/>
  <c r="AC142" i="21" s="1"/>
  <c r="P141" i="28" s="1"/>
  <c r="W404" i="22"/>
  <c r="W361" i="22"/>
  <c r="W437" i="22"/>
  <c r="W255" i="22"/>
  <c r="W117" i="22"/>
  <c r="X117" i="22" s="1"/>
  <c r="AB117" i="21" s="1"/>
  <c r="AC117" i="21" s="1"/>
  <c r="P116" i="28" s="1"/>
  <c r="W445" i="22"/>
  <c r="X445" i="22" s="1"/>
  <c r="AB445" i="21" s="1"/>
  <c r="AC445" i="21" s="1"/>
  <c r="P444" i="28" s="1"/>
  <c r="W285" i="22"/>
  <c r="W381" i="22"/>
  <c r="X381" i="22" s="1"/>
  <c r="AB381" i="21" s="1"/>
  <c r="AC381" i="21" s="1"/>
  <c r="P380" i="28" s="1"/>
  <c r="W452" i="22"/>
  <c r="W399" i="22"/>
  <c r="W7" i="22"/>
  <c r="W432" i="22"/>
  <c r="W108" i="22"/>
  <c r="W297" i="22"/>
  <c r="X297" i="22" s="1"/>
  <c r="AB297" i="21" s="1"/>
  <c r="AC297" i="21" s="1"/>
  <c r="P296" i="28" s="1"/>
  <c r="W294" i="22"/>
  <c r="X294" i="22" s="1"/>
  <c r="AB294" i="21" s="1"/>
  <c r="AC294" i="21" s="1"/>
  <c r="P293" i="28" s="1"/>
  <c r="W459" i="22"/>
  <c r="X459" i="22" s="1"/>
  <c r="AB459" i="21" s="1"/>
  <c r="AC459" i="21" s="1"/>
  <c r="P458" i="28" s="1"/>
  <c r="W386" i="22"/>
  <c r="W453" i="22"/>
  <c r="W169" i="22"/>
  <c r="W64" i="22"/>
  <c r="W311" i="22"/>
  <c r="W197" i="22"/>
  <c r="X197" i="22" s="1"/>
  <c r="AB197" i="21" s="1"/>
  <c r="AC197" i="21" s="1"/>
  <c r="P196" i="28" s="1"/>
  <c r="W371" i="22"/>
  <c r="W322" i="22"/>
  <c r="X322" i="22" s="1"/>
  <c r="AB322" i="21" s="1"/>
  <c r="AC322" i="21" s="1"/>
  <c r="P321" i="28" s="1"/>
  <c r="W433" i="22"/>
  <c r="W155" i="22"/>
  <c r="W60" i="22"/>
  <c r="W354" i="22"/>
  <c r="W461" i="22"/>
  <c r="W366" i="22"/>
  <c r="X366" i="22" s="1"/>
  <c r="AB366" i="21" s="1"/>
  <c r="AC366" i="21" s="1"/>
  <c r="P365" i="28" s="1"/>
  <c r="W455" i="22"/>
  <c r="X455" i="22" s="1"/>
  <c r="AB455" i="21" s="1"/>
  <c r="AC455" i="21" s="1"/>
  <c r="P454" i="28" s="1"/>
  <c r="W179" i="22"/>
  <c r="X179" i="22" s="1"/>
  <c r="AB179" i="21" s="1"/>
  <c r="AC179" i="21" s="1"/>
  <c r="P178" i="28" s="1"/>
  <c r="W358" i="22"/>
  <c r="W154" i="22"/>
  <c r="W134" i="22"/>
  <c r="W329" i="22"/>
  <c r="W254" i="22"/>
  <c r="W475" i="22"/>
  <c r="X475" i="22" s="1"/>
  <c r="AB475" i="21" s="1"/>
  <c r="AC475" i="21" s="1"/>
  <c r="P474" i="28" s="1"/>
  <c r="W264" i="22"/>
  <c r="X264" i="22" s="1"/>
  <c r="AB264" i="21" s="1"/>
  <c r="AC264" i="21" s="1"/>
  <c r="P263" i="28" s="1"/>
  <c r="W486" i="22"/>
  <c r="X486" i="22" s="1"/>
  <c r="AB486" i="21" s="1"/>
  <c r="AC486" i="21" s="1"/>
  <c r="P485" i="28" s="1"/>
  <c r="W47" i="22"/>
  <c r="W278" i="22"/>
  <c r="W462" i="22"/>
  <c r="W482" i="22"/>
  <c r="W438" i="22"/>
  <c r="X438" i="22" s="1"/>
  <c r="AB438" i="21" s="1"/>
  <c r="AC438" i="21" s="1"/>
  <c r="P437" i="28" s="1"/>
  <c r="W231" i="22"/>
  <c r="X231" i="22" s="1"/>
  <c r="AB231" i="21" s="1"/>
  <c r="AC231" i="21" s="1"/>
  <c r="P230" i="28" s="1"/>
  <c r="W369" i="22"/>
  <c r="X369" i="22" s="1"/>
  <c r="AB369" i="21" s="1"/>
  <c r="AC369" i="21" s="1"/>
  <c r="P368" i="28" s="1"/>
  <c r="W191" i="22"/>
  <c r="X191" i="22" s="1"/>
  <c r="AB191" i="21" s="1"/>
  <c r="AC191" i="21" s="1"/>
  <c r="P190" i="28" s="1"/>
  <c r="W151" i="22"/>
  <c r="W219" i="22"/>
  <c r="W24" i="22"/>
  <c r="W398" i="22"/>
  <c r="W94" i="22"/>
  <c r="W136" i="22"/>
  <c r="W261" i="22"/>
  <c r="W12" i="22"/>
  <c r="X12" i="22" s="1"/>
  <c r="AB12" i="21" s="1"/>
  <c r="AC12" i="21" s="1"/>
  <c r="P11" i="28" s="1"/>
  <c r="W402" i="22"/>
  <c r="W350" i="22"/>
  <c r="W91" i="22"/>
  <c r="W291" i="22"/>
  <c r="W97" i="22"/>
  <c r="W290" i="22"/>
  <c r="X290" i="22" s="1"/>
  <c r="AB290" i="21" s="1"/>
  <c r="AC290" i="21" s="1"/>
  <c r="P289" i="28" s="1"/>
  <c r="W466" i="22"/>
  <c r="X466" i="22" s="1"/>
  <c r="AB466" i="21" s="1"/>
  <c r="AC466" i="21" s="1"/>
  <c r="P465" i="28" s="1"/>
  <c r="W447" i="22"/>
  <c r="X447" i="22" s="1"/>
  <c r="AB447" i="21" s="1"/>
  <c r="AC447" i="21" s="1"/>
  <c r="P446" i="28" s="1"/>
  <c r="W189" i="22"/>
  <c r="W157" i="22"/>
  <c r="W15" i="22"/>
  <c r="W51" i="22"/>
  <c r="W310" i="22"/>
  <c r="W186" i="22"/>
  <c r="X186" i="22" s="1"/>
  <c r="AB186" i="21" s="1"/>
  <c r="AC186" i="21" s="1"/>
  <c r="P185" i="28" s="1"/>
  <c r="W333" i="22"/>
  <c r="X333" i="22" s="1"/>
  <c r="AB333" i="21" s="1"/>
  <c r="AC333" i="21" s="1"/>
  <c r="P332" i="28" s="1"/>
  <c r="W493" i="22"/>
  <c r="X493" i="22" s="1"/>
  <c r="AB493" i="21" s="1"/>
  <c r="AC493" i="21" s="1"/>
  <c r="P492" i="28" s="1"/>
  <c r="W316" i="22"/>
  <c r="W413" i="22"/>
  <c r="W9" i="22"/>
  <c r="W265" i="22"/>
  <c r="W314" i="22"/>
  <c r="X314" i="22" s="1"/>
  <c r="AB314" i="21" s="1"/>
  <c r="AC314" i="21" s="1"/>
  <c r="P313" i="28" s="1"/>
  <c r="W396" i="22"/>
  <c r="X396" i="22" s="1"/>
  <c r="AB396" i="21" s="1"/>
  <c r="AC396" i="21" s="1"/>
  <c r="P395" i="28" s="1"/>
  <c r="W485" i="22"/>
  <c r="W19" i="22"/>
  <c r="X19" i="22" s="1"/>
  <c r="AB19" i="21" s="1"/>
  <c r="AC19" i="21" s="1"/>
  <c r="P18" i="28" s="1"/>
  <c r="W471" i="22"/>
  <c r="W312" i="22"/>
  <c r="W56" i="22"/>
  <c r="W17" i="22"/>
  <c r="W206" i="22"/>
  <c r="W408" i="22"/>
  <c r="X408" i="22" s="1"/>
  <c r="AB408" i="21" s="1"/>
  <c r="AC408" i="21" s="1"/>
  <c r="P407" i="28" s="1"/>
  <c r="W25" i="22"/>
  <c r="X25" i="22" s="1"/>
  <c r="AB25" i="21" s="1"/>
  <c r="AC25" i="21" s="1"/>
  <c r="P24" i="28" s="1"/>
  <c r="W4" i="22"/>
  <c r="W207" i="22"/>
  <c r="W195" i="22"/>
  <c r="W426" i="22"/>
  <c r="W315" i="22"/>
  <c r="W425" i="22"/>
  <c r="X425" i="22" s="1"/>
  <c r="AB425" i="21" s="1"/>
  <c r="AC425" i="21" s="1"/>
  <c r="P424" i="28" s="1"/>
  <c r="W355" i="22"/>
  <c r="X355" i="22" s="1"/>
  <c r="AB355" i="21" s="1"/>
  <c r="AC355" i="21" s="1"/>
  <c r="P354" i="28" s="1"/>
  <c r="W245" i="22"/>
  <c r="X245" i="22" s="1"/>
  <c r="AB245" i="21" s="1"/>
  <c r="AC245" i="21" s="1"/>
  <c r="P244" i="28" s="1"/>
  <c r="W277" i="22"/>
  <c r="X277" i="22" s="1"/>
  <c r="AB277" i="21" s="1"/>
  <c r="AC277" i="21" s="1"/>
  <c r="P276" i="28" s="1"/>
  <c r="W305" i="22"/>
  <c r="W138" i="22"/>
  <c r="W494" i="22"/>
  <c r="W62" i="22"/>
  <c r="W35" i="22"/>
  <c r="X35" i="22" s="1"/>
  <c r="AB35" i="21" s="1"/>
  <c r="AC35" i="21" s="1"/>
  <c r="P34" i="28" s="1"/>
  <c r="W436" i="22"/>
  <c r="X436" i="22" s="1"/>
  <c r="AB436" i="21" s="1"/>
  <c r="AC436" i="21" s="1"/>
  <c r="P435" i="28" s="1"/>
  <c r="W183" i="22"/>
  <c r="X183" i="22" s="1"/>
  <c r="AB183" i="21" s="1"/>
  <c r="AC183" i="21" s="1"/>
  <c r="P182" i="28" s="1"/>
  <c r="W93" i="22"/>
  <c r="X93" i="22" s="1"/>
  <c r="AB93" i="21" s="1"/>
  <c r="AC93" i="21" s="1"/>
  <c r="P92" i="28" s="1"/>
  <c r="W441" i="22"/>
  <c r="W89" i="22"/>
  <c r="W302" i="22"/>
  <c r="W150" i="22"/>
  <c r="W28" i="22"/>
  <c r="X28" i="22" s="1"/>
  <c r="AB28" i="21" s="1"/>
  <c r="AC28" i="21" s="1"/>
  <c r="P27" i="28" s="1"/>
  <c r="W273" i="22"/>
  <c r="X273" i="22" s="1"/>
  <c r="AB273" i="21" s="1"/>
  <c r="AC273" i="21" s="1"/>
  <c r="P272" i="28" s="1"/>
  <c r="W299" i="22"/>
  <c r="X299" i="22" s="1"/>
  <c r="AB299" i="21" s="1"/>
  <c r="AC299" i="21" s="1"/>
  <c r="P298" i="28" s="1"/>
  <c r="W240" i="22"/>
  <c r="X240" i="22" s="1"/>
  <c r="AB240" i="21" s="1"/>
  <c r="AC240" i="21" s="1"/>
  <c r="P239" i="28" s="1"/>
  <c r="W54" i="22"/>
  <c r="W383" i="22"/>
  <c r="W22" i="22"/>
  <c r="W216" i="22"/>
  <c r="W44" i="22"/>
  <c r="X44" i="22" s="1"/>
  <c r="AB44" i="21" s="1"/>
  <c r="AC44" i="21" s="1"/>
  <c r="P43" i="28" s="1"/>
  <c r="W214" i="22"/>
  <c r="W193" i="22"/>
  <c r="X193" i="22" s="1"/>
  <c r="AB193" i="21" s="1"/>
  <c r="AC193" i="21" s="1"/>
  <c r="P192" i="28" s="1"/>
  <c r="W146" i="22"/>
  <c r="X146" i="22" s="1"/>
  <c r="AB146" i="21" s="1"/>
  <c r="AC146" i="21" s="1"/>
  <c r="P145" i="28" s="1"/>
  <c r="W446" i="22"/>
  <c r="W458" i="22"/>
  <c r="W253" i="22"/>
  <c r="W70" i="22"/>
  <c r="W258" i="22"/>
  <c r="X258" i="22" s="1"/>
  <c r="AB258" i="21" s="1"/>
  <c r="AC258" i="21" s="1"/>
  <c r="P257" i="28" s="1"/>
  <c r="W477" i="22"/>
  <c r="W428" i="22"/>
  <c r="W501" i="22"/>
  <c r="X501" i="22" s="1"/>
  <c r="AB501" i="21" s="1"/>
  <c r="AC501" i="21" s="1"/>
  <c r="P500" i="28" s="1"/>
  <c r="W129" i="22"/>
  <c r="W118" i="22"/>
  <c r="W406" i="22"/>
  <c r="W8" i="22"/>
  <c r="W40" i="22"/>
  <c r="W53" i="22"/>
  <c r="X53" i="22" s="1"/>
  <c r="AB53" i="21" s="1"/>
  <c r="AC53" i="21" s="1"/>
  <c r="P52" i="28" s="1"/>
  <c r="W131" i="22"/>
  <c r="X131" i="22" s="1"/>
  <c r="AB131" i="21" s="1"/>
  <c r="AC131" i="21" s="1"/>
  <c r="P130" i="28" s="1"/>
  <c r="W166" i="22"/>
  <c r="X166" i="22" s="1"/>
  <c r="AB166" i="21" s="1"/>
  <c r="AC166" i="21" s="1"/>
  <c r="P165" i="28" s="1"/>
  <c r="W339" i="22"/>
  <c r="W38" i="22"/>
  <c r="W190" i="22"/>
  <c r="W375" i="22"/>
  <c r="W376" i="22"/>
  <c r="W490" i="22"/>
  <c r="W377" i="22"/>
  <c r="X377" i="22" s="1"/>
  <c r="AB377" i="21" s="1"/>
  <c r="AC377" i="21" s="1"/>
  <c r="P376" i="28" s="1"/>
  <c r="W269" i="22"/>
  <c r="W135" i="22"/>
  <c r="W300" i="22"/>
  <c r="W116" i="22"/>
  <c r="W159" i="22"/>
  <c r="W394" i="22"/>
  <c r="X394" i="22" s="1"/>
  <c r="AB394" i="21" s="1"/>
  <c r="AC394" i="21" s="1"/>
  <c r="P393" i="28" s="1"/>
  <c r="W378" i="22"/>
  <c r="W121" i="22"/>
  <c r="X121" i="22" s="1"/>
  <c r="AB121" i="21" s="1"/>
  <c r="AC121" i="21" s="1"/>
  <c r="P120" i="28" s="1"/>
  <c r="W279" i="22"/>
  <c r="X279" i="22" s="1"/>
  <c r="AB279" i="21" s="1"/>
  <c r="AC279" i="21" s="1"/>
  <c r="P278" i="28" s="1"/>
  <c r="W18" i="22"/>
  <c r="W26" i="22"/>
  <c r="W363" i="22"/>
  <c r="W280" i="22"/>
  <c r="W440" i="22"/>
  <c r="X440" i="22" s="1"/>
  <c r="AB440" i="21" s="1"/>
  <c r="AC440" i="21" s="1"/>
  <c r="P439" i="28" s="1"/>
  <c r="W284" i="22"/>
  <c r="W412" i="22"/>
  <c r="W353" i="22"/>
  <c r="X353" i="22" s="1"/>
  <c r="AB353" i="21" s="1"/>
  <c r="AC353" i="21" s="1"/>
  <c r="P352" i="28" s="1"/>
  <c r="W30" i="22"/>
  <c r="W125" i="22"/>
  <c r="W124" i="22"/>
  <c r="W340" i="22"/>
  <c r="W337" i="22"/>
  <c r="X337" i="22" s="1"/>
  <c r="AB337" i="21" s="1"/>
  <c r="AC337" i="21" s="1"/>
  <c r="P336" i="28" s="1"/>
  <c r="W320" i="22"/>
  <c r="X320" i="22" s="1"/>
  <c r="AB320" i="21" s="1"/>
  <c r="AC320" i="21" s="1"/>
  <c r="P319" i="28" s="1"/>
  <c r="W46" i="22"/>
  <c r="X46" i="22" s="1"/>
  <c r="AB46" i="21" s="1"/>
  <c r="AC46" i="21" s="1"/>
  <c r="P45" i="28" s="1"/>
  <c r="W180" i="22"/>
  <c r="X180" i="22" s="1"/>
  <c r="AB180" i="21" s="1"/>
  <c r="AC180" i="21" s="1"/>
  <c r="P179" i="28" s="1"/>
  <c r="W36" i="22"/>
  <c r="W111" i="22"/>
  <c r="W127" i="22"/>
  <c r="W106" i="22"/>
  <c r="W347" i="22"/>
  <c r="X347" i="22" s="1"/>
  <c r="AB347" i="21" s="1"/>
  <c r="AC347" i="21" s="1"/>
  <c r="P346" i="28" s="1"/>
  <c r="W382" i="22"/>
  <c r="X382" i="22" s="1"/>
  <c r="AB382" i="21" s="1"/>
  <c r="AC382" i="21" s="1"/>
  <c r="P381" i="28" s="1"/>
  <c r="W431" i="22"/>
  <c r="X431" i="22" s="1"/>
  <c r="AB431" i="21" s="1"/>
  <c r="AC431" i="21" s="1"/>
  <c r="P430" i="28" s="1"/>
  <c r="W122" i="22"/>
  <c r="X122" i="22" s="1"/>
  <c r="AB122" i="21" s="1"/>
  <c r="AC122" i="21" s="1"/>
  <c r="P121" i="28" s="1"/>
  <c r="W85" i="22"/>
  <c r="W271" i="22"/>
  <c r="W295" i="22"/>
  <c r="W115" i="22"/>
  <c r="W229" i="22"/>
  <c r="X229" i="22" s="1"/>
  <c r="AB229" i="21" s="1"/>
  <c r="AC229" i="21" s="1"/>
  <c r="P228" i="28" s="1"/>
  <c r="W293" i="22"/>
  <c r="X293" i="22" s="1"/>
  <c r="AB293" i="21" s="1"/>
  <c r="AC293" i="21" s="1"/>
  <c r="P292" i="28" s="1"/>
  <c r="W238" i="22"/>
  <c r="X238" i="22" s="1"/>
  <c r="AB238" i="21" s="1"/>
  <c r="AC238" i="21" s="1"/>
  <c r="P237" i="28" s="1"/>
  <c r="W362" i="22"/>
  <c r="X362" i="22" s="1"/>
  <c r="AB362" i="21" s="1"/>
  <c r="AC362" i="21" s="1"/>
  <c r="P361" i="28" s="1"/>
  <c r="W346" i="22"/>
  <c r="W418" i="22"/>
  <c r="W390" i="22"/>
  <c r="W266" i="22"/>
  <c r="W368" i="22"/>
  <c r="X368" i="22" s="1"/>
  <c r="AB368" i="21" s="1"/>
  <c r="AC368" i="21" s="1"/>
  <c r="P367" i="28" s="1"/>
  <c r="W496" i="22"/>
  <c r="W236" i="22"/>
  <c r="X236" i="22" s="1"/>
  <c r="AB236" i="21" s="1"/>
  <c r="AC236" i="21" s="1"/>
  <c r="P235" i="28" s="1"/>
  <c r="W356" i="22"/>
  <c r="X356" i="22" s="1"/>
  <c r="AB356" i="21" s="1"/>
  <c r="AC356" i="21" s="1"/>
  <c r="P355" i="28" s="1"/>
  <c r="W107" i="22"/>
  <c r="W444" i="22"/>
  <c r="W210" i="22"/>
  <c r="W424" i="22"/>
  <c r="W63" i="22"/>
  <c r="W276" i="22"/>
  <c r="W343" i="22"/>
  <c r="X343" i="22" s="1"/>
  <c r="AB343" i="21" s="1"/>
  <c r="AC343" i="21" s="1"/>
  <c r="P342" i="28" s="1"/>
  <c r="W45" i="22"/>
  <c r="X45" i="22" s="1"/>
  <c r="AB45" i="21" s="1"/>
  <c r="AC45" i="21" s="1"/>
  <c r="P44" i="28" s="1"/>
  <c r="W321" i="22"/>
  <c r="W313" i="22"/>
  <c r="W81" i="22"/>
  <c r="W472" i="22"/>
  <c r="W257" i="22"/>
  <c r="X257" i="22" s="1"/>
  <c r="AB257" i="21" s="1"/>
  <c r="AC257" i="21" s="1"/>
  <c r="P256" i="28" s="1"/>
  <c r="W393" i="22"/>
  <c r="W208" i="22"/>
  <c r="X208" i="22" s="1"/>
  <c r="AB208" i="21" s="1"/>
  <c r="AC208" i="21" s="1"/>
  <c r="P207" i="28" s="1"/>
  <c r="W164" i="22"/>
  <c r="X164" i="22" s="1"/>
  <c r="AB164" i="21" s="1"/>
  <c r="AC164" i="21" s="1"/>
  <c r="P163" i="28" s="1"/>
  <c r="W467" i="22"/>
  <c r="W119" i="22"/>
  <c r="W281" i="22"/>
  <c r="W359" i="22"/>
  <c r="W287" i="22"/>
  <c r="X287" i="22" s="1"/>
  <c r="AB287" i="21" s="1"/>
  <c r="AC287" i="21" s="1"/>
  <c r="P286" i="28" s="1"/>
  <c r="W27" i="22"/>
  <c r="X27" i="22" s="1"/>
  <c r="AB27" i="21" s="1"/>
  <c r="AC27" i="21" s="1"/>
  <c r="P26" i="28" s="1"/>
  <c r="W59" i="22"/>
  <c r="X59" i="22" s="1"/>
  <c r="AB59" i="21" s="1"/>
  <c r="AC59" i="21" s="1"/>
  <c r="P58" i="28" s="1"/>
  <c r="W213" i="22"/>
  <c r="X213" i="22" s="1"/>
  <c r="AB213" i="21" s="1"/>
  <c r="AC213" i="21" s="1"/>
  <c r="P212" i="28" s="1"/>
  <c r="W480" i="22"/>
  <c r="W454" i="22"/>
  <c r="W69" i="22"/>
  <c r="W473" i="22"/>
  <c r="W307" i="22"/>
  <c r="X307" i="22" s="1"/>
  <c r="AB307" i="21" s="1"/>
  <c r="AC307" i="21" s="1"/>
  <c r="P306" i="28" s="1"/>
  <c r="W403" i="22"/>
  <c r="X403" i="22" s="1"/>
  <c r="AB403" i="21" s="1"/>
  <c r="AC403" i="21" s="1"/>
  <c r="P402" i="28" s="1"/>
  <c r="W20" i="22"/>
  <c r="W397" i="22"/>
  <c r="W262" i="22"/>
  <c r="W289" i="22"/>
  <c r="W478" i="22"/>
  <c r="W499" i="22"/>
  <c r="W140" i="22"/>
  <c r="X140" i="22" s="1"/>
  <c r="AB140" i="21" s="1"/>
  <c r="AC140" i="21" s="1"/>
  <c r="P139" i="28" s="1"/>
  <c r="W55" i="22"/>
  <c r="X55" i="22" s="1"/>
  <c r="AB55" i="21" s="1"/>
  <c r="AC55" i="21" s="1"/>
  <c r="P54" i="28" s="1"/>
  <c r="W349" i="22"/>
  <c r="W120" i="22"/>
  <c r="W126" i="22"/>
  <c r="W391" i="22"/>
  <c r="W83" i="22"/>
  <c r="W133" i="22"/>
  <c r="W185" i="22"/>
  <c r="X185" i="22" s="1"/>
  <c r="AB185" i="21" s="1"/>
  <c r="AC185" i="21" s="1"/>
  <c r="P184" i="28" s="1"/>
  <c r="W244" i="22"/>
  <c r="X244" i="22" s="1"/>
  <c r="AB244" i="21" s="1"/>
  <c r="AC244" i="21" s="1"/>
  <c r="P243" i="28" s="1"/>
  <c r="W88" i="22"/>
  <c r="W148" i="22"/>
  <c r="X148" i="22" s="1"/>
  <c r="AB148" i="21" s="1"/>
  <c r="AC148" i="21" s="1"/>
  <c r="P147" i="28" s="1"/>
  <c r="W360" i="22"/>
  <c r="W298" i="22"/>
  <c r="W141" i="22"/>
  <c r="W3" i="22"/>
  <c r="Q390" i="22"/>
  <c r="R390" i="22" s="1"/>
  <c r="Q502" i="22"/>
  <c r="R502" i="22" s="1"/>
  <c r="Q31" i="24"/>
  <c r="Q98" i="22"/>
  <c r="R98" i="22" s="1"/>
  <c r="Q258" i="22"/>
  <c r="R258" i="22" s="1"/>
  <c r="Q353" i="22"/>
  <c r="R353" i="22" s="1"/>
  <c r="Q403" i="22"/>
  <c r="R403" i="22" s="1"/>
  <c r="Q10" i="22"/>
  <c r="R10" i="22" s="1"/>
  <c r="Q157" i="22"/>
  <c r="R157" i="22" s="1"/>
  <c r="Q294" i="22"/>
  <c r="R294" i="22" s="1"/>
  <c r="Q20" i="22"/>
  <c r="R20" i="22" s="1"/>
  <c r="Q216" i="22"/>
  <c r="R216" i="22" s="1"/>
  <c r="Q425" i="22"/>
  <c r="R425" i="22" s="1"/>
  <c r="Q124" i="22"/>
  <c r="R124" i="22" s="1"/>
  <c r="Q351" i="22"/>
  <c r="R351" i="22" s="1"/>
  <c r="Q307" i="22"/>
  <c r="R307" i="22" s="1"/>
  <c r="Q130" i="22"/>
  <c r="R130" i="22" s="1"/>
  <c r="Q171" i="22"/>
  <c r="R171" i="22" s="1"/>
  <c r="Q324" i="22"/>
  <c r="R324" i="22" s="1"/>
  <c r="Q345" i="22"/>
  <c r="R345" i="22" s="1"/>
  <c r="Q340" i="22"/>
  <c r="R340" i="22" s="1"/>
  <c r="Q381" i="22"/>
  <c r="R381" i="22" s="1"/>
  <c r="Q24" i="22"/>
  <c r="R24" i="22" s="1"/>
  <c r="Q149" i="22"/>
  <c r="R149" i="22" s="1"/>
  <c r="Q67" i="22"/>
  <c r="R67" i="22" s="1"/>
  <c r="Q292" i="22"/>
  <c r="R292" i="22" s="1"/>
  <c r="Q217" i="22"/>
  <c r="R217" i="22" s="1"/>
  <c r="Q270" i="22"/>
  <c r="R270" i="22" s="1"/>
  <c r="Q423" i="22"/>
  <c r="R423" i="22" s="1"/>
  <c r="Q442" i="22"/>
  <c r="R442" i="22" s="1"/>
  <c r="Q58" i="22"/>
  <c r="R58" i="22" s="1"/>
  <c r="Q281" i="22"/>
  <c r="R281" i="22" s="1"/>
  <c r="Q142" i="22"/>
  <c r="R142" i="22" s="1"/>
  <c r="Q29" i="22"/>
  <c r="R29" i="22" s="1"/>
  <c r="Q47" i="22"/>
  <c r="R47" i="22" s="1"/>
  <c r="Q490" i="22"/>
  <c r="R490" i="22" s="1"/>
  <c r="Q123" i="22"/>
  <c r="R123" i="22" s="1"/>
  <c r="Q152" i="22"/>
  <c r="R152" i="22" s="1"/>
  <c r="Q394" i="22"/>
  <c r="R394" i="22" s="1"/>
  <c r="Q99" i="22"/>
  <c r="R99" i="22" s="1"/>
  <c r="Q491" i="22"/>
  <c r="R491" i="22" s="1"/>
  <c r="Q237" i="22"/>
  <c r="R237" i="22" s="1"/>
  <c r="Q439" i="22"/>
  <c r="R439" i="22" s="1"/>
  <c r="Q485" i="22"/>
  <c r="R485" i="22" s="1"/>
  <c r="Q301" i="22"/>
  <c r="R301" i="22" s="1"/>
  <c r="Q370" i="22"/>
  <c r="R370" i="22" s="1"/>
  <c r="Q440" i="22"/>
  <c r="R440" i="22" s="1"/>
  <c r="Q137" i="22"/>
  <c r="R137" i="22" s="1"/>
  <c r="Q333" i="22"/>
  <c r="R333" i="22" s="1"/>
  <c r="Q33" i="22"/>
  <c r="R33" i="22" s="1"/>
  <c r="Q187" i="22"/>
  <c r="R187" i="22" s="1"/>
  <c r="Q412" i="22"/>
  <c r="R412" i="22" s="1"/>
  <c r="Q401" i="22"/>
  <c r="R401" i="22" s="1"/>
  <c r="Q327" i="22"/>
  <c r="R327" i="22" s="1"/>
  <c r="Q488" i="22"/>
  <c r="R488" i="22" s="1"/>
  <c r="Q395" i="22"/>
  <c r="R395" i="22" s="1"/>
  <c r="Q452" i="22"/>
  <c r="R452" i="22" s="1"/>
  <c r="Q118" i="22"/>
  <c r="R118" i="22" s="1"/>
  <c r="Q464" i="22"/>
  <c r="R464" i="22" s="1"/>
  <c r="Q26" i="22"/>
  <c r="R26" i="22" s="1"/>
  <c r="Q405" i="22"/>
  <c r="R405" i="22" s="1"/>
  <c r="Q51" i="22"/>
  <c r="R51" i="22" s="1"/>
  <c r="Q21" i="22"/>
  <c r="R21" i="22" s="1"/>
  <c r="Q363" i="22"/>
  <c r="R363" i="22" s="1"/>
  <c r="Q71" i="22"/>
  <c r="R71" i="22" s="1"/>
  <c r="Q310" i="22"/>
  <c r="R310" i="22" s="1"/>
  <c r="Q308" i="22"/>
  <c r="R308" i="22" s="1"/>
  <c r="Q280" i="22"/>
  <c r="R280" i="22" s="1"/>
  <c r="Q222" i="22"/>
  <c r="R222" i="22" s="1"/>
  <c r="Q186" i="22"/>
  <c r="R186" i="22" s="1"/>
  <c r="Q263" i="22"/>
  <c r="R263" i="22" s="1"/>
  <c r="Q453" i="22"/>
  <c r="R453" i="22" s="1"/>
  <c r="Q411" i="22"/>
  <c r="R411" i="22" s="1"/>
  <c r="Q289" i="22"/>
  <c r="R289" i="22" s="1"/>
  <c r="Q448" i="22"/>
  <c r="R448" i="22" s="1"/>
  <c r="Q64" i="22"/>
  <c r="R64" i="22" s="1"/>
  <c r="Q306" i="22"/>
  <c r="R306" i="22" s="1"/>
  <c r="Q78" i="22"/>
  <c r="R78" i="22" s="1"/>
  <c r="Q91" i="22"/>
  <c r="R91" i="22" s="1"/>
  <c r="Q250" i="22"/>
  <c r="R250" i="22" s="1"/>
  <c r="Q260" i="22"/>
  <c r="R260" i="22" s="1"/>
  <c r="Q252" i="22"/>
  <c r="R252" i="22" s="1"/>
  <c r="Q101" i="22"/>
  <c r="R101" i="22" s="1"/>
  <c r="Q194" i="22"/>
  <c r="R194" i="22" s="1"/>
  <c r="Q444" i="22"/>
  <c r="R444" i="22" s="1"/>
  <c r="Q132" i="22"/>
  <c r="R132" i="22" s="1"/>
  <c r="Q131" i="22"/>
  <c r="R131" i="22" s="1"/>
  <c r="Q392" i="22"/>
  <c r="R392" i="22" s="1"/>
  <c r="Q55" i="22"/>
  <c r="R55" i="22" s="1"/>
  <c r="Q139" i="22"/>
  <c r="R139" i="22" s="1"/>
  <c r="Q433" i="22"/>
  <c r="R433" i="22" s="1"/>
  <c r="Q221" i="22"/>
  <c r="R221" i="22" s="1"/>
  <c r="Q35" i="22"/>
  <c r="R35" i="22" s="1"/>
  <c r="Q23" i="22"/>
  <c r="R23" i="22" s="1"/>
  <c r="Q466" i="22"/>
  <c r="R466" i="22" s="1"/>
  <c r="Q320" i="22"/>
  <c r="R320" i="22" s="1"/>
  <c r="Q323" i="22"/>
  <c r="R323" i="22" s="1"/>
  <c r="Q416" i="22"/>
  <c r="R416" i="22" s="1"/>
  <c r="Q79" i="22"/>
  <c r="R79" i="22" s="1"/>
  <c r="Q276" i="22"/>
  <c r="R276" i="22" s="1"/>
  <c r="Q167" i="22"/>
  <c r="R167" i="22" s="1"/>
  <c r="Q480" i="22"/>
  <c r="R480" i="22" s="1"/>
  <c r="Q233" i="22"/>
  <c r="R233" i="22" s="1"/>
  <c r="Q486" i="22"/>
  <c r="R486" i="22" s="1"/>
  <c r="Q391" i="22"/>
  <c r="R391" i="22" s="1"/>
  <c r="Q374" i="22"/>
  <c r="R374" i="22" s="1"/>
  <c r="Q500" i="22"/>
  <c r="R500" i="22" s="1"/>
  <c r="Q36" i="22"/>
  <c r="R36" i="22" s="1"/>
  <c r="Q426" i="22"/>
  <c r="R426" i="22" s="1"/>
  <c r="Q22" i="22"/>
  <c r="R22" i="22" s="1"/>
  <c r="Q309" i="22"/>
  <c r="R309" i="22" s="1"/>
  <c r="Q235" i="22"/>
  <c r="R235" i="22" s="1"/>
  <c r="Q103" i="22"/>
  <c r="R103" i="22" s="1"/>
  <c r="Q342" i="22"/>
  <c r="R342" i="22" s="1"/>
  <c r="Q113" i="22"/>
  <c r="R113" i="22" s="1"/>
  <c r="Q364" i="22"/>
  <c r="R364" i="22" s="1"/>
  <c r="Q312" i="22"/>
  <c r="R312" i="22" s="1"/>
  <c r="Q154" i="22"/>
  <c r="R154" i="22" s="1"/>
  <c r="Q96" i="22"/>
  <c r="R96" i="22" s="1"/>
  <c r="Q399" i="22"/>
  <c r="R399" i="22" s="1"/>
  <c r="Q249" i="22"/>
  <c r="R249" i="22" s="1"/>
  <c r="Q127" i="22"/>
  <c r="R127" i="22" s="1"/>
  <c r="Q165" i="22"/>
  <c r="R165" i="22" s="1"/>
  <c r="Q7" i="22"/>
  <c r="R7" i="22" s="1"/>
  <c r="Q449" i="22"/>
  <c r="R449" i="22" s="1"/>
  <c r="Q368" i="22"/>
  <c r="R368" i="22" s="1"/>
  <c r="Q12" i="22"/>
  <c r="R12" i="22" s="1"/>
  <c r="Q456" i="22"/>
  <c r="R456" i="22" s="1"/>
  <c r="Q211" i="22"/>
  <c r="R211" i="22" s="1"/>
  <c r="Q201" i="22"/>
  <c r="R201" i="22" s="1"/>
  <c r="Q318" i="22"/>
  <c r="R318" i="22" s="1"/>
  <c r="Q224" i="22"/>
  <c r="R224" i="22" s="1"/>
  <c r="Q197" i="22"/>
  <c r="R197" i="22" s="1"/>
  <c r="Q138" i="22"/>
  <c r="R138" i="22" s="1"/>
  <c r="Q97" i="22"/>
  <c r="R97" i="22" s="1"/>
  <c r="Q434" i="22"/>
  <c r="R434" i="22" s="1"/>
  <c r="Q303" i="22"/>
  <c r="R303" i="22" s="1"/>
  <c r="Q424" i="22"/>
  <c r="R424" i="22" s="1"/>
  <c r="Q339" i="22"/>
  <c r="R339" i="22" s="1"/>
  <c r="Q120" i="22"/>
  <c r="R120" i="22" s="1"/>
  <c r="Q347" i="22"/>
  <c r="R347" i="22" s="1"/>
  <c r="Q183" i="22"/>
  <c r="R183" i="22" s="1"/>
  <c r="Q119" i="22"/>
  <c r="R119" i="22" s="1"/>
  <c r="Q122" i="22"/>
  <c r="R122" i="22" s="1"/>
  <c r="Q482" i="22"/>
  <c r="R482" i="22" s="1"/>
  <c r="Q141" i="22"/>
  <c r="R141" i="22" s="1"/>
  <c r="Q271" i="22"/>
  <c r="R271" i="22" s="1"/>
  <c r="Q189" i="22"/>
  <c r="R189" i="22" s="1"/>
  <c r="Q148" i="22"/>
  <c r="R148" i="22" s="1"/>
  <c r="Q382" i="22"/>
  <c r="R382" i="22" s="1"/>
  <c r="Q287" i="22"/>
  <c r="R287" i="22" s="1"/>
  <c r="Q501" i="22"/>
  <c r="R501" i="22" s="1"/>
  <c r="Q377" i="22"/>
  <c r="R377" i="22" s="1"/>
  <c r="Q360" i="22"/>
  <c r="R360" i="22" s="1"/>
  <c r="Q85" i="22"/>
  <c r="R85" i="22" s="1"/>
  <c r="Q479" i="22"/>
  <c r="R479" i="22" s="1"/>
  <c r="Q11" i="22"/>
  <c r="R11" i="22" s="1"/>
  <c r="Q84" i="22"/>
  <c r="R84" i="22" s="1"/>
  <c r="Q110" i="22"/>
  <c r="R110" i="22" s="1"/>
  <c r="Q227" i="22"/>
  <c r="R227" i="22" s="1"/>
  <c r="Q163" i="22"/>
  <c r="R163" i="22" s="1"/>
  <c r="Q264" i="22"/>
  <c r="R264" i="22" s="1"/>
  <c r="Q375" i="22"/>
  <c r="R375" i="22" s="1"/>
  <c r="Q88" i="22"/>
  <c r="R88" i="22" s="1"/>
  <c r="Q431" i="22"/>
  <c r="R431" i="22" s="1"/>
  <c r="Q89" i="22"/>
  <c r="R89" i="22" s="1"/>
  <c r="Q278" i="22"/>
  <c r="R278" i="22" s="1"/>
  <c r="Q413" i="22"/>
  <c r="R413" i="22" s="1"/>
  <c r="Q114" i="22"/>
  <c r="R114" i="22" s="1"/>
  <c r="Q159" i="22"/>
  <c r="R159" i="22" s="1"/>
  <c r="Q243" i="22"/>
  <c r="R243" i="22" s="1"/>
  <c r="Q376" i="22"/>
  <c r="R376" i="22" s="1"/>
  <c r="Q229" i="22"/>
  <c r="R229" i="22" s="1"/>
  <c r="Q150" i="22"/>
  <c r="R150" i="22" s="1"/>
  <c r="Q109" i="22"/>
  <c r="R109" i="22" s="1"/>
  <c r="Q297" i="22"/>
  <c r="R297" i="22" s="1"/>
  <c r="Q191" i="22"/>
  <c r="R191" i="22" s="1"/>
  <c r="Q9" i="22"/>
  <c r="R9" i="22" s="1"/>
  <c r="Q428" i="22"/>
  <c r="R428" i="22" s="1"/>
  <c r="Q410" i="22"/>
  <c r="R410" i="22" s="1"/>
  <c r="Q246" i="22"/>
  <c r="R246" i="22" s="1"/>
  <c r="Q367" i="22"/>
  <c r="R367" i="22" s="1"/>
  <c r="Q200" i="22"/>
  <c r="R200" i="22" s="1"/>
  <c r="Q296" i="22"/>
  <c r="R296" i="22" s="1"/>
  <c r="Q492" i="22"/>
  <c r="R492" i="22" s="1"/>
  <c r="Q414" i="22"/>
  <c r="R414" i="22" s="1"/>
  <c r="Q266" i="22"/>
  <c r="R266" i="22" s="1"/>
  <c r="Q397" i="22"/>
  <c r="R397" i="22" s="1"/>
  <c r="Q355" i="22"/>
  <c r="R355" i="22" s="1"/>
  <c r="Q44" i="22"/>
  <c r="R44" i="22" s="1"/>
  <c r="Q272" i="22"/>
  <c r="R272" i="22" s="1"/>
  <c r="Q92" i="22"/>
  <c r="R92" i="22" s="1"/>
  <c r="Q254" i="22"/>
  <c r="R254" i="22" s="1"/>
  <c r="Q331" i="22"/>
  <c r="R331" i="22" s="1"/>
  <c r="Q304" i="22"/>
  <c r="R304" i="22" s="1"/>
  <c r="Q168" i="22"/>
  <c r="R168" i="22" s="1"/>
  <c r="Q28" i="22"/>
  <c r="R28" i="22" s="1"/>
  <c r="Q117" i="22"/>
  <c r="R117" i="22" s="1"/>
  <c r="Q231" i="22"/>
  <c r="R231" i="22" s="1"/>
  <c r="Q73" i="22"/>
  <c r="R73" i="22" s="1"/>
  <c r="Q461" i="22"/>
  <c r="R461" i="22" s="1"/>
  <c r="Q429" i="22"/>
  <c r="R429" i="22" s="1"/>
  <c r="Q274" i="22"/>
  <c r="R274" i="22" s="1"/>
  <c r="Q37" i="22"/>
  <c r="R37" i="22" s="1"/>
  <c r="Q30" i="22"/>
  <c r="R30" i="22" s="1"/>
  <c r="Q315" i="22"/>
  <c r="R315" i="22" s="1"/>
  <c r="Q106" i="22"/>
  <c r="R106" i="22" s="1"/>
  <c r="Q451" i="22"/>
  <c r="R451" i="22" s="1"/>
  <c r="Q432" i="22"/>
  <c r="R432" i="22" s="1"/>
  <c r="Q430" i="22"/>
  <c r="R430" i="22" s="1"/>
  <c r="Q108" i="22"/>
  <c r="R108" i="22" s="1"/>
  <c r="Q158" i="22"/>
  <c r="R158" i="22" s="1"/>
  <c r="Q259" i="22"/>
  <c r="R259" i="22" s="1"/>
  <c r="Q387" i="22"/>
  <c r="R387" i="22" s="1"/>
  <c r="Q86" i="22"/>
  <c r="R86" i="22" s="1"/>
  <c r="Q202" i="22"/>
  <c r="R202" i="22" s="1"/>
  <c r="Q204" i="22"/>
  <c r="R204" i="22" s="1"/>
  <c r="Q173" i="22"/>
  <c r="R173" i="22" s="1"/>
  <c r="Q143" i="22"/>
  <c r="R143" i="22" s="1"/>
  <c r="Q407" i="22"/>
  <c r="R407" i="22" s="1"/>
  <c r="Q242" i="22"/>
  <c r="R242" i="22" s="1"/>
  <c r="Q161" i="22"/>
  <c r="R161" i="22" s="1"/>
  <c r="Q236" i="22"/>
  <c r="R236" i="22" s="1"/>
  <c r="Q8" i="22"/>
  <c r="R8" i="22" s="1"/>
  <c r="Q499" i="22"/>
  <c r="R499" i="22" s="1"/>
  <c r="Q332" i="22"/>
  <c r="R332" i="22" s="1"/>
  <c r="Q484" i="22"/>
  <c r="R484" i="22" s="1"/>
  <c r="Q443" i="22"/>
  <c r="R443" i="22" s="1"/>
  <c r="Q5" i="22"/>
  <c r="R5" i="22" s="1"/>
  <c r="Q268" i="22"/>
  <c r="R268" i="22" s="1"/>
  <c r="Q489" i="22"/>
  <c r="R489" i="22" s="1"/>
  <c r="Q468" i="22"/>
  <c r="R468" i="22" s="1"/>
  <c r="Q175" i="22"/>
  <c r="R175" i="22" s="1"/>
  <c r="Q75" i="22"/>
  <c r="R75" i="22" s="1"/>
  <c r="Q389" i="22"/>
  <c r="R389" i="22" s="1"/>
  <c r="Q135" i="22"/>
  <c r="R135" i="22" s="1"/>
  <c r="Q299" i="22"/>
  <c r="R299" i="22" s="1"/>
  <c r="Q445" i="22"/>
  <c r="R445" i="22" s="1"/>
  <c r="Q185" i="22"/>
  <c r="R185" i="22" s="1"/>
  <c r="Q441" i="22"/>
  <c r="R441" i="22" s="1"/>
  <c r="Q361" i="22"/>
  <c r="R361" i="22" s="1"/>
  <c r="Q83" i="22"/>
  <c r="R83" i="22" s="1"/>
  <c r="Q459" i="22"/>
  <c r="R459" i="22" s="1"/>
  <c r="Q129" i="22"/>
  <c r="R129" i="22" s="1"/>
  <c r="Q273" i="22"/>
  <c r="R273" i="22" s="1"/>
  <c r="Q369" i="22"/>
  <c r="R369" i="22" s="1"/>
  <c r="Q16" i="22"/>
  <c r="R16" i="22" s="1"/>
  <c r="Q418" i="22"/>
  <c r="R418" i="22" s="1"/>
  <c r="Q470" i="22"/>
  <c r="R470" i="22" s="1"/>
  <c r="Q495" i="22"/>
  <c r="R495" i="22" s="1"/>
  <c r="Q230" i="22"/>
  <c r="R230" i="22" s="1"/>
  <c r="Q219" i="22"/>
  <c r="R219" i="22" s="1"/>
  <c r="Q196" i="22"/>
  <c r="R196" i="22" s="1"/>
  <c r="Q357" i="22"/>
  <c r="R357" i="22" s="1"/>
  <c r="Q386" i="22"/>
  <c r="R386" i="22" s="1"/>
  <c r="Q93" i="22"/>
  <c r="R93" i="22" s="1"/>
  <c r="Q232" i="22"/>
  <c r="R232" i="22" s="1"/>
  <c r="Q212" i="22"/>
  <c r="R212" i="22" s="1"/>
  <c r="Q317" i="22"/>
  <c r="R317" i="22" s="1"/>
  <c r="Q285" i="22"/>
  <c r="R285" i="22" s="1"/>
  <c r="Q13" i="22"/>
  <c r="R13" i="22" s="1"/>
  <c r="Q460" i="22"/>
  <c r="R460" i="22" s="1"/>
  <c r="Q50" i="22"/>
  <c r="R50" i="22" s="1"/>
  <c r="Q493" i="22"/>
  <c r="R493" i="22" s="1"/>
  <c r="Q223" i="22"/>
  <c r="R223" i="22" s="1"/>
  <c r="Q214" i="22"/>
  <c r="R214" i="22" s="1"/>
  <c r="Q17" i="22"/>
  <c r="R17" i="22" s="1"/>
  <c r="Q321" i="22"/>
  <c r="R321" i="22" s="1"/>
  <c r="Q408" i="22"/>
  <c r="R408" i="22" s="1"/>
  <c r="Q251" i="22"/>
  <c r="R251" i="22" s="1"/>
  <c r="Q478" i="22"/>
  <c r="R478" i="22" s="1"/>
  <c r="Q385" i="22"/>
  <c r="R385" i="22" s="1"/>
  <c r="Q144" i="22"/>
  <c r="R144" i="22" s="1"/>
  <c r="Q265" i="22"/>
  <c r="R265" i="22" s="1"/>
  <c r="Q467" i="22"/>
  <c r="R467" i="22" s="1"/>
  <c r="Q349" i="22"/>
  <c r="R349" i="22" s="1"/>
  <c r="Q379" i="22"/>
  <c r="R379" i="22" s="1"/>
  <c r="Q174" i="22"/>
  <c r="R174" i="22" s="1"/>
  <c r="Q126" i="22"/>
  <c r="R126" i="22" s="1"/>
  <c r="Q326" i="22"/>
  <c r="R326" i="22" s="1"/>
  <c r="Q344" i="22"/>
  <c r="R344" i="22" s="1"/>
  <c r="Q104" i="22"/>
  <c r="R104" i="22" s="1"/>
  <c r="Q228" i="22"/>
  <c r="R228" i="22" s="1"/>
  <c r="Q100" i="22"/>
  <c r="R100" i="22" s="1"/>
  <c r="Q409" i="22"/>
  <c r="R409" i="22" s="1"/>
  <c r="Q358" i="22"/>
  <c r="R358" i="22" s="1"/>
  <c r="Q328" i="22"/>
  <c r="R328" i="22" s="1"/>
  <c r="Q27" i="22"/>
  <c r="R27" i="22" s="1"/>
  <c r="Q205" i="22"/>
  <c r="R205" i="22" s="1"/>
  <c r="Q469" i="22"/>
  <c r="R469" i="22" s="1"/>
  <c r="Q241" i="22"/>
  <c r="R241" i="22" s="1"/>
  <c r="Q496" i="22"/>
  <c r="R496" i="22" s="1"/>
  <c r="Q245" i="22"/>
  <c r="R245" i="22" s="1"/>
  <c r="Q305" i="22"/>
  <c r="R305" i="22" s="1"/>
  <c r="Q107" i="22"/>
  <c r="R107" i="22" s="1"/>
  <c r="Q46" i="22"/>
  <c r="R46" i="22" s="1"/>
  <c r="Q454" i="22"/>
  <c r="R454" i="22" s="1"/>
  <c r="Q330" i="22"/>
  <c r="R330" i="22" s="1"/>
  <c r="Q54" i="22"/>
  <c r="R54" i="22" s="1"/>
  <c r="Q463" i="22"/>
  <c r="R463" i="22" s="1"/>
  <c r="Q302" i="22"/>
  <c r="R302" i="22" s="1"/>
  <c r="Q437" i="22"/>
  <c r="R437" i="22" s="1"/>
  <c r="Q112" i="22"/>
  <c r="R112" i="22" s="1"/>
  <c r="Q295" i="22"/>
  <c r="R295" i="22" s="1"/>
  <c r="Q359" i="22"/>
  <c r="R359" i="22" s="1"/>
  <c r="Q335" i="22"/>
  <c r="R335" i="22" s="1"/>
  <c r="Q80" i="22"/>
  <c r="R80" i="22" s="1"/>
  <c r="Q48" i="22"/>
  <c r="R48" i="22" s="1"/>
  <c r="Q153" i="22"/>
  <c r="R153" i="22" s="1"/>
  <c r="Q422" i="22"/>
  <c r="R422" i="22" s="1"/>
  <c r="Q60" i="22"/>
  <c r="R60" i="22" s="1"/>
  <c r="Q31" i="22"/>
  <c r="R31" i="22" s="1"/>
  <c r="Q319" i="22"/>
  <c r="R319" i="22" s="1"/>
  <c r="Q151" i="22"/>
  <c r="R151" i="22" s="1"/>
  <c r="Q74" i="22"/>
  <c r="R74" i="22" s="1"/>
  <c r="Q111" i="22"/>
  <c r="R111" i="22" s="1"/>
  <c r="Q208" i="22"/>
  <c r="R208" i="22" s="1"/>
  <c r="Q420" i="22"/>
  <c r="R420" i="22" s="1"/>
  <c r="Q164" i="22"/>
  <c r="R164" i="22" s="1"/>
  <c r="Q476" i="22"/>
  <c r="R476" i="22" s="1"/>
  <c r="Q218" i="22"/>
  <c r="R218" i="22" s="1"/>
  <c r="Q419" i="22"/>
  <c r="R419" i="22" s="1"/>
  <c r="Q284" i="22"/>
  <c r="R284" i="22" s="1"/>
  <c r="Q457" i="22"/>
  <c r="R457" i="22" s="1"/>
  <c r="Q14" i="22"/>
  <c r="R14" i="22" s="1"/>
  <c r="Q446" i="22"/>
  <c r="R446" i="22" s="1"/>
  <c r="Q134" i="22"/>
  <c r="R134" i="22" s="1"/>
  <c r="Q166" i="22"/>
  <c r="R166" i="22" s="1"/>
  <c r="Q290" i="22"/>
  <c r="R290" i="22" s="1"/>
  <c r="Q190" i="22"/>
  <c r="R190" i="22" s="1"/>
  <c r="Q34" i="22"/>
  <c r="R34" i="22" s="1"/>
  <c r="Q220" i="22"/>
  <c r="R220" i="22" s="1"/>
  <c r="Q81" i="22"/>
  <c r="R81" i="22" s="1"/>
  <c r="Q257" i="22"/>
  <c r="R257" i="22" s="1"/>
  <c r="Q42" i="22"/>
  <c r="R42" i="22" s="1"/>
  <c r="Q300" i="22"/>
  <c r="R300" i="22" s="1"/>
  <c r="Q455" i="22"/>
  <c r="R455" i="22" s="1"/>
  <c r="Q435" i="22"/>
  <c r="R435" i="22" s="1"/>
  <c r="Q261" i="22"/>
  <c r="R261" i="22" s="1"/>
  <c r="Q4" i="22"/>
  <c r="R4" i="22" s="1"/>
  <c r="Q483" i="22"/>
  <c r="R483" i="22" s="1"/>
  <c r="Q59" i="22"/>
  <c r="R59" i="22" s="1"/>
  <c r="Q298" i="22"/>
  <c r="R298" i="22" s="1"/>
  <c r="Q180" i="22"/>
  <c r="R180" i="22" s="1"/>
  <c r="Q209" i="22"/>
  <c r="R209" i="22" s="1"/>
  <c r="Q68" i="22"/>
  <c r="R68" i="22" s="1"/>
  <c r="Q400" i="22"/>
  <c r="R400" i="22" s="1"/>
  <c r="Q90" i="22"/>
  <c r="R90" i="22" s="1"/>
  <c r="Q255" i="22"/>
  <c r="R255" i="22" s="1"/>
  <c r="Q343" i="22"/>
  <c r="R343" i="22" s="1"/>
  <c r="Q244" i="22"/>
  <c r="R244" i="22" s="1"/>
  <c r="Q49" i="22"/>
  <c r="R49" i="22" s="1"/>
  <c r="Q115" i="22"/>
  <c r="R115" i="22" s="1"/>
  <c r="Q57" i="22"/>
  <c r="R57" i="22" s="1"/>
  <c r="Q471" i="22"/>
  <c r="R471" i="22" s="1"/>
  <c r="Q458" i="22"/>
  <c r="R458" i="22" s="1"/>
  <c r="Q362" i="22"/>
  <c r="R362" i="22" s="1"/>
  <c r="Q474" i="22"/>
  <c r="R474" i="22" s="1"/>
  <c r="Q70" i="22"/>
  <c r="R70" i="22" s="1"/>
  <c r="Q346" i="22"/>
  <c r="R346" i="22" s="1"/>
  <c r="Q82" i="22"/>
  <c r="R82" i="22" s="1"/>
  <c r="Q334" i="22"/>
  <c r="R334" i="22" s="1"/>
  <c r="Q365" i="22"/>
  <c r="R365" i="22" s="1"/>
  <c r="Q215" i="22"/>
  <c r="R215" i="22" s="1"/>
  <c r="Q337" i="22"/>
  <c r="R337" i="22" s="1"/>
  <c r="Q402" i="22"/>
  <c r="R402" i="22" s="1"/>
  <c r="Q40" i="22"/>
  <c r="R40" i="22" s="1"/>
  <c r="Q388" i="22"/>
  <c r="R388" i="22" s="1"/>
  <c r="Q39" i="22"/>
  <c r="R39" i="22" s="1"/>
  <c r="Q38" i="22"/>
  <c r="R38" i="22" s="1"/>
  <c r="Q288" i="22"/>
  <c r="R288" i="22" s="1"/>
  <c r="Q450" i="22"/>
  <c r="R450" i="22" s="1"/>
  <c r="Q195" i="22"/>
  <c r="R195" i="22" s="1"/>
  <c r="Q472" i="22"/>
  <c r="R472" i="22" s="1"/>
  <c r="Q275" i="22"/>
  <c r="R275" i="22" s="1"/>
  <c r="Q125" i="22"/>
  <c r="R125" i="22" s="1"/>
  <c r="Q19" i="22"/>
  <c r="R19" i="22" s="1"/>
  <c r="Q170" i="22"/>
  <c r="R170" i="22" s="1"/>
  <c r="Q487" i="22"/>
  <c r="R487" i="22" s="1"/>
  <c r="Q417" i="22"/>
  <c r="R417" i="22" s="1"/>
  <c r="Q279" i="22"/>
  <c r="R279" i="22" s="1"/>
  <c r="Q247" i="22"/>
  <c r="R247" i="22" s="1"/>
  <c r="Q404" i="22"/>
  <c r="R404" i="22" s="1"/>
  <c r="Q352" i="22"/>
  <c r="R352" i="22" s="1"/>
  <c r="Q188" i="22"/>
  <c r="R188" i="22" s="1"/>
  <c r="Q145" i="22"/>
  <c r="R145" i="22" s="1"/>
  <c r="Q179" i="22"/>
  <c r="R179" i="22" s="1"/>
  <c r="Q128" i="22"/>
  <c r="R128" i="22" s="1"/>
  <c r="Q18" i="22"/>
  <c r="R18" i="22" s="1"/>
  <c r="Q398" i="22"/>
  <c r="R398" i="22" s="1"/>
  <c r="Q146" i="22"/>
  <c r="R146" i="22" s="1"/>
  <c r="Q238" i="22"/>
  <c r="R238" i="22" s="1"/>
  <c r="Q43" i="22"/>
  <c r="R43" i="22" s="1"/>
  <c r="Q262" i="22"/>
  <c r="R262" i="22" s="1"/>
  <c r="Q169" i="22"/>
  <c r="R169" i="22" s="1"/>
  <c r="Q311" i="22"/>
  <c r="R311" i="22" s="1"/>
  <c r="Q256" i="22"/>
  <c r="R256" i="22" s="1"/>
  <c r="Q140" i="22"/>
  <c r="R140" i="22" s="1"/>
  <c r="Q465" i="22"/>
  <c r="R465" i="22" s="1"/>
  <c r="Q322" i="22"/>
  <c r="R322" i="22" s="1"/>
  <c r="Q481" i="22"/>
  <c r="R481" i="22" s="1"/>
  <c r="Q155" i="22"/>
  <c r="R155" i="22" s="1"/>
  <c r="Q41" i="22"/>
  <c r="R41" i="22" s="1"/>
  <c r="Q267" i="22"/>
  <c r="R267" i="22" s="1"/>
  <c r="Q52" i="22"/>
  <c r="R52" i="22" s="1"/>
  <c r="Q427" i="22"/>
  <c r="R427" i="22" s="1"/>
  <c r="Q421" i="22"/>
  <c r="R421" i="22" s="1"/>
  <c r="Q6" i="22"/>
  <c r="R6" i="22" s="1"/>
  <c r="Q176" i="22"/>
  <c r="R176" i="22" s="1"/>
  <c r="Q225" i="22"/>
  <c r="R225" i="22" s="1"/>
  <c r="Q336" i="22"/>
  <c r="R336" i="22" s="1"/>
  <c r="Q269" i="22"/>
  <c r="R269" i="22" s="1"/>
  <c r="Q438" i="22"/>
  <c r="R438" i="22" s="1"/>
  <c r="Q133" i="22"/>
  <c r="R133" i="22" s="1"/>
  <c r="Q240" i="22"/>
  <c r="R240" i="22" s="1"/>
  <c r="Q354" i="22"/>
  <c r="R354" i="22" s="1"/>
  <c r="Q87" i="22"/>
  <c r="R87" i="22" s="1"/>
  <c r="Q477" i="22"/>
  <c r="R477" i="22" s="1"/>
  <c r="Q378" i="22"/>
  <c r="R378" i="22" s="1"/>
  <c r="Q136" i="22"/>
  <c r="R136" i="22" s="1"/>
  <c r="Q25" i="22"/>
  <c r="R25" i="22" s="1"/>
  <c r="Q341" i="22"/>
  <c r="R341" i="22" s="1"/>
  <c r="Q313" i="22"/>
  <c r="R313" i="22" s="1"/>
  <c r="Q207" i="22"/>
  <c r="R207" i="22" s="1"/>
  <c r="Q384" i="22"/>
  <c r="R384" i="22" s="1"/>
  <c r="Q184" i="22"/>
  <c r="R184" i="22" s="1"/>
  <c r="Q94" i="22"/>
  <c r="R94" i="22" s="1"/>
  <c r="Q182" i="22"/>
  <c r="R182" i="22" s="1"/>
  <c r="Q314" i="22"/>
  <c r="R314" i="22" s="1"/>
  <c r="Q66" i="22"/>
  <c r="R66" i="22" s="1"/>
  <c r="Q396" i="22"/>
  <c r="R396" i="22" s="1"/>
  <c r="Q348" i="22"/>
  <c r="R348" i="22" s="1"/>
  <c r="Q121" i="22"/>
  <c r="R121" i="22" s="1"/>
  <c r="Q234" i="22"/>
  <c r="R234" i="22" s="1"/>
  <c r="Q372" i="22"/>
  <c r="R372" i="22" s="1"/>
  <c r="Q473" i="22"/>
  <c r="R473" i="22" s="1"/>
  <c r="Q147" i="22"/>
  <c r="R147" i="22" s="1"/>
  <c r="Q65" i="22"/>
  <c r="R65" i="22" s="1"/>
  <c r="Q316" i="22"/>
  <c r="R316" i="22" s="1"/>
  <c r="Q15" i="22"/>
  <c r="R15" i="22" s="1"/>
  <c r="Q56" i="22"/>
  <c r="R56" i="22" s="1"/>
  <c r="Q206" i="22"/>
  <c r="R206" i="22" s="1"/>
  <c r="Q248" i="22"/>
  <c r="R248" i="22" s="1"/>
  <c r="Q210" i="22"/>
  <c r="R210" i="22" s="1"/>
  <c r="Q62" i="22"/>
  <c r="R62" i="22" s="1"/>
  <c r="Q436" i="22"/>
  <c r="R436" i="22" s="1"/>
  <c r="Q475" i="22"/>
  <c r="R475" i="22" s="1"/>
  <c r="Q366" i="22"/>
  <c r="R366" i="22" s="1"/>
  <c r="Q286" i="22"/>
  <c r="R286" i="22" s="1"/>
  <c r="Q213" i="22"/>
  <c r="R213" i="22" s="1"/>
  <c r="Q116" i="22"/>
  <c r="R116" i="22" s="1"/>
  <c r="Q95" i="22"/>
  <c r="R95" i="22" s="1"/>
  <c r="Q253" i="22"/>
  <c r="R253" i="22" s="1"/>
  <c r="Q329" i="22"/>
  <c r="R329" i="22" s="1"/>
  <c r="Q105" i="22"/>
  <c r="R105" i="22" s="1"/>
  <c r="Q415" i="22"/>
  <c r="R415" i="22" s="1"/>
  <c r="Q172" i="22"/>
  <c r="R172" i="22" s="1"/>
  <c r="Q373" i="22"/>
  <c r="R373" i="22" s="1"/>
  <c r="Q497" i="22"/>
  <c r="R497" i="22" s="1"/>
  <c r="Q371" i="22"/>
  <c r="R371" i="22" s="1"/>
  <c r="Q199" i="22"/>
  <c r="R199" i="22" s="1"/>
  <c r="Q192" i="22"/>
  <c r="R192" i="22" s="1"/>
  <c r="Q156" i="22"/>
  <c r="R156" i="22" s="1"/>
  <c r="Q32" i="22"/>
  <c r="R32" i="22" s="1"/>
  <c r="Q447" i="22"/>
  <c r="R447" i="22" s="1"/>
  <c r="Q393" i="22"/>
  <c r="R393" i="22" s="1"/>
  <c r="Q282" i="22"/>
  <c r="R282" i="22" s="1"/>
  <c r="Q226" i="22"/>
  <c r="R226" i="22" s="1"/>
  <c r="Q338" i="22"/>
  <c r="R338" i="22" s="1"/>
  <c r="Q239" i="22"/>
  <c r="R239" i="22" s="1"/>
  <c r="Q193" i="22"/>
  <c r="R193" i="22" s="1"/>
  <c r="Q293" i="22"/>
  <c r="R293" i="22" s="1"/>
  <c r="Q406" i="22"/>
  <c r="R406" i="22" s="1"/>
  <c r="Q350" i="22"/>
  <c r="R350" i="22" s="1"/>
  <c r="Q277" i="22"/>
  <c r="R277" i="22" s="1"/>
  <c r="Q291" i="22"/>
  <c r="R291" i="22" s="1"/>
  <c r="Q53" i="22"/>
  <c r="R53" i="22" s="1"/>
  <c r="Q177" i="22"/>
  <c r="R177" i="22" s="1"/>
  <c r="Q77" i="22"/>
  <c r="R77" i="22" s="1"/>
  <c r="Q72" i="22"/>
  <c r="R72" i="22" s="1"/>
  <c r="Q498" i="22"/>
  <c r="R498" i="22" s="1"/>
  <c r="Q198" i="22"/>
  <c r="R198" i="22" s="1"/>
  <c r="Q203" i="22"/>
  <c r="R203" i="22" s="1"/>
  <c r="Q462" i="22"/>
  <c r="R462" i="22" s="1"/>
  <c r="Q69" i="22"/>
  <c r="R69" i="22" s="1"/>
  <c r="Q383" i="22"/>
  <c r="R383" i="22" s="1"/>
  <c r="Q283" i="22"/>
  <c r="R283" i="22" s="1"/>
  <c r="Q181" i="22"/>
  <c r="R181" i="22" s="1"/>
  <c r="Q178" i="22"/>
  <c r="R178" i="22" s="1"/>
  <c r="Q45" i="22"/>
  <c r="R45" i="22" s="1"/>
  <c r="Q162" i="22"/>
  <c r="R162" i="22" s="1"/>
  <c r="Q76" i="22"/>
  <c r="R76" i="22" s="1"/>
  <c r="Q325" i="22"/>
  <c r="R325" i="22" s="1"/>
  <c r="Q160" i="22"/>
  <c r="R160" i="22" s="1"/>
  <c r="Q63" i="22"/>
  <c r="R63" i="22" s="1"/>
  <c r="Q61" i="22"/>
  <c r="R61" i="22" s="1"/>
  <c r="Q494" i="22"/>
  <c r="R494" i="22" s="1"/>
  <c r="Q380" i="22"/>
  <c r="R380" i="22" s="1"/>
  <c r="Q356" i="22"/>
  <c r="R356" i="22" s="1"/>
  <c r="Q3" i="22"/>
  <c r="R3" i="22" s="1"/>
  <c r="W102" i="22"/>
  <c r="W31" i="24"/>
  <c r="P102" i="22"/>
  <c r="Q102" i="22"/>
  <c r="R102" i="22" s="1"/>
  <c r="M30" i="24" s="1"/>
  <c r="N31" i="24"/>
  <c r="P402" i="22"/>
  <c r="P91" i="22"/>
  <c r="P40" i="22"/>
  <c r="P388" i="22"/>
  <c r="P131" i="22"/>
  <c r="P39" i="22"/>
  <c r="P466" i="22"/>
  <c r="P38" i="22"/>
  <c r="P288" i="22"/>
  <c r="P56" i="22"/>
  <c r="P43" i="22"/>
  <c r="P496" i="22"/>
  <c r="P78" i="22"/>
  <c r="P107" i="22"/>
  <c r="P210" i="22"/>
  <c r="P62" i="22"/>
  <c r="P23" i="22"/>
  <c r="P475" i="22"/>
  <c r="P46" i="22"/>
  <c r="P330" i="22"/>
  <c r="P463" i="22"/>
  <c r="P302" i="22"/>
  <c r="P459" i="22"/>
  <c r="P217" i="22"/>
  <c r="P442" i="22"/>
  <c r="P359" i="22"/>
  <c r="P95" i="22"/>
  <c r="P439" i="22"/>
  <c r="P253" i="22"/>
  <c r="P329" i="22"/>
  <c r="P153" i="22"/>
  <c r="P105" i="22"/>
  <c r="P94" i="22"/>
  <c r="P172" i="22"/>
  <c r="P64" i="22"/>
  <c r="P101" i="22"/>
  <c r="P199" i="22"/>
  <c r="P192" i="22"/>
  <c r="P416" i="22"/>
  <c r="P319" i="22"/>
  <c r="P393" i="22"/>
  <c r="P111" i="22"/>
  <c r="P420" i="22"/>
  <c r="P282" i="22"/>
  <c r="P123" i="22"/>
  <c r="P99" i="22"/>
  <c r="P476" i="22"/>
  <c r="P419" i="22"/>
  <c r="P457" i="22"/>
  <c r="P118" i="22"/>
  <c r="P293" i="22"/>
  <c r="P310" i="22"/>
  <c r="P134" i="22"/>
  <c r="P350" i="22"/>
  <c r="P250" i="22"/>
  <c r="P53" i="22"/>
  <c r="P392" i="22"/>
  <c r="P290" i="22"/>
  <c r="P177" i="22"/>
  <c r="P77" i="22"/>
  <c r="P498" i="22"/>
  <c r="P220" i="22"/>
  <c r="P462" i="22"/>
  <c r="P300" i="22"/>
  <c r="P69" i="22"/>
  <c r="P435" i="22"/>
  <c r="P283" i="22"/>
  <c r="P261" i="22"/>
  <c r="P488" i="22"/>
  <c r="P178" i="22"/>
  <c r="P483" i="22"/>
  <c r="P263" i="22"/>
  <c r="P325" i="22"/>
  <c r="P160" i="22"/>
  <c r="P494" i="22"/>
  <c r="P35" i="22"/>
  <c r="P61" i="22"/>
  <c r="P276" i="22"/>
  <c r="P157" i="22"/>
  <c r="P425" i="22"/>
  <c r="P130" i="22"/>
  <c r="P340" i="22"/>
  <c r="P93" i="22"/>
  <c r="P212" i="22"/>
  <c r="P317" i="22"/>
  <c r="P13" i="22"/>
  <c r="P460" i="22"/>
  <c r="P401" i="22"/>
  <c r="P214" i="22"/>
  <c r="P26" i="22"/>
  <c r="P280" i="22"/>
  <c r="P408" i="22"/>
  <c r="P47" i="22"/>
  <c r="P27" i="22"/>
  <c r="P152" i="22"/>
  <c r="P205" i="22"/>
  <c r="P473" i="22"/>
  <c r="P370" i="22"/>
  <c r="P241" i="22"/>
  <c r="P147" i="22"/>
  <c r="P65" i="22"/>
  <c r="P395" i="22"/>
  <c r="P15" i="22"/>
  <c r="P363" i="22"/>
  <c r="P206" i="22"/>
  <c r="P453" i="22"/>
  <c r="P245" i="22"/>
  <c r="P305" i="22"/>
  <c r="P140" i="22"/>
  <c r="P132" i="22"/>
  <c r="P481" i="22"/>
  <c r="P436" i="22"/>
  <c r="P167" i="22"/>
  <c r="P366" i="22"/>
  <c r="P454" i="22"/>
  <c r="P54" i="22"/>
  <c r="P286" i="22"/>
  <c r="P129" i="22"/>
  <c r="P67" i="22"/>
  <c r="P281" i="22"/>
  <c r="P335" i="22"/>
  <c r="P80" i="22"/>
  <c r="P333" i="22"/>
  <c r="P48" i="22"/>
  <c r="P405" i="22"/>
  <c r="P415" i="22"/>
  <c r="P222" i="22"/>
  <c r="P373" i="22"/>
  <c r="P422" i="22"/>
  <c r="P371" i="22"/>
  <c r="P433" i="22"/>
  <c r="P156" i="22"/>
  <c r="P60" i="22"/>
  <c r="P31" i="22"/>
  <c r="P151" i="22"/>
  <c r="P74" i="22"/>
  <c r="P208" i="22"/>
  <c r="P164" i="22"/>
  <c r="P226" i="22"/>
  <c r="P338" i="22"/>
  <c r="P239" i="22"/>
  <c r="P218" i="22"/>
  <c r="P187" i="22"/>
  <c r="P14" i="22"/>
  <c r="P193" i="22"/>
  <c r="P446" i="22"/>
  <c r="P406" i="22"/>
  <c r="P248" i="22"/>
  <c r="P291" i="22"/>
  <c r="P166" i="22"/>
  <c r="P190" i="22"/>
  <c r="P34" i="22"/>
  <c r="P72" i="22"/>
  <c r="P198" i="22"/>
  <c r="P203" i="22"/>
  <c r="P42" i="22"/>
  <c r="P455" i="22"/>
  <c r="P29" i="22"/>
  <c r="P383" i="22"/>
  <c r="P301" i="22"/>
  <c r="P4" i="22"/>
  <c r="P181" i="22"/>
  <c r="P21" i="22"/>
  <c r="P162" i="22"/>
  <c r="P76" i="22"/>
  <c r="P356" i="22"/>
  <c r="P444" i="22"/>
  <c r="P380" i="22"/>
  <c r="P63" i="22"/>
  <c r="P447" i="22"/>
  <c r="P353" i="22"/>
  <c r="P20" i="22"/>
  <c r="P351" i="22"/>
  <c r="P324" i="22"/>
  <c r="P24" i="22"/>
  <c r="P232" i="22"/>
  <c r="P237" i="22"/>
  <c r="P285" i="22"/>
  <c r="P137" i="22"/>
  <c r="P50" i="22"/>
  <c r="P223" i="22"/>
  <c r="P17" i="22"/>
  <c r="P321" i="22"/>
  <c r="P379" i="22"/>
  <c r="P252" i="22"/>
  <c r="P144" i="22"/>
  <c r="P323" i="22"/>
  <c r="P174" i="22"/>
  <c r="P478" i="22"/>
  <c r="P126" i="22"/>
  <c r="P385" i="22"/>
  <c r="P139" i="22"/>
  <c r="P349" i="22"/>
  <c r="P265" i="22"/>
  <c r="P448" i="22"/>
  <c r="X63" i="22" l="1"/>
  <c r="AB63" i="21" s="1"/>
  <c r="AC63" i="21" s="1"/>
  <c r="P62" i="28" s="1"/>
  <c r="X40" i="22"/>
  <c r="AB40" i="21" s="1"/>
  <c r="AC40" i="21" s="1"/>
  <c r="P39" i="28" s="1"/>
  <c r="X97" i="22"/>
  <c r="AB97" i="21" s="1"/>
  <c r="AC97" i="21" s="1"/>
  <c r="P96" i="28" s="1"/>
  <c r="X50" i="22"/>
  <c r="AB50" i="21" s="1"/>
  <c r="AC50" i="21" s="1"/>
  <c r="P49" i="28" s="1"/>
  <c r="X21" i="22"/>
  <c r="AB21" i="21" s="1"/>
  <c r="AC21" i="21" s="1"/>
  <c r="P20" i="28" s="1"/>
  <c r="X77" i="22"/>
  <c r="AB77" i="21" s="1"/>
  <c r="AC77" i="21" s="1"/>
  <c r="P76" i="28" s="1"/>
  <c r="X106" i="22"/>
  <c r="AB106" i="21" s="1"/>
  <c r="AC106" i="21" s="1"/>
  <c r="P105" i="28" s="1"/>
  <c r="X340" i="22"/>
  <c r="AB340" i="21" s="1"/>
  <c r="AC340" i="21" s="1"/>
  <c r="P339" i="28" s="1"/>
  <c r="X70" i="22"/>
  <c r="AB70" i="21" s="1"/>
  <c r="AC70" i="21" s="1"/>
  <c r="P69" i="28" s="1"/>
  <c r="X150" i="22"/>
  <c r="AB150" i="21" s="1"/>
  <c r="AC150" i="21" s="1"/>
  <c r="P149" i="28" s="1"/>
  <c r="X62" i="22"/>
  <c r="AB62" i="21" s="1"/>
  <c r="AC62" i="21" s="1"/>
  <c r="P61" i="28" s="1"/>
  <c r="X51" i="22"/>
  <c r="AB51" i="21" s="1"/>
  <c r="AC51" i="21" s="1"/>
  <c r="P50" i="28" s="1"/>
  <c r="X255" i="22"/>
  <c r="AB255" i="21" s="1"/>
  <c r="AC255" i="21" s="1"/>
  <c r="P254" i="28" s="1"/>
  <c r="X233" i="22"/>
  <c r="AB233" i="21" s="1"/>
  <c r="AC233" i="21" s="1"/>
  <c r="P232" i="28" s="1"/>
  <c r="X405" i="22"/>
  <c r="AB405" i="21" s="1"/>
  <c r="AC405" i="21" s="1"/>
  <c r="P404" i="28" s="1"/>
  <c r="X156" i="22"/>
  <c r="AB156" i="21" s="1"/>
  <c r="AC156" i="21" s="1"/>
  <c r="P155" i="28" s="1"/>
  <c r="X328" i="22"/>
  <c r="AB328" i="21" s="1"/>
  <c r="AC328" i="21" s="1"/>
  <c r="P327" i="28" s="1"/>
  <c r="X421" i="22"/>
  <c r="AB421" i="21" s="1"/>
  <c r="AC421" i="21" s="1"/>
  <c r="P420" i="28" s="1"/>
  <c r="X306" i="22"/>
  <c r="AB306" i="21" s="1"/>
  <c r="AC306" i="21" s="1"/>
  <c r="P305" i="28" s="1"/>
  <c r="X309" i="22"/>
  <c r="AB309" i="21" s="1"/>
  <c r="AC309" i="21" s="1"/>
  <c r="P308" i="28" s="1"/>
  <c r="X133" i="22"/>
  <c r="AB133" i="21" s="1"/>
  <c r="AC133" i="21" s="1"/>
  <c r="P132" i="28" s="1"/>
  <c r="X472" i="22"/>
  <c r="AB472" i="21" s="1"/>
  <c r="AC472" i="21" s="1"/>
  <c r="P471" i="28" s="1"/>
  <c r="X315" i="22"/>
  <c r="AB315" i="21" s="1"/>
  <c r="AC315" i="21" s="1"/>
  <c r="P314" i="28" s="1"/>
  <c r="X398" i="22"/>
  <c r="AB398" i="21" s="1"/>
  <c r="AC398" i="21" s="1"/>
  <c r="P397" i="28" s="1"/>
  <c r="X329" i="22"/>
  <c r="AB329" i="21" s="1"/>
  <c r="AC329" i="21" s="1"/>
  <c r="P328" i="28" s="1"/>
  <c r="X367" i="22"/>
  <c r="AB367" i="21" s="1"/>
  <c r="AC367" i="21" s="1"/>
  <c r="P366" i="28" s="1"/>
  <c r="X84" i="22"/>
  <c r="AB84" i="21" s="1"/>
  <c r="AC84" i="21" s="1"/>
  <c r="P83" i="28" s="1"/>
  <c r="X370" i="22"/>
  <c r="AB370" i="21" s="1"/>
  <c r="AC370" i="21" s="1"/>
  <c r="P369" i="28" s="1"/>
  <c r="X69" i="22"/>
  <c r="AB69" i="21" s="1"/>
  <c r="AC69" i="21" s="1"/>
  <c r="P68" i="28" s="1"/>
  <c r="X81" i="22"/>
  <c r="AB81" i="21" s="1"/>
  <c r="AC81" i="21" s="1"/>
  <c r="P80" i="28" s="1"/>
  <c r="X124" i="22"/>
  <c r="AB124" i="21" s="1"/>
  <c r="AC124" i="21" s="1"/>
  <c r="P123" i="28" s="1"/>
  <c r="X253" i="22"/>
  <c r="AB253" i="21" s="1"/>
  <c r="AC253" i="21" s="1"/>
  <c r="P252" i="28" s="1"/>
  <c r="X22" i="22"/>
  <c r="AB22" i="21" s="1"/>
  <c r="AC22" i="21" s="1"/>
  <c r="P21" i="28" s="1"/>
  <c r="X302" i="22"/>
  <c r="AB302" i="21" s="1"/>
  <c r="AC302" i="21" s="1"/>
  <c r="P301" i="28" s="1"/>
  <c r="X426" i="22"/>
  <c r="AB426" i="21" s="1"/>
  <c r="AC426" i="21" s="1"/>
  <c r="P425" i="28" s="1"/>
  <c r="X437" i="22"/>
  <c r="AB437" i="21" s="1"/>
  <c r="AC437" i="21" s="1"/>
  <c r="P436" i="28" s="1"/>
  <c r="X161" i="22"/>
  <c r="AB161" i="21" s="1"/>
  <c r="AC161" i="21" s="1"/>
  <c r="P160" i="28" s="1"/>
  <c r="X483" i="22"/>
  <c r="AB483" i="21" s="1"/>
  <c r="AC483" i="21" s="1"/>
  <c r="P482" i="28" s="1"/>
  <c r="X409" i="22"/>
  <c r="AB409" i="21" s="1"/>
  <c r="AC409" i="21" s="1"/>
  <c r="P408" i="28" s="1"/>
  <c r="X259" i="22"/>
  <c r="AB259" i="21" s="1"/>
  <c r="AC259" i="21" s="1"/>
  <c r="P258" i="28" s="1"/>
  <c r="X199" i="22"/>
  <c r="AB199" i="21" s="1"/>
  <c r="AC199" i="21" s="1"/>
  <c r="P198" i="28" s="1"/>
  <c r="X449" i="22"/>
  <c r="AB449" i="21" s="1"/>
  <c r="AC449" i="21" s="1"/>
  <c r="P448" i="28" s="1"/>
  <c r="X120" i="22"/>
  <c r="AB120" i="21" s="1"/>
  <c r="AC120" i="21" s="1"/>
  <c r="P119" i="28" s="1"/>
  <c r="X269" i="22"/>
  <c r="AB269" i="21" s="1"/>
  <c r="AC269" i="21" s="1"/>
  <c r="P268" i="28" s="1"/>
  <c r="X4" i="22"/>
  <c r="AB4" i="21" s="1"/>
  <c r="AC4" i="21" s="1"/>
  <c r="P3" i="28" s="1"/>
  <c r="X76" i="22"/>
  <c r="AB76" i="21" s="1"/>
  <c r="AC76" i="21" s="1"/>
  <c r="P75" i="28" s="1"/>
  <c r="X450" i="22"/>
  <c r="AB450" i="21" s="1"/>
  <c r="AC450" i="21" s="1"/>
  <c r="P449" i="28" s="1"/>
  <c r="X194" i="22"/>
  <c r="AB194" i="21" s="1"/>
  <c r="AC194" i="21" s="1"/>
  <c r="P193" i="28" s="1"/>
  <c r="X349" i="22"/>
  <c r="AB349" i="21" s="1"/>
  <c r="AC349" i="21" s="1"/>
  <c r="P348" i="28" s="1"/>
  <c r="X412" i="22"/>
  <c r="AB412" i="21" s="1"/>
  <c r="AC412" i="21" s="1"/>
  <c r="P411" i="28" s="1"/>
  <c r="X428" i="22"/>
  <c r="AB428" i="21" s="1"/>
  <c r="AC428" i="21" s="1"/>
  <c r="P427" i="28" s="1"/>
  <c r="X261" i="22"/>
  <c r="AB261" i="21" s="1"/>
  <c r="AC261" i="21" s="1"/>
  <c r="P260" i="28" s="1"/>
  <c r="X389" i="22"/>
  <c r="AB389" i="21" s="1"/>
  <c r="AC389" i="21" s="1"/>
  <c r="P388" i="28" s="1"/>
  <c r="X324" i="22"/>
  <c r="AB324" i="21" s="1"/>
  <c r="AC324" i="21" s="1"/>
  <c r="P323" i="28" s="1"/>
  <c r="X80" i="22"/>
  <c r="AB80" i="21" s="1"/>
  <c r="AC80" i="21" s="1"/>
  <c r="P79" i="28" s="1"/>
  <c r="X276" i="22"/>
  <c r="AB276" i="21" s="1"/>
  <c r="AC276" i="21" s="1"/>
  <c r="P275" i="28" s="1"/>
  <c r="X284" i="22"/>
  <c r="AB284" i="21" s="1"/>
  <c r="AC284" i="21" s="1"/>
  <c r="P283" i="28" s="1"/>
  <c r="X490" i="22"/>
  <c r="AB490" i="21" s="1"/>
  <c r="AC490" i="21" s="1"/>
  <c r="P489" i="28" s="1"/>
  <c r="X477" i="22"/>
  <c r="AB477" i="21" s="1"/>
  <c r="AC477" i="21" s="1"/>
  <c r="P476" i="28" s="1"/>
  <c r="X136" i="22"/>
  <c r="AB136" i="21" s="1"/>
  <c r="AC136" i="21" s="1"/>
  <c r="P135" i="28" s="1"/>
  <c r="X29" i="22"/>
  <c r="AB29" i="21" s="1"/>
  <c r="AC29" i="21" s="1"/>
  <c r="P28" i="28" s="1"/>
  <c r="X332" i="22"/>
  <c r="AB332" i="21" s="1"/>
  <c r="AC332" i="21" s="1"/>
  <c r="P331" i="28" s="1"/>
  <c r="X184" i="22"/>
  <c r="AB184" i="21" s="1"/>
  <c r="AC184" i="21" s="1"/>
  <c r="P183" i="28" s="1"/>
  <c r="X461" i="22"/>
  <c r="AB461" i="21" s="1"/>
  <c r="AC461" i="21" s="1"/>
  <c r="P460" i="28" s="1"/>
  <c r="X330" i="22"/>
  <c r="AB330" i="21" s="1"/>
  <c r="AC330" i="21" s="1"/>
  <c r="P329" i="28" s="1"/>
  <c r="X158" i="22"/>
  <c r="AB158" i="21" s="1"/>
  <c r="AC158" i="21" s="1"/>
  <c r="P157" i="28" s="1"/>
  <c r="X473" i="22"/>
  <c r="AB473" i="21" s="1"/>
  <c r="AC473" i="21" s="1"/>
  <c r="P472" i="28" s="1"/>
  <c r="X359" i="22"/>
  <c r="AB359" i="21" s="1"/>
  <c r="AC359" i="21" s="1"/>
  <c r="P358" i="28" s="1"/>
  <c r="X266" i="22"/>
  <c r="AB266" i="21" s="1"/>
  <c r="AC266" i="21" s="1"/>
  <c r="P265" i="28" s="1"/>
  <c r="X280" i="22"/>
  <c r="AB280" i="21" s="1"/>
  <c r="AC280" i="21" s="1"/>
  <c r="P279" i="28" s="1"/>
  <c r="X8" i="22"/>
  <c r="AB8" i="21" s="1"/>
  <c r="AC8" i="21" s="1"/>
  <c r="P7" i="28" s="1"/>
  <c r="X216" i="22"/>
  <c r="AB216" i="21" s="1"/>
  <c r="AC216" i="21" s="1"/>
  <c r="P215" i="28" s="1"/>
  <c r="X17" i="22"/>
  <c r="AB17" i="21" s="1"/>
  <c r="AC17" i="21" s="1"/>
  <c r="P16" i="28" s="1"/>
  <c r="X482" i="22"/>
  <c r="AB482" i="21" s="1"/>
  <c r="AC482" i="21" s="1"/>
  <c r="P481" i="28" s="1"/>
  <c r="X354" i="22"/>
  <c r="AB354" i="21" s="1"/>
  <c r="AC354" i="21" s="1"/>
  <c r="P353" i="28" s="1"/>
  <c r="X432" i="22"/>
  <c r="AB432" i="21" s="1"/>
  <c r="AC432" i="21" s="1"/>
  <c r="P431" i="28" s="1"/>
  <c r="X248" i="22"/>
  <c r="AB248" i="21" s="1"/>
  <c r="AC248" i="21" s="1"/>
  <c r="P247" i="28" s="1"/>
  <c r="X430" i="22"/>
  <c r="AB430" i="21" s="1"/>
  <c r="AC430" i="21" s="1"/>
  <c r="P429" i="28" s="1"/>
  <c r="X31" i="22"/>
  <c r="AB31" i="21" s="1"/>
  <c r="AC31" i="21" s="1"/>
  <c r="P30" i="28" s="1"/>
  <c r="X170" i="22"/>
  <c r="AB170" i="21" s="1"/>
  <c r="AC170" i="21" s="1"/>
  <c r="P169" i="28" s="1"/>
  <c r="X335" i="22"/>
  <c r="AB335" i="21" s="1"/>
  <c r="AC335" i="21" s="1"/>
  <c r="P334" i="28" s="1"/>
  <c r="X318" i="22"/>
  <c r="AB318" i="21" s="1"/>
  <c r="AC318" i="21" s="1"/>
  <c r="P317" i="28" s="1"/>
  <c r="X419" i="22"/>
  <c r="AB419" i="21" s="1"/>
  <c r="AC419" i="21" s="1"/>
  <c r="P418" i="28" s="1"/>
  <c r="X178" i="22"/>
  <c r="AB178" i="21" s="1"/>
  <c r="AC178" i="21" s="1"/>
  <c r="P177" i="28" s="1"/>
  <c r="X145" i="22"/>
  <c r="AB145" i="21" s="1"/>
  <c r="AC145" i="21" s="1"/>
  <c r="P144" i="28" s="1"/>
  <c r="X464" i="22"/>
  <c r="AB464" i="21" s="1"/>
  <c r="AC464" i="21" s="1"/>
  <c r="P463" i="28" s="1"/>
  <c r="X479" i="22"/>
  <c r="AB479" i="21" s="1"/>
  <c r="AC479" i="21" s="1"/>
  <c r="P478" i="28" s="1"/>
  <c r="X39" i="22"/>
  <c r="AB39" i="21" s="1"/>
  <c r="AC39" i="21" s="1"/>
  <c r="P38" i="28" s="1"/>
  <c r="X410" i="22"/>
  <c r="AB410" i="21" s="1"/>
  <c r="AC410" i="21" s="1"/>
  <c r="P409" i="28" s="1"/>
  <c r="X68" i="22"/>
  <c r="AB68" i="21" s="1"/>
  <c r="AC68" i="21" s="1"/>
  <c r="P67" i="28" s="1"/>
  <c r="X221" i="22"/>
  <c r="AB221" i="21" s="1"/>
  <c r="AC221" i="21" s="1"/>
  <c r="P220" i="28" s="1"/>
  <c r="X348" i="22"/>
  <c r="AB348" i="21" s="1"/>
  <c r="AC348" i="21" s="1"/>
  <c r="P347" i="28" s="1"/>
  <c r="X429" i="22"/>
  <c r="AB429" i="21" s="1"/>
  <c r="AC429" i="21" s="1"/>
  <c r="P428" i="28" s="1"/>
  <c r="X83" i="22"/>
  <c r="AB83" i="21" s="1"/>
  <c r="AC83" i="21" s="1"/>
  <c r="P82" i="28" s="1"/>
  <c r="X478" i="22"/>
  <c r="AB478" i="21" s="1"/>
  <c r="AC478" i="21" s="1"/>
  <c r="P477" i="28" s="1"/>
  <c r="X390" i="22"/>
  <c r="AB390" i="21" s="1"/>
  <c r="AC390" i="21" s="1"/>
  <c r="P389" i="28" s="1"/>
  <c r="X127" i="22"/>
  <c r="AB127" i="21" s="1"/>
  <c r="AC127" i="21" s="1"/>
  <c r="P126" i="28" s="1"/>
  <c r="X116" i="22"/>
  <c r="AB116" i="21" s="1"/>
  <c r="AC116" i="21" s="1"/>
  <c r="P115" i="28" s="1"/>
  <c r="X56" i="22"/>
  <c r="AB56" i="21" s="1"/>
  <c r="AC56" i="21" s="1"/>
  <c r="P55" i="28" s="1"/>
  <c r="X15" i="22"/>
  <c r="AB15" i="21" s="1"/>
  <c r="AC15" i="21" s="1"/>
  <c r="P14" i="28" s="1"/>
  <c r="X462" i="22"/>
  <c r="AB462" i="21" s="1"/>
  <c r="AC462" i="21" s="1"/>
  <c r="P461" i="28" s="1"/>
  <c r="X60" i="22"/>
  <c r="AB60" i="21" s="1"/>
  <c r="AC60" i="21" s="1"/>
  <c r="P59" i="28" s="1"/>
  <c r="X7" i="22"/>
  <c r="AB7" i="21" s="1"/>
  <c r="AC7" i="21" s="1"/>
  <c r="P6" i="28" s="1"/>
  <c r="X112" i="22"/>
  <c r="AB112" i="21" s="1"/>
  <c r="AC112" i="21" s="1"/>
  <c r="P111" i="28" s="1"/>
  <c r="X416" i="22"/>
  <c r="AB416" i="21" s="1"/>
  <c r="AC416" i="21" s="1"/>
  <c r="P415" i="28" s="1"/>
  <c r="X451" i="22"/>
  <c r="AB451" i="21" s="1"/>
  <c r="AC451" i="21" s="1"/>
  <c r="P450" i="28" s="1"/>
  <c r="X181" i="22"/>
  <c r="AB181" i="21" s="1"/>
  <c r="AC181" i="21" s="1"/>
  <c r="P180" i="28" s="1"/>
  <c r="X380" i="22"/>
  <c r="AB380" i="21" s="1"/>
  <c r="AC380" i="21" s="1"/>
  <c r="P379" i="28" s="1"/>
  <c r="X232" i="22"/>
  <c r="AB232" i="21" s="1"/>
  <c r="AC232" i="21" s="1"/>
  <c r="P231" i="28" s="1"/>
  <c r="X100" i="22"/>
  <c r="AB100" i="21" s="1"/>
  <c r="AC100" i="21" s="1"/>
  <c r="P99" i="28" s="1"/>
  <c r="X48" i="22"/>
  <c r="AB48" i="21" s="1"/>
  <c r="AC48" i="21" s="1"/>
  <c r="P47" i="28" s="1"/>
  <c r="X37" i="22"/>
  <c r="AB37" i="21" s="1"/>
  <c r="AC37" i="21" s="1"/>
  <c r="P36" i="28" s="1"/>
  <c r="X34" i="22"/>
  <c r="AB34" i="21" s="1"/>
  <c r="AC34" i="21" s="1"/>
  <c r="P33" i="28" s="1"/>
  <c r="X463" i="22"/>
  <c r="AB463" i="21" s="1"/>
  <c r="AC463" i="21" s="1"/>
  <c r="P462" i="28" s="1"/>
  <c r="X139" i="22"/>
  <c r="AB139" i="21" s="1"/>
  <c r="AC139" i="21" s="1"/>
  <c r="P138" i="28" s="1"/>
  <c r="X448" i="22"/>
  <c r="AB448" i="21" s="1"/>
  <c r="AC448" i="21" s="1"/>
  <c r="P447" i="28" s="1"/>
  <c r="X283" i="22"/>
  <c r="AB283" i="21" s="1"/>
  <c r="AC283" i="21" s="1"/>
  <c r="P282" i="28" s="1"/>
  <c r="X298" i="22"/>
  <c r="AB298" i="21" s="1"/>
  <c r="AC298" i="21" s="1"/>
  <c r="P297" i="28" s="1"/>
  <c r="X391" i="22"/>
  <c r="AB391" i="21" s="1"/>
  <c r="AC391" i="21" s="1"/>
  <c r="P390" i="28" s="1"/>
  <c r="X289" i="22"/>
  <c r="AB289" i="21" s="1"/>
  <c r="AC289" i="21" s="1"/>
  <c r="P288" i="28" s="1"/>
  <c r="X454" i="22"/>
  <c r="AB454" i="21" s="1"/>
  <c r="AC454" i="21" s="1"/>
  <c r="P453" i="28" s="1"/>
  <c r="X119" i="22"/>
  <c r="AB119" i="21" s="1"/>
  <c r="AC119" i="21" s="1"/>
  <c r="P118" i="28" s="1"/>
  <c r="X313" i="22"/>
  <c r="AB313" i="21" s="1"/>
  <c r="AC313" i="21" s="1"/>
  <c r="P312" i="28" s="1"/>
  <c r="X444" i="22"/>
  <c r="AB444" i="21" s="1"/>
  <c r="AC444" i="21" s="1"/>
  <c r="P443" i="28" s="1"/>
  <c r="X418" i="22"/>
  <c r="AB418" i="21" s="1"/>
  <c r="AC418" i="21" s="1"/>
  <c r="P417" i="28" s="1"/>
  <c r="X271" i="22"/>
  <c r="AB271" i="21" s="1"/>
  <c r="AC271" i="21" s="1"/>
  <c r="P270" i="28" s="1"/>
  <c r="X111" i="22"/>
  <c r="AB111" i="21" s="1"/>
  <c r="AC111" i="21" s="1"/>
  <c r="P110" i="28" s="1"/>
  <c r="X125" i="22"/>
  <c r="AB125" i="21" s="1"/>
  <c r="AC125" i="21" s="1"/>
  <c r="P124" i="28" s="1"/>
  <c r="X26" i="22"/>
  <c r="AB26" i="21" s="1"/>
  <c r="AC26" i="21" s="1"/>
  <c r="P25" i="28" s="1"/>
  <c r="X300" i="22"/>
  <c r="AB300" i="21" s="1"/>
  <c r="AC300" i="21" s="1"/>
  <c r="P299" i="28" s="1"/>
  <c r="X38" i="22"/>
  <c r="AB38" i="21" s="1"/>
  <c r="AC38" i="21" s="1"/>
  <c r="P37" i="28" s="1"/>
  <c r="X118" i="22"/>
  <c r="AB118" i="21" s="1"/>
  <c r="AC118" i="21" s="1"/>
  <c r="P117" i="28" s="1"/>
  <c r="X458" i="22"/>
  <c r="AB458" i="21" s="1"/>
  <c r="AC458" i="21" s="1"/>
  <c r="P457" i="28" s="1"/>
  <c r="X383" i="22"/>
  <c r="AB383" i="21" s="1"/>
  <c r="AC383" i="21" s="1"/>
  <c r="P382" i="28" s="1"/>
  <c r="X89" i="22"/>
  <c r="AB89" i="21" s="1"/>
  <c r="AC89" i="21" s="1"/>
  <c r="P88" i="28" s="1"/>
  <c r="X138" i="22"/>
  <c r="AB138" i="21" s="1"/>
  <c r="AC138" i="21" s="1"/>
  <c r="P137" i="28" s="1"/>
  <c r="X195" i="22"/>
  <c r="AB195" i="21" s="1"/>
  <c r="AC195" i="21" s="1"/>
  <c r="P194" i="28" s="1"/>
  <c r="X312" i="22"/>
  <c r="AB312" i="21" s="1"/>
  <c r="AC312" i="21" s="1"/>
  <c r="P311" i="28" s="1"/>
  <c r="X413" i="22"/>
  <c r="AB413" i="21" s="1"/>
  <c r="AC413" i="21" s="1"/>
  <c r="P412" i="28" s="1"/>
  <c r="X157" i="22"/>
  <c r="AB157" i="21" s="1"/>
  <c r="AC157" i="21" s="1"/>
  <c r="P156" i="28" s="1"/>
  <c r="X350" i="22"/>
  <c r="AB350" i="21" s="1"/>
  <c r="AC350" i="21" s="1"/>
  <c r="P349" i="28" s="1"/>
  <c r="X219" i="22"/>
  <c r="AB219" i="21" s="1"/>
  <c r="AC219" i="21" s="1"/>
  <c r="P218" i="28" s="1"/>
  <c r="X278" i="22"/>
  <c r="AB278" i="21" s="1"/>
  <c r="AC278" i="21" s="1"/>
  <c r="P277" i="28" s="1"/>
  <c r="X154" i="22"/>
  <c r="AB154" i="21" s="1"/>
  <c r="AC154" i="21" s="1"/>
  <c r="P153" i="28" s="1"/>
  <c r="X155" i="22"/>
  <c r="AB155" i="21" s="1"/>
  <c r="AC155" i="21" s="1"/>
  <c r="P154" i="28" s="1"/>
  <c r="X453" i="22"/>
  <c r="AB453" i="21" s="1"/>
  <c r="AC453" i="21" s="1"/>
  <c r="P452" i="28" s="1"/>
  <c r="X399" i="22"/>
  <c r="AB399" i="21" s="1"/>
  <c r="AC399" i="21" s="1"/>
  <c r="P398" i="28" s="1"/>
  <c r="X361" i="22"/>
  <c r="AB361" i="21" s="1"/>
  <c r="AC361" i="21" s="1"/>
  <c r="P360" i="28" s="1"/>
  <c r="X260" i="22"/>
  <c r="AB260" i="21" s="1"/>
  <c r="AC260" i="21" s="1"/>
  <c r="P259" i="28" s="1"/>
  <c r="X42" i="22"/>
  <c r="AB42" i="21" s="1"/>
  <c r="AC42" i="21" s="1"/>
  <c r="P41" i="28" s="1"/>
  <c r="X41" i="22"/>
  <c r="AB41" i="21" s="1"/>
  <c r="AC41" i="21" s="1"/>
  <c r="P40" i="28" s="1"/>
  <c r="X417" i="22"/>
  <c r="AB417" i="21" s="1"/>
  <c r="AC417" i="21" s="1"/>
  <c r="P416" i="28" s="1"/>
  <c r="X407" i="22"/>
  <c r="AB407" i="21" s="1"/>
  <c r="AC407" i="21" s="1"/>
  <c r="P406" i="28" s="1"/>
  <c r="X109" i="22"/>
  <c r="AB109" i="21" s="1"/>
  <c r="AC109" i="21" s="1"/>
  <c r="P108" i="28" s="1"/>
  <c r="X247" i="22"/>
  <c r="AB247" i="21" s="1"/>
  <c r="AC247" i="21" s="1"/>
  <c r="P246" i="28" s="1"/>
  <c r="X168" i="22"/>
  <c r="AB168" i="21" s="1"/>
  <c r="AC168" i="21" s="1"/>
  <c r="P167" i="28" s="1"/>
  <c r="X228" i="22"/>
  <c r="AB228" i="21" s="1"/>
  <c r="AC228" i="21" s="1"/>
  <c r="P227" i="28" s="1"/>
  <c r="X457" i="22"/>
  <c r="AB457" i="21" s="1"/>
  <c r="AC457" i="21" s="1"/>
  <c r="P456" i="28" s="1"/>
  <c r="X105" i="22"/>
  <c r="AB105" i="21" s="1"/>
  <c r="AC105" i="21" s="1"/>
  <c r="P104" i="28" s="1"/>
  <c r="X275" i="22"/>
  <c r="AB275" i="21" s="1"/>
  <c r="AC275" i="21" s="1"/>
  <c r="P274" i="28" s="1"/>
  <c r="X217" i="22"/>
  <c r="AB217" i="21" s="1"/>
  <c r="AC217" i="21" s="1"/>
  <c r="P216" i="28" s="1"/>
  <c r="X87" i="22"/>
  <c r="AB87" i="21" s="1"/>
  <c r="AC87" i="21" s="1"/>
  <c r="P86" i="28" s="1"/>
  <c r="X268" i="22"/>
  <c r="AB268" i="21" s="1"/>
  <c r="AC268" i="21" s="1"/>
  <c r="P267" i="28" s="1"/>
  <c r="X211" i="22"/>
  <c r="AB211" i="21" s="1"/>
  <c r="AC211" i="21" s="1"/>
  <c r="P210" i="28" s="1"/>
  <c r="X491" i="22"/>
  <c r="AB491" i="21" s="1"/>
  <c r="AC491" i="21" s="1"/>
  <c r="P490" i="28" s="1"/>
  <c r="X43" i="22"/>
  <c r="AB43" i="21" s="1"/>
  <c r="AC43" i="21" s="1"/>
  <c r="P42" i="28" s="1"/>
  <c r="X282" i="22"/>
  <c r="AB282" i="21" s="1"/>
  <c r="AC282" i="21" s="1"/>
  <c r="P281" i="28" s="1"/>
  <c r="X327" i="22"/>
  <c r="AB327" i="21" s="1"/>
  <c r="AC327" i="21" s="1"/>
  <c r="P326" i="28" s="1"/>
  <c r="X171" i="22"/>
  <c r="AB171" i="21" s="1"/>
  <c r="AC171" i="21" s="1"/>
  <c r="P170" i="28" s="1"/>
  <c r="X336" i="22"/>
  <c r="AB336" i="21" s="1"/>
  <c r="AC336" i="21" s="1"/>
  <c r="P335" i="28" s="1"/>
  <c r="X388" i="22"/>
  <c r="AB388" i="21" s="1"/>
  <c r="AC388" i="21" s="1"/>
  <c r="P387" i="28" s="1"/>
  <c r="X474" i="22"/>
  <c r="AB474" i="21" s="1"/>
  <c r="AC474" i="21" s="1"/>
  <c r="P473" i="28" s="1"/>
  <c r="X427" i="22"/>
  <c r="AB427" i="21" s="1"/>
  <c r="AC427" i="21" s="1"/>
  <c r="P426" i="28" s="1"/>
  <c r="X209" i="22"/>
  <c r="AB209" i="21" s="1"/>
  <c r="AC209" i="21" s="1"/>
  <c r="P208" i="28" s="1"/>
  <c r="X392" i="22"/>
  <c r="AB392" i="21" s="1"/>
  <c r="AC392" i="21" s="1"/>
  <c r="P391" i="28" s="1"/>
  <c r="X497" i="22"/>
  <c r="AB497" i="21" s="1"/>
  <c r="AC497" i="21" s="1"/>
  <c r="P496" i="28" s="1"/>
  <c r="X500" i="22"/>
  <c r="AB500" i="21" s="1"/>
  <c r="AC500" i="21" s="1"/>
  <c r="P499" i="28" s="1"/>
  <c r="X143" i="22"/>
  <c r="AB143" i="21" s="1"/>
  <c r="AC143" i="21" s="1"/>
  <c r="P142" i="28" s="1"/>
  <c r="X234" i="22"/>
  <c r="AB234" i="21" s="1"/>
  <c r="AC234" i="21" s="1"/>
  <c r="P233" i="28" s="1"/>
  <c r="X502" i="22"/>
  <c r="AB502" i="21" s="1"/>
  <c r="AC502" i="21" s="1"/>
  <c r="P501" i="28" s="1"/>
  <c r="X397" i="22"/>
  <c r="AB397" i="21" s="1"/>
  <c r="AC397" i="21" s="1"/>
  <c r="P396" i="28" s="1"/>
  <c r="X220" i="22"/>
  <c r="AB220" i="21" s="1"/>
  <c r="AC220" i="21" s="1"/>
  <c r="P219" i="28" s="1"/>
  <c r="X443" i="22"/>
  <c r="AB443" i="21" s="1"/>
  <c r="AC443" i="21" s="1"/>
  <c r="P442" i="28" s="1"/>
  <c r="X88" i="22"/>
  <c r="AB88" i="21" s="1"/>
  <c r="AC88" i="21" s="1"/>
  <c r="P87" i="28" s="1"/>
  <c r="X20" i="22"/>
  <c r="AB20" i="21" s="1"/>
  <c r="AC20" i="21" s="1"/>
  <c r="P19" i="28" s="1"/>
  <c r="X485" i="22"/>
  <c r="AB485" i="21" s="1"/>
  <c r="AC485" i="21" s="1"/>
  <c r="P484" i="28" s="1"/>
  <c r="X371" i="22"/>
  <c r="AB371" i="21" s="1"/>
  <c r="AC371" i="21" s="1"/>
  <c r="P370" i="28" s="1"/>
  <c r="X285" i="22"/>
  <c r="AB285" i="21" s="1"/>
  <c r="AC285" i="21" s="1"/>
  <c r="P284" i="28" s="1"/>
  <c r="X484" i="22"/>
  <c r="AB484" i="21" s="1"/>
  <c r="AC484" i="21" s="1"/>
  <c r="P483" i="28" s="1"/>
  <c r="X393" i="22"/>
  <c r="AB393" i="21" s="1"/>
  <c r="AC393" i="21" s="1"/>
  <c r="P392" i="28" s="1"/>
  <c r="X496" i="22"/>
  <c r="AB496" i="21" s="1"/>
  <c r="AC496" i="21" s="1"/>
  <c r="P495" i="28" s="1"/>
  <c r="X378" i="22"/>
  <c r="AB378" i="21" s="1"/>
  <c r="AC378" i="21" s="1"/>
  <c r="P377" i="28" s="1"/>
  <c r="X214" i="22"/>
  <c r="AB214" i="21" s="1"/>
  <c r="AC214" i="21" s="1"/>
  <c r="P213" i="28" s="1"/>
  <c r="X243" i="22"/>
  <c r="AB243" i="21" s="1"/>
  <c r="AC243" i="21" s="1"/>
  <c r="P242" i="28" s="1"/>
  <c r="X101" i="22"/>
  <c r="AB101" i="21" s="1"/>
  <c r="AC101" i="21" s="1"/>
  <c r="P100" i="28" s="1"/>
  <c r="X203" i="22"/>
  <c r="AB203" i="21" s="1"/>
  <c r="AC203" i="21" s="1"/>
  <c r="P202" i="28" s="1"/>
  <c r="X75" i="22"/>
  <c r="AB75" i="21" s="1"/>
  <c r="AC75" i="21" s="1"/>
  <c r="P74" i="28" s="1"/>
  <c r="X414" i="22"/>
  <c r="AB414" i="21" s="1"/>
  <c r="AC414" i="21" s="1"/>
  <c r="P413" i="28" s="1"/>
  <c r="X128" i="22"/>
  <c r="AB128" i="21" s="1"/>
  <c r="AC128" i="21" s="1"/>
  <c r="P127" i="28" s="1"/>
  <c r="X308" i="22"/>
  <c r="AB308" i="21" s="1"/>
  <c r="AC308" i="21" s="1"/>
  <c r="P307" i="28" s="1"/>
  <c r="X345" i="22"/>
  <c r="AB345" i="21" s="1"/>
  <c r="AC345" i="21" s="1"/>
  <c r="P344" i="28" s="1"/>
  <c r="X400" i="22"/>
  <c r="AB400" i="21" s="1"/>
  <c r="AC400" i="21" s="1"/>
  <c r="P399" i="28" s="1"/>
  <c r="X237" i="22"/>
  <c r="AB237" i="21" s="1"/>
  <c r="AC237" i="21" s="1"/>
  <c r="P236" i="28" s="1"/>
  <c r="X376" i="22"/>
  <c r="AB376" i="21" s="1"/>
  <c r="AC376" i="21" s="1"/>
  <c r="P375" i="28" s="1"/>
  <c r="X206" i="22"/>
  <c r="AB206" i="21" s="1"/>
  <c r="AC206" i="21" s="1"/>
  <c r="P205" i="28" s="1"/>
  <c r="X310" i="22"/>
  <c r="AB310" i="21" s="1"/>
  <c r="AC310" i="21" s="1"/>
  <c r="P309" i="28" s="1"/>
  <c r="X94" i="22"/>
  <c r="AB94" i="21" s="1"/>
  <c r="AC94" i="21" s="1"/>
  <c r="P93" i="28" s="1"/>
  <c r="X254" i="22"/>
  <c r="AB254" i="21" s="1"/>
  <c r="AC254" i="21" s="1"/>
  <c r="P253" i="28" s="1"/>
  <c r="X311" i="22"/>
  <c r="AB311" i="21" s="1"/>
  <c r="AC311" i="21" s="1"/>
  <c r="P310" i="28" s="1"/>
  <c r="X108" i="22"/>
  <c r="AB108" i="21" s="1"/>
  <c r="AC108" i="21" s="1"/>
  <c r="P107" i="28" s="1"/>
  <c r="X182" i="22"/>
  <c r="AB182" i="21" s="1"/>
  <c r="AC182" i="21" s="1"/>
  <c r="P181" i="28" s="1"/>
  <c r="X372" i="22"/>
  <c r="AB372" i="21" s="1"/>
  <c r="AC372" i="21" s="1"/>
  <c r="P371" i="28" s="1"/>
  <c r="X71" i="22"/>
  <c r="AB71" i="21" s="1"/>
  <c r="AC71" i="21" s="1"/>
  <c r="P70" i="28" s="1"/>
  <c r="X288" i="22"/>
  <c r="AB288" i="21" s="1"/>
  <c r="AC288" i="21" s="1"/>
  <c r="P287" i="28" s="1"/>
  <c r="X319" i="22"/>
  <c r="AB319" i="21" s="1"/>
  <c r="AC319" i="21" s="1"/>
  <c r="P318" i="28" s="1"/>
  <c r="X175" i="22"/>
  <c r="AB175" i="21" s="1"/>
  <c r="AC175" i="21" s="1"/>
  <c r="P174" i="28" s="1"/>
  <c r="X224" i="22"/>
  <c r="AB224" i="21" s="1"/>
  <c r="AC224" i="21" s="1"/>
  <c r="P223" i="28" s="1"/>
  <c r="X334" i="22"/>
  <c r="AB334" i="21" s="1"/>
  <c r="AC334" i="21" s="1"/>
  <c r="P333" i="28" s="1"/>
  <c r="X57" i="22"/>
  <c r="AB57" i="21" s="1"/>
  <c r="AC57" i="21" s="1"/>
  <c r="P56" i="28" s="1"/>
  <c r="X481" i="22"/>
  <c r="AB481" i="21" s="1"/>
  <c r="AC481" i="21" s="1"/>
  <c r="P480" i="28" s="1"/>
  <c r="X487" i="22"/>
  <c r="AB487" i="21" s="1"/>
  <c r="AC487" i="21" s="1"/>
  <c r="P486" i="28" s="1"/>
  <c r="X286" i="22"/>
  <c r="AB286" i="21" s="1"/>
  <c r="AC286" i="21" s="1"/>
  <c r="P285" i="28" s="1"/>
  <c r="X230" i="22"/>
  <c r="AB230" i="21" s="1"/>
  <c r="AC230" i="21" s="1"/>
  <c r="P229" i="28" s="1"/>
  <c r="X274" i="22"/>
  <c r="AB274" i="21" s="1"/>
  <c r="AC274" i="21" s="1"/>
  <c r="P273" i="28" s="1"/>
  <c r="X3" i="22"/>
  <c r="AB3" i="21" s="1"/>
  <c r="AC3" i="21" s="1"/>
  <c r="P2" i="28" s="1"/>
  <c r="X499" i="22"/>
  <c r="AB499" i="21" s="1"/>
  <c r="AC499" i="21" s="1"/>
  <c r="P498" i="28" s="1"/>
  <c r="X424" i="22"/>
  <c r="AB424" i="21" s="1"/>
  <c r="AC424" i="21" s="1"/>
  <c r="P423" i="28" s="1"/>
  <c r="X115" i="22"/>
  <c r="AB115" i="21" s="1"/>
  <c r="AC115" i="21" s="1"/>
  <c r="P114" i="28" s="1"/>
  <c r="X159" i="22"/>
  <c r="AB159" i="21" s="1"/>
  <c r="AC159" i="21" s="1"/>
  <c r="P158" i="28" s="1"/>
  <c r="X375" i="22"/>
  <c r="AB375" i="21" s="1"/>
  <c r="AC375" i="21" s="1"/>
  <c r="P374" i="28" s="1"/>
  <c r="X265" i="22"/>
  <c r="AB265" i="21" s="1"/>
  <c r="AC265" i="21" s="1"/>
  <c r="P264" i="28" s="1"/>
  <c r="X291" i="22"/>
  <c r="AB291" i="21" s="1"/>
  <c r="AC291" i="21" s="1"/>
  <c r="P290" i="28" s="1"/>
  <c r="X64" i="22"/>
  <c r="AB64" i="21" s="1"/>
  <c r="AC64" i="21" s="1"/>
  <c r="P63" i="28" s="1"/>
  <c r="X434" i="22"/>
  <c r="AB434" i="21" s="1"/>
  <c r="AC434" i="21" s="1"/>
  <c r="P433" i="28" s="1"/>
  <c r="X267" i="22"/>
  <c r="AB267" i="21" s="1"/>
  <c r="AC267" i="21" s="1"/>
  <c r="P266" i="28" s="1"/>
  <c r="X365" i="22"/>
  <c r="AB365" i="21" s="1"/>
  <c r="AC365" i="21" s="1"/>
  <c r="P364" i="28" s="1"/>
  <c r="X468" i="22"/>
  <c r="AB468" i="21" s="1"/>
  <c r="AC468" i="21" s="1"/>
  <c r="P467" i="28" s="1"/>
  <c r="X395" i="22"/>
  <c r="AB395" i="21" s="1"/>
  <c r="AC395" i="21" s="1"/>
  <c r="P394" i="28" s="1"/>
  <c r="X141" i="22"/>
  <c r="AB141" i="21" s="1"/>
  <c r="AC141" i="21" s="1"/>
  <c r="P140" i="28" s="1"/>
  <c r="X281" i="22"/>
  <c r="AB281" i="21" s="1"/>
  <c r="AC281" i="21" s="1"/>
  <c r="P280" i="28" s="1"/>
  <c r="X210" i="22"/>
  <c r="AB210" i="21" s="1"/>
  <c r="AC210" i="21" s="1"/>
  <c r="P209" i="28" s="1"/>
  <c r="X295" i="22"/>
  <c r="AB295" i="21" s="1"/>
  <c r="AC295" i="21" s="1"/>
  <c r="P294" i="28" s="1"/>
  <c r="X363" i="22"/>
  <c r="AB363" i="21" s="1"/>
  <c r="AC363" i="21" s="1"/>
  <c r="P362" i="28" s="1"/>
  <c r="X190" i="22"/>
  <c r="AB190" i="21" s="1"/>
  <c r="AC190" i="21" s="1"/>
  <c r="P189" i="28" s="1"/>
  <c r="X406" i="22"/>
  <c r="AB406" i="21" s="1"/>
  <c r="AC406" i="21" s="1"/>
  <c r="P405" i="28" s="1"/>
  <c r="X494" i="22"/>
  <c r="AB494" i="21" s="1"/>
  <c r="AC494" i="21" s="1"/>
  <c r="P493" i="28" s="1"/>
  <c r="X9" i="22"/>
  <c r="AB9" i="21" s="1"/>
  <c r="AC9" i="21" s="1"/>
  <c r="P8" i="28" s="1"/>
  <c r="X91" i="22"/>
  <c r="AB91" i="21" s="1"/>
  <c r="AC91" i="21" s="1"/>
  <c r="P90" i="28" s="1"/>
  <c r="X24" i="22"/>
  <c r="AB24" i="21" s="1"/>
  <c r="AC24" i="21" s="1"/>
  <c r="P23" i="28" s="1"/>
  <c r="X134" i="22"/>
  <c r="AB134" i="21" s="1"/>
  <c r="AC134" i="21" s="1"/>
  <c r="P133" i="28" s="1"/>
  <c r="X169" i="22"/>
  <c r="AB169" i="21" s="1"/>
  <c r="AC169" i="21" s="1"/>
  <c r="P168" i="28" s="1"/>
  <c r="X144" i="22"/>
  <c r="AB144" i="21" s="1"/>
  <c r="AC144" i="21" s="1"/>
  <c r="P143" i="28" s="1"/>
  <c r="X317" i="22"/>
  <c r="AB317" i="21" s="1"/>
  <c r="AC317" i="21" s="1"/>
  <c r="P316" i="28" s="1"/>
  <c r="X98" i="22"/>
  <c r="AB98" i="21" s="1"/>
  <c r="AC98" i="21" s="1"/>
  <c r="P97" i="28" s="1"/>
  <c r="X223" i="22"/>
  <c r="AB223" i="21" s="1"/>
  <c r="AC223" i="21" s="1"/>
  <c r="P222" i="28" s="1"/>
  <c r="X270" i="22"/>
  <c r="AB270" i="21" s="1"/>
  <c r="AC270" i="21" s="1"/>
  <c r="P269" i="28" s="1"/>
  <c r="X489" i="22"/>
  <c r="AB489" i="21" s="1"/>
  <c r="AC489" i="21" s="1"/>
  <c r="P488" i="28" s="1"/>
  <c r="X201" i="22"/>
  <c r="AB201" i="21" s="1"/>
  <c r="AC201" i="21" s="1"/>
  <c r="P200" i="28" s="1"/>
  <c r="X241" i="22"/>
  <c r="AB241" i="21" s="1"/>
  <c r="AC241" i="21" s="1"/>
  <c r="P240" i="28" s="1"/>
  <c r="X212" i="22"/>
  <c r="AB212" i="21" s="1"/>
  <c r="AC212" i="21" s="1"/>
  <c r="P211" i="28" s="1"/>
  <c r="X304" i="22"/>
  <c r="AB304" i="21" s="1"/>
  <c r="AC304" i="21" s="1"/>
  <c r="P303" i="28" s="1"/>
  <c r="X272" i="22"/>
  <c r="AB272" i="21" s="1"/>
  <c r="AC272" i="21" s="1"/>
  <c r="P271" i="28" s="1"/>
  <c r="X102" i="22"/>
  <c r="AB102" i="21" s="1"/>
  <c r="AC102" i="21" s="1"/>
  <c r="P101" i="28" s="1"/>
  <c r="U30" i="24"/>
  <c r="X360" i="22"/>
  <c r="AB360" i="21" s="1"/>
  <c r="AC360" i="21" s="1"/>
  <c r="P359" i="28" s="1"/>
  <c r="X126" i="22"/>
  <c r="AB126" i="21" s="1"/>
  <c r="AC126" i="21" s="1"/>
  <c r="P125" i="28" s="1"/>
  <c r="X262" i="22"/>
  <c r="AB262" i="21" s="1"/>
  <c r="AC262" i="21" s="1"/>
  <c r="P261" i="28" s="1"/>
  <c r="X480" i="22"/>
  <c r="AB480" i="21" s="1"/>
  <c r="AC480" i="21" s="1"/>
  <c r="P479" i="28" s="1"/>
  <c r="X467" i="22"/>
  <c r="AB467" i="21" s="1"/>
  <c r="AC467" i="21" s="1"/>
  <c r="P466" i="28" s="1"/>
  <c r="X321" i="22"/>
  <c r="AB321" i="21" s="1"/>
  <c r="AC321" i="21" s="1"/>
  <c r="P320" i="28" s="1"/>
  <c r="X107" i="22"/>
  <c r="AB107" i="21" s="1"/>
  <c r="AC107" i="21" s="1"/>
  <c r="P106" i="28" s="1"/>
  <c r="X346" i="22"/>
  <c r="AB346" i="21" s="1"/>
  <c r="AC346" i="21" s="1"/>
  <c r="P345" i="28" s="1"/>
  <c r="X85" i="22"/>
  <c r="AB85" i="21" s="1"/>
  <c r="AC85" i="21" s="1"/>
  <c r="P84" i="28" s="1"/>
  <c r="X36" i="22"/>
  <c r="AB36" i="21" s="1"/>
  <c r="AC36" i="21" s="1"/>
  <c r="P35" i="28" s="1"/>
  <c r="X30" i="22"/>
  <c r="AB30" i="21" s="1"/>
  <c r="AC30" i="21" s="1"/>
  <c r="P29" i="28" s="1"/>
  <c r="X18" i="22"/>
  <c r="AB18" i="21" s="1"/>
  <c r="AC18" i="21" s="1"/>
  <c r="P17" i="28" s="1"/>
  <c r="X135" i="22"/>
  <c r="AB135" i="21" s="1"/>
  <c r="AC135" i="21" s="1"/>
  <c r="P134" i="28" s="1"/>
  <c r="X339" i="22"/>
  <c r="AB339" i="21" s="1"/>
  <c r="AC339" i="21" s="1"/>
  <c r="P338" i="28" s="1"/>
  <c r="X129" i="22"/>
  <c r="AB129" i="21" s="1"/>
  <c r="AC129" i="21" s="1"/>
  <c r="P128" i="28" s="1"/>
  <c r="X446" i="22"/>
  <c r="AB446" i="21" s="1"/>
  <c r="AC446" i="21" s="1"/>
  <c r="P445" i="28" s="1"/>
  <c r="X54" i="22"/>
  <c r="AB54" i="21" s="1"/>
  <c r="AC54" i="21" s="1"/>
  <c r="P53" i="28" s="1"/>
  <c r="X441" i="22"/>
  <c r="AB441" i="21" s="1"/>
  <c r="AC441" i="21" s="1"/>
  <c r="P440" i="28" s="1"/>
  <c r="X305" i="22"/>
  <c r="AB305" i="21" s="1"/>
  <c r="AC305" i="21" s="1"/>
  <c r="P304" i="28" s="1"/>
  <c r="X207" i="22"/>
  <c r="AB207" i="21" s="1"/>
  <c r="AC207" i="21" s="1"/>
  <c r="P206" i="28" s="1"/>
  <c r="X471" i="22"/>
  <c r="AB471" i="21" s="1"/>
  <c r="AC471" i="21" s="1"/>
  <c r="P470" i="28" s="1"/>
  <c r="X316" i="22"/>
  <c r="AB316" i="21" s="1"/>
  <c r="AC316" i="21" s="1"/>
  <c r="P315" i="28" s="1"/>
  <c r="X189" i="22"/>
  <c r="AB189" i="21" s="1"/>
  <c r="AC189" i="21" s="1"/>
  <c r="P188" i="28" s="1"/>
  <c r="X402" i="22"/>
  <c r="AB402" i="21" s="1"/>
  <c r="AC402" i="21" s="1"/>
  <c r="P401" i="28" s="1"/>
  <c r="X151" i="22"/>
  <c r="AB151" i="21" s="1"/>
  <c r="AC151" i="21" s="1"/>
  <c r="P150" i="28" s="1"/>
  <c r="X47" i="22"/>
  <c r="AB47" i="21" s="1"/>
  <c r="AC47" i="21" s="1"/>
  <c r="P46" i="28" s="1"/>
  <c r="X358" i="22"/>
  <c r="AB358" i="21" s="1"/>
  <c r="AC358" i="21" s="1"/>
  <c r="P357" i="28" s="1"/>
  <c r="X433" i="22"/>
  <c r="AB433" i="21" s="1"/>
  <c r="AC433" i="21" s="1"/>
  <c r="P432" i="28" s="1"/>
  <c r="X386" i="22"/>
  <c r="AB386" i="21" s="1"/>
  <c r="AC386" i="21" s="1"/>
  <c r="P385" i="28" s="1"/>
  <c r="X452" i="22"/>
  <c r="AB452" i="21" s="1"/>
  <c r="AC452" i="21" s="1"/>
  <c r="P451" i="28" s="1"/>
  <c r="X404" i="22"/>
  <c r="AB404" i="21" s="1"/>
  <c r="AC404" i="21" s="1"/>
  <c r="P403" i="28" s="1"/>
  <c r="X385" i="22"/>
  <c r="AB385" i="21" s="1"/>
  <c r="AC385" i="21" s="1"/>
  <c r="P384" i="28" s="1"/>
  <c r="X90" i="22"/>
  <c r="AB90" i="21" s="1"/>
  <c r="AC90" i="21" s="1"/>
  <c r="P89" i="28" s="1"/>
  <c r="X192" i="22"/>
  <c r="AB192" i="21" s="1"/>
  <c r="AC192" i="21" s="1"/>
  <c r="P191" i="28" s="1"/>
  <c r="X74" i="22"/>
  <c r="AB74" i="21" s="1"/>
  <c r="AC74" i="21" s="1"/>
  <c r="P73" i="28" s="1"/>
  <c r="X165" i="22"/>
  <c r="AB165" i="21" s="1"/>
  <c r="AC165" i="21" s="1"/>
  <c r="P164" i="28" s="1"/>
  <c r="X401" i="22"/>
  <c r="AB401" i="21" s="1"/>
  <c r="AC401" i="21" s="1"/>
  <c r="P400" i="28" s="1"/>
  <c r="X492" i="22"/>
  <c r="AB492" i="21" s="1"/>
  <c r="AC492" i="21" s="1"/>
  <c r="P491" i="28" s="1"/>
  <c r="X114" i="22"/>
  <c r="AB114" i="21" s="1"/>
  <c r="AC114" i="21" s="1"/>
  <c r="P113" i="28" s="1"/>
  <c r="X160" i="22"/>
  <c r="AB160" i="21" s="1"/>
  <c r="AC160" i="21" s="1"/>
  <c r="P159" i="28" s="1"/>
  <c r="X147" i="22"/>
  <c r="AB147" i="21" s="1"/>
  <c r="AC147" i="21" s="1"/>
  <c r="P146" i="28" s="1"/>
  <c r="X384" i="22"/>
  <c r="AB384" i="21" s="1"/>
  <c r="AC384" i="21" s="1"/>
  <c r="P383" i="28" s="1"/>
  <c r="X439" i="22"/>
  <c r="AB439" i="21" s="1"/>
  <c r="AC439" i="21" s="1"/>
  <c r="P438" i="28" s="1"/>
  <c r="X292" i="22"/>
  <c r="AB292" i="21" s="1"/>
  <c r="AC292" i="21" s="1"/>
  <c r="P291" i="28" s="1"/>
  <c r="X226" i="22"/>
  <c r="AB226" i="21" s="1"/>
  <c r="AC226" i="21" s="1"/>
  <c r="P225" i="28" s="1"/>
  <c r="X5" i="22"/>
  <c r="AB5" i="21" s="1"/>
  <c r="AC5" i="21" s="1"/>
  <c r="P4" i="28" s="1"/>
  <c r="X456" i="22"/>
  <c r="AB456" i="21" s="1"/>
  <c r="AC456" i="21" s="1"/>
  <c r="P455" i="28" s="1"/>
  <c r="X95" i="22"/>
  <c r="AB95" i="21" s="1"/>
  <c r="AC95" i="21" s="1"/>
  <c r="P94" i="28" s="1"/>
  <c r="X215" i="22"/>
  <c r="AB215" i="21" s="1"/>
  <c r="AC215" i="21" s="1"/>
  <c r="P214" i="28" s="1"/>
  <c r="X130" i="22"/>
  <c r="AB130" i="21" s="1"/>
  <c r="AC130" i="21" s="1"/>
  <c r="P129" i="28" s="1"/>
  <c r="X187" i="22"/>
  <c r="AB187" i="21" s="1"/>
  <c r="AC187" i="21" s="1"/>
  <c r="P186" i="28" s="1"/>
  <c r="X10" i="22"/>
  <c r="AB10" i="21" s="1"/>
  <c r="AC10" i="21" s="1"/>
  <c r="P9" i="28" s="1"/>
  <c r="X225" i="22"/>
  <c r="AB225" i="21" s="1"/>
  <c r="AC225" i="21" s="1"/>
  <c r="P224" i="28" s="1"/>
  <c r="X422" i="22"/>
  <c r="AB422" i="21" s="1"/>
  <c r="AC422" i="21" s="1"/>
  <c r="P421" i="28" s="1"/>
  <c r="X188" i="22"/>
  <c r="AB188" i="21" s="1"/>
  <c r="AC188" i="21" s="1"/>
  <c r="P187" i="28" s="1"/>
  <c r="X67" i="22"/>
  <c r="AB67" i="21" s="1"/>
  <c r="AC67" i="21" s="1"/>
  <c r="P66" i="28" s="1"/>
  <c r="X167" i="22"/>
  <c r="AB167" i="21" s="1"/>
  <c r="AC167" i="21" s="1"/>
  <c r="P166" i="28" s="1"/>
  <c r="X132" i="22"/>
  <c r="AB132" i="21" s="1"/>
  <c r="AC132" i="21" s="1"/>
  <c r="P131" i="28" s="1"/>
  <c r="X373" i="22"/>
  <c r="AB373" i="21" s="1"/>
  <c r="AC373" i="21" s="1"/>
  <c r="P372" i="28" s="1"/>
  <c r="X364" i="22"/>
  <c r="AB364" i="21" s="1"/>
  <c r="AC364" i="21" s="1"/>
  <c r="P363" i="28" s="1"/>
  <c r="X173" i="22"/>
  <c r="AB173" i="21" s="1"/>
  <c r="AC173" i="21" s="1"/>
  <c r="P172" i="28" s="1"/>
  <c r="X13" i="22"/>
  <c r="AB13" i="21" s="1"/>
  <c r="AC13" i="21" s="1"/>
  <c r="P12" i="28" s="1"/>
  <c r="X420" i="22"/>
  <c r="AB420" i="21" s="1"/>
  <c r="AC420" i="21" s="1"/>
  <c r="P419" i="28" s="1"/>
  <c r="P503" i="28" l="1"/>
  <c r="AB30" i="24"/>
  <c r="E35" i="24" s="1"/>
  <c r="AC504" i="21"/>
  <c r="AD47" i="21" s="1"/>
  <c r="Q243" i="28" l="1"/>
  <c r="Q441" i="28"/>
  <c r="Q179" i="28"/>
  <c r="Q276" i="28"/>
  <c r="Q321" i="28"/>
  <c r="Q248" i="28"/>
  <c r="Q48" i="28"/>
  <c r="Q148" i="28"/>
  <c r="Q185" i="28"/>
  <c r="Q207" i="28"/>
  <c r="Q130" i="28"/>
  <c r="Q368" i="28"/>
  <c r="Q337" i="28"/>
  <c r="Q57" i="28"/>
  <c r="Q65" i="28"/>
  <c r="Q85" i="28"/>
  <c r="Q171" i="28"/>
  <c r="Q27" i="28"/>
  <c r="Q402" i="28"/>
  <c r="Q109" i="28"/>
  <c r="Q346" i="28"/>
  <c r="Q195" i="28"/>
  <c r="Q407" i="28"/>
  <c r="Q165" i="28"/>
  <c r="Q446" i="28"/>
  <c r="Q141" i="28"/>
  <c r="Q103" i="28"/>
  <c r="Q295" i="28"/>
  <c r="Q112" i="28"/>
  <c r="Q221" i="28"/>
  <c r="Q237" i="28"/>
  <c r="Q182" i="28"/>
  <c r="Q293" i="28"/>
  <c r="Q238" i="28"/>
  <c r="Q64" i="28"/>
  <c r="Q373" i="28"/>
  <c r="Q272" i="28"/>
  <c r="Q256" i="28"/>
  <c r="Q289" i="28"/>
  <c r="Q350" i="28"/>
  <c r="Q234" i="28"/>
  <c r="Q44" i="28"/>
  <c r="Q469" i="28"/>
  <c r="Q244" i="28"/>
  <c r="Q414" i="28"/>
  <c r="Q395" i="28"/>
  <c r="Q228" i="28"/>
  <c r="Q296" i="28"/>
  <c r="Q313" i="28"/>
  <c r="Q98" i="28"/>
  <c r="Q300" i="28"/>
  <c r="Q176" i="28"/>
  <c r="Q175" i="28"/>
  <c r="Q435" i="28"/>
  <c r="Q58" i="28"/>
  <c r="Q376" i="28"/>
  <c r="Q152" i="28"/>
  <c r="Q162" i="28"/>
  <c r="Q257" i="28"/>
  <c r="Q325" i="28"/>
  <c r="Q292" i="28"/>
  <c r="Q60" i="28"/>
  <c r="Q352" i="28"/>
  <c r="Q18" i="28"/>
  <c r="Q458" i="28"/>
  <c r="Q340" i="28"/>
  <c r="Q13" i="28"/>
  <c r="Q78" i="28"/>
  <c r="Q365" i="28"/>
  <c r="Q342" i="28"/>
  <c r="Q192" i="28"/>
  <c r="Q263" i="28"/>
  <c r="Q95" i="28"/>
  <c r="Q51" i="28"/>
  <c r="Q410" i="28"/>
  <c r="Q54" i="28"/>
  <c r="Q184" i="28"/>
  <c r="Q424" i="28"/>
  <c r="Q319" i="28"/>
  <c r="Q5" i="28"/>
  <c r="Q439" i="28"/>
  <c r="Q475" i="28"/>
  <c r="Q11" i="28"/>
  <c r="Q178" i="28"/>
  <c r="Q52" i="28"/>
  <c r="Q147" i="28"/>
  <c r="Q278" i="28"/>
  <c r="Q492" i="28"/>
  <c r="Q380" i="28"/>
  <c r="Q468" i="28"/>
  <c r="Q161" i="28"/>
  <c r="Q330" i="28"/>
  <c r="Q378" i="28"/>
  <c r="Q235" i="28"/>
  <c r="Q298" i="28"/>
  <c r="Q454" i="28"/>
  <c r="Q136" i="28"/>
  <c r="Q356" i="28"/>
  <c r="Q71" i="28"/>
  <c r="Q26" i="28"/>
  <c r="Q306" i="28"/>
  <c r="Q437" i="28"/>
  <c r="Q354" i="28"/>
  <c r="Q249" i="28"/>
  <c r="Q43" i="28"/>
  <c r="Q10" i="28"/>
  <c r="Q163" i="28"/>
  <c r="Q255" i="28"/>
  <c r="Q34" i="28"/>
  <c r="Q474" i="28"/>
  <c r="Q500" i="28"/>
  <c r="Q343" i="28"/>
  <c r="Q459" i="28"/>
  <c r="Q32" i="28"/>
  <c r="Q203" i="28"/>
  <c r="Q430" i="28"/>
  <c r="Q173" i="28"/>
  <c r="Q197" i="28"/>
  <c r="Q322" i="28"/>
  <c r="Q226" i="28"/>
  <c r="Q102" i="28"/>
  <c r="Q386" i="28"/>
  <c r="Q92" i="28"/>
  <c r="Q464" i="28"/>
  <c r="Q497" i="28"/>
  <c r="Q91" i="28"/>
  <c r="Q444" i="28"/>
  <c r="Q355" i="28"/>
  <c r="Q145" i="28"/>
  <c r="Q190" i="28"/>
  <c r="Q122" i="28"/>
  <c r="Q81" i="28"/>
  <c r="Q151" i="28"/>
  <c r="Q494" i="28"/>
  <c r="Q31" i="28"/>
  <c r="Q45" i="28"/>
  <c r="Q24" i="28"/>
  <c r="Q241" i="28"/>
  <c r="Q324" i="28"/>
  <c r="Q245" i="28"/>
  <c r="Q251" i="28"/>
  <c r="Q230" i="28"/>
  <c r="Q336" i="28"/>
  <c r="Q422" i="28"/>
  <c r="Q487" i="28"/>
  <c r="Q139" i="28"/>
  <c r="Q116" i="28"/>
  <c r="Q77" i="28"/>
  <c r="Q15" i="28"/>
  <c r="Q361" i="28"/>
  <c r="Q239" i="28"/>
  <c r="Q485" i="28"/>
  <c r="Q302" i="28"/>
  <c r="Q204" i="28"/>
  <c r="Q250" i="28"/>
  <c r="Q381" i="28"/>
  <c r="Q212" i="28"/>
  <c r="Q120" i="28"/>
  <c r="Q332" i="28"/>
  <c r="Q434" i="28"/>
  <c r="Q217" i="28"/>
  <c r="Q262" i="28"/>
  <c r="Q341" i="28"/>
  <c r="Q196" i="28"/>
  <c r="Q393" i="28"/>
  <c r="Q351" i="28"/>
  <c r="Q199" i="28"/>
  <c r="Q286" i="28"/>
  <c r="Q72" i="28"/>
  <c r="Q121" i="28"/>
  <c r="Q465" i="28"/>
  <c r="Q201" i="28"/>
  <c r="Q22" i="28"/>
  <c r="Q367" i="28"/>
  <c r="Q150" i="28"/>
  <c r="Q299" i="28"/>
  <c r="Q61" i="28"/>
  <c r="Q353" i="28"/>
  <c r="Q412" i="28"/>
  <c r="Q236" i="28"/>
  <c r="Q261" i="28"/>
  <c r="Q143" i="28"/>
  <c r="Q9" i="28"/>
  <c r="Q382" i="28"/>
  <c r="Q123" i="28"/>
  <c r="Q391" i="28"/>
  <c r="Q366" i="28"/>
  <c r="Q125" i="28"/>
  <c r="Q260" i="28"/>
  <c r="Q447" i="28"/>
  <c r="Q501" i="28"/>
  <c r="Q189" i="28"/>
  <c r="Q413" i="28"/>
  <c r="Q449" i="28"/>
  <c r="Q222" i="28"/>
  <c r="Q242" i="28"/>
  <c r="Q160" i="28"/>
  <c r="Q461" i="28"/>
  <c r="Q490" i="28"/>
  <c r="Q158" i="28"/>
  <c r="Q385" i="28"/>
  <c r="Q331" i="28"/>
  <c r="Q320" i="28"/>
  <c r="Q40" i="28"/>
  <c r="Q301" i="28"/>
  <c r="Q35" i="28"/>
  <c r="Q193" i="28"/>
  <c r="Q36" i="28"/>
  <c r="Q496" i="28"/>
  <c r="Q280" i="28"/>
  <c r="Q94" i="28"/>
  <c r="Q348" i="28"/>
  <c r="Q33" i="28"/>
  <c r="Q499" i="28"/>
  <c r="Q63" i="28"/>
  <c r="Q89" i="28"/>
  <c r="Q86" i="28"/>
  <c r="Q476" i="28"/>
  <c r="Q370" i="28"/>
  <c r="Q463" i="28"/>
  <c r="Q110" i="28"/>
  <c r="Q107" i="28"/>
  <c r="Q436" i="28"/>
  <c r="Q210" i="28"/>
  <c r="Q421" i="28"/>
  <c r="Q450" i="28"/>
  <c r="Q144" i="28"/>
  <c r="Q70" i="28"/>
  <c r="Q134" i="28"/>
  <c r="Q287" i="28"/>
  <c r="Q455" i="28"/>
  <c r="Q399" i="28"/>
  <c r="Q252" i="28"/>
  <c r="Q274" i="28"/>
  <c r="Q273" i="28"/>
  <c r="Q21" i="28"/>
  <c r="Q53" i="28"/>
  <c r="Q472" i="28"/>
  <c r="Q100" i="28"/>
  <c r="Q240" i="28"/>
  <c r="Q291" i="28"/>
  <c r="Q297" i="28"/>
  <c r="Q105" i="28"/>
  <c r="Q498" i="28"/>
  <c r="Q473" i="28"/>
  <c r="Q314" i="28"/>
  <c r="Q452" i="28"/>
  <c r="Q227" i="28"/>
  <c r="Q470" i="28"/>
  <c r="Q294" i="28"/>
  <c r="Q326" i="28"/>
  <c r="Q159" i="28"/>
  <c r="Q198" i="28"/>
  <c r="Q170" i="28"/>
  <c r="Q181" i="28"/>
  <c r="Q211" i="28"/>
  <c r="Q363" i="28"/>
  <c r="Q495" i="28"/>
  <c r="Q135" i="28"/>
  <c r="Q284" i="28"/>
  <c r="Q374" i="28"/>
  <c r="Q333" i="28"/>
  <c r="Q3" i="28"/>
  <c r="Q426" i="28"/>
  <c r="Q467" i="28"/>
  <c r="Q400" i="28"/>
  <c r="Q451" i="28"/>
  <c r="Q157" i="28"/>
  <c r="Q275" i="28"/>
  <c r="Q288" i="28"/>
  <c r="Q87" i="28"/>
  <c r="Q90" i="28"/>
  <c r="Q66" i="28"/>
  <c r="Q146" i="28"/>
  <c r="Q220" i="28"/>
  <c r="Q304" i="28"/>
  <c r="Q232" i="28"/>
  <c r="Q229" i="28"/>
  <c r="Q115" i="28"/>
  <c r="Q117" i="28"/>
  <c r="Q82" i="28"/>
  <c r="Q419" i="28"/>
  <c r="Q388" i="28"/>
  <c r="Q405" i="28"/>
  <c r="Q99" i="28"/>
  <c r="Q12" i="28"/>
  <c r="Q318" i="28"/>
  <c r="Q460" i="28"/>
  <c r="Q377" i="28"/>
  <c r="Q269" i="28"/>
  <c r="Q62" i="28"/>
  <c r="Q25" i="28"/>
  <c r="Q213" i="28"/>
  <c r="Q433" i="28"/>
  <c r="Q425" i="28"/>
  <c r="Q55" i="28"/>
  <c r="Q267" i="28"/>
  <c r="Q423" i="28"/>
  <c r="Q357" i="28"/>
  <c r="Q17" i="28"/>
  <c r="Q80" i="28"/>
  <c r="Q285" i="28"/>
  <c r="Q30" i="28"/>
  <c r="Q8" i="28"/>
  <c r="Q118" i="28"/>
  <c r="Q50" i="28"/>
  <c r="Q431" i="28"/>
  <c r="Q156" i="28"/>
  <c r="Q375" i="28"/>
  <c r="Q59" i="28"/>
  <c r="Q271" i="28"/>
  <c r="Q104" i="28"/>
  <c r="Q420" i="28"/>
  <c r="Q440" i="28"/>
  <c r="Q28" i="28"/>
  <c r="Q417" i="28"/>
  <c r="Q483" i="28"/>
  <c r="Q316" i="28"/>
  <c r="Q224" i="28"/>
  <c r="Q218" i="28"/>
  <c r="Q404" i="28"/>
  <c r="Q140" i="28"/>
  <c r="Q462" i="28"/>
  <c r="Q339" i="28"/>
  <c r="Q215" i="28"/>
  <c r="Q137" i="28"/>
  <c r="Q307" i="28"/>
  <c r="Q345" i="28"/>
  <c r="Q69" i="28"/>
  <c r="Q16" i="28"/>
  <c r="Q194" i="28"/>
  <c r="Q344" i="28"/>
  <c r="Q488" i="28"/>
  <c r="Q166" i="28"/>
  <c r="Q200" i="28"/>
  <c r="Q312" i="28"/>
  <c r="Q168" i="28"/>
  <c r="Q186" i="28"/>
  <c r="Q164" i="28"/>
  <c r="Q491" i="28"/>
  <c r="Q113" i="28"/>
  <c r="Q14" i="28"/>
  <c r="Q114" i="28"/>
  <c r="Q42" i="28"/>
  <c r="Q93" i="28"/>
  <c r="Q132" i="28"/>
  <c r="Q259" i="28"/>
  <c r="Q471" i="28"/>
  <c r="Q477" i="28"/>
  <c r="Q389" i="28"/>
  <c r="Q384" i="28"/>
  <c r="Q126" i="28"/>
  <c r="Q216" i="28"/>
  <c r="Q2" i="28"/>
  <c r="Q481" i="28"/>
  <c r="Q96" i="28"/>
  <c r="Q37" i="28"/>
  <c r="Q372" i="28"/>
  <c r="Q277" i="28"/>
  <c r="Q187" i="28"/>
  <c r="Q268" i="28"/>
  <c r="Q379" i="28"/>
  <c r="Q364" i="28"/>
  <c r="Q219" i="28"/>
  <c r="Q264" i="28"/>
  <c r="Q68" i="28"/>
  <c r="Q428" i="28"/>
  <c r="Q486" i="28"/>
  <c r="Q75" i="28"/>
  <c r="Q394" i="28"/>
  <c r="Q88" i="28"/>
  <c r="Q39" i="28"/>
  <c r="Q258" i="28"/>
  <c r="Q111" i="28"/>
  <c r="Q290" i="28"/>
  <c r="Q415" i="28"/>
  <c r="Q305" i="28"/>
  <c r="Q418" i="28"/>
  <c r="Q398" i="28"/>
  <c r="Q29" i="28"/>
  <c r="Q208" i="28"/>
  <c r="Q79" i="28"/>
  <c r="Q489" i="28"/>
  <c r="Q383" i="28"/>
  <c r="Q443" i="28"/>
  <c r="Q323" i="28"/>
  <c r="Q478" i="28"/>
  <c r="Q403" i="28"/>
  <c r="Q231" i="28"/>
  <c r="Q429" i="28"/>
  <c r="Q127" i="28"/>
  <c r="Q46" i="28"/>
  <c r="Q283" i="28"/>
  <c r="Q453" i="28"/>
  <c r="Q19" i="28"/>
  <c r="Q209" i="28"/>
  <c r="Q484" i="28"/>
  <c r="Q83" i="28"/>
  <c r="Q246" i="28"/>
  <c r="Q56" i="28"/>
  <c r="Q479" i="28"/>
  <c r="Q392" i="28"/>
  <c r="Q183" i="28"/>
  <c r="Q49" i="28"/>
  <c r="Q358" i="28"/>
  <c r="Q202" i="28"/>
  <c r="Q97" i="28"/>
  <c r="Q390" i="28"/>
  <c r="Q133" i="28"/>
  <c r="Q282" i="28"/>
  <c r="Q396" i="28"/>
  <c r="Q225" i="28"/>
  <c r="Q317" i="28"/>
  <c r="Q129" i="28"/>
  <c r="Q124" i="28"/>
  <c r="Q329" i="28"/>
  <c r="Q23" i="28"/>
  <c r="Q214" i="28"/>
  <c r="Q119" i="28"/>
  <c r="Q180" i="28"/>
  <c r="Q387" i="28"/>
  <c r="Q266" i="28"/>
  <c r="Q73" i="28"/>
  <c r="Q206" i="28"/>
  <c r="Q482" i="28"/>
  <c r="Q493" i="28"/>
  <c r="Q6" i="28"/>
  <c r="Q101" i="28"/>
  <c r="Q311" i="28"/>
  <c r="Q308" i="28"/>
  <c r="Q177" i="28"/>
  <c r="Q360" i="28"/>
  <c r="Q371" i="28"/>
  <c r="Q270" i="28"/>
  <c r="Q315" i="28"/>
  <c r="Q281" i="28"/>
  <c r="Q411" i="28"/>
  <c r="Q20" i="28"/>
  <c r="Q265" i="28"/>
  <c r="Q457" i="28"/>
  <c r="Q74" i="28"/>
  <c r="Q303" i="28"/>
  <c r="Q172" i="28"/>
  <c r="Q456" i="28"/>
  <c r="Q408" i="28"/>
  <c r="Q106" i="28"/>
  <c r="Q108" i="28"/>
  <c r="Q155" i="28"/>
  <c r="Q169" i="28"/>
  <c r="Q153" i="28"/>
  <c r="Q253" i="28"/>
  <c r="Q445" i="28"/>
  <c r="Q327" i="28"/>
  <c r="Q334" i="28"/>
  <c r="Q154" i="28"/>
  <c r="Q310" i="28"/>
  <c r="Q359" i="28"/>
  <c r="Q149" i="28"/>
  <c r="Q191" i="28"/>
  <c r="T46" i="27"/>
  <c r="AH47" i="21"/>
  <c r="Q427" i="28"/>
  <c r="Q138" i="28"/>
  <c r="Q233" i="28"/>
  <c r="Q362" i="28"/>
  <c r="Q438" i="28"/>
  <c r="Q432" i="28"/>
  <c r="Q279" i="28"/>
  <c r="Q338" i="28"/>
  <c r="Q47" i="28"/>
  <c r="Q128" i="28"/>
  <c r="Q335" i="28"/>
  <c r="Q369" i="28"/>
  <c r="Q347" i="28"/>
  <c r="Q167" i="28"/>
  <c r="Q480" i="28"/>
  <c r="Q41" i="28"/>
  <c r="Q4" i="28"/>
  <c r="Q442" i="28"/>
  <c r="Q67" i="28"/>
  <c r="Q254" i="28"/>
  <c r="Q247" i="28"/>
  <c r="Q349" i="28"/>
  <c r="Q205" i="28"/>
  <c r="Q466" i="28"/>
  <c r="Q76" i="28"/>
  <c r="Q309" i="28"/>
  <c r="Q7" i="28"/>
  <c r="Q188" i="28"/>
  <c r="Q142" i="28"/>
  <c r="Q397" i="28"/>
  <c r="Q38" i="28"/>
  <c r="Q416" i="28"/>
  <c r="Q174" i="28"/>
  <c r="Q401" i="28"/>
  <c r="Q328" i="28"/>
  <c r="Q409" i="28"/>
  <c r="Q406" i="28"/>
  <c r="Q223" i="28"/>
  <c r="Q84" i="28"/>
  <c r="Q448" i="28"/>
  <c r="Q131" i="28"/>
  <c r="AD97" i="21"/>
  <c r="AD101" i="21"/>
  <c r="AD269" i="21"/>
  <c r="AD365" i="21"/>
  <c r="AD145" i="21"/>
  <c r="AD71" i="21"/>
  <c r="AD276" i="21"/>
  <c r="AD91" i="21"/>
  <c r="AD457" i="21"/>
  <c r="AD316" i="21"/>
  <c r="AD265" i="21"/>
  <c r="AD3" i="21"/>
  <c r="AD318" i="21"/>
  <c r="AD237" i="21"/>
  <c r="AD261" i="21"/>
  <c r="AD448" i="21"/>
  <c r="AD502" i="21"/>
  <c r="AD190" i="21"/>
  <c r="AD292" i="21"/>
  <c r="AD69" i="21"/>
  <c r="AD429" i="21"/>
  <c r="AD228" i="21"/>
  <c r="AD487" i="21"/>
  <c r="AD471" i="21"/>
  <c r="AD324" i="21"/>
  <c r="AD461" i="21"/>
  <c r="AD125" i="21"/>
  <c r="AD378" i="21"/>
  <c r="AD270" i="21"/>
  <c r="AD63" i="21"/>
  <c r="AD60" i="21"/>
  <c r="AD43" i="21"/>
  <c r="AD375" i="21"/>
  <c r="AD452" i="21"/>
  <c r="AD80" i="21"/>
  <c r="AD48" i="21"/>
  <c r="AD392" i="21"/>
  <c r="AD141" i="21"/>
  <c r="AD404" i="21"/>
  <c r="AD199" i="21"/>
  <c r="AD416" i="21"/>
  <c r="AD171" i="21"/>
  <c r="AD64" i="21"/>
  <c r="AD90" i="21"/>
  <c r="AD367" i="21"/>
  <c r="AD68" i="21"/>
  <c r="AD109" i="21"/>
  <c r="AD334" i="21"/>
  <c r="AD441" i="21"/>
  <c r="AD306" i="21"/>
  <c r="AD419" i="21"/>
  <c r="AD399" i="21"/>
  <c r="AD182" i="21"/>
  <c r="AD30" i="21"/>
  <c r="AD483" i="21"/>
  <c r="AD136" i="21"/>
  <c r="AD444" i="21"/>
  <c r="AD285" i="21"/>
  <c r="AD144" i="21"/>
  <c r="AD10" i="21"/>
  <c r="AD161" i="21"/>
  <c r="AD462" i="21"/>
  <c r="AD491" i="21"/>
  <c r="AD159" i="21"/>
  <c r="AD386" i="21"/>
  <c r="AD340" i="21"/>
  <c r="AD216" i="21"/>
  <c r="AD138" i="21"/>
  <c r="AD308" i="21"/>
  <c r="AD346" i="21"/>
  <c r="AD70" i="21"/>
  <c r="AD100" i="21"/>
  <c r="AD209" i="21"/>
  <c r="AD395" i="21"/>
  <c r="AD13" i="21"/>
  <c r="AD184" i="21"/>
  <c r="AD391" i="21"/>
  <c r="AD443" i="21"/>
  <c r="AD9" i="21"/>
  <c r="AD114" i="21"/>
  <c r="AD349" i="21"/>
  <c r="AD34" i="21"/>
  <c r="AD500" i="21"/>
  <c r="AD210" i="21"/>
  <c r="AD147" i="21"/>
  <c r="AD302" i="21"/>
  <c r="AD116" i="21"/>
  <c r="AD87" i="21"/>
  <c r="AD499" i="21"/>
  <c r="G35" i="24"/>
  <c r="M35" i="24" s="1"/>
  <c r="AD164" i="21"/>
  <c r="AD469" i="21"/>
  <c r="AD333" i="21"/>
  <c r="AD323" i="21"/>
  <c r="AD53" i="21"/>
  <c r="AD231" i="21"/>
  <c r="AD488" i="21"/>
  <c r="AD470" i="21"/>
  <c r="AD86" i="21"/>
  <c r="AD123" i="21"/>
  <c r="AD46" i="21"/>
  <c r="AD65" i="21"/>
  <c r="AD44" i="21"/>
  <c r="AD353" i="21"/>
  <c r="AD296" i="21"/>
  <c r="AD435" i="21"/>
  <c r="AD257" i="21"/>
  <c r="AD23" i="21"/>
  <c r="AD322" i="21"/>
  <c r="AD208" i="21"/>
  <c r="AD52" i="21"/>
  <c r="AD35" i="21"/>
  <c r="AD338" i="21"/>
  <c r="AD104" i="21"/>
  <c r="AD122" i="21"/>
  <c r="AD205" i="21"/>
  <c r="AD455" i="21"/>
  <c r="AD244" i="21"/>
  <c r="AD273" i="21"/>
  <c r="AD475" i="21"/>
  <c r="AD222" i="21"/>
  <c r="AD110" i="21"/>
  <c r="AD213" i="21"/>
  <c r="AD341" i="21"/>
  <c r="AD131" i="21"/>
  <c r="AD246" i="21"/>
  <c r="AD425" i="21"/>
  <c r="AD93" i="21"/>
  <c r="AD176" i="21"/>
  <c r="AD137" i="21"/>
  <c r="AD229" i="21"/>
  <c r="AD235" i="21"/>
  <c r="AD344" i="21"/>
  <c r="AD431" i="21"/>
  <c r="AD263" i="21"/>
  <c r="AD438" i="21"/>
  <c r="AD79" i="21"/>
  <c r="AD166" i="21"/>
  <c r="AD152" i="21"/>
  <c r="AD242" i="21"/>
  <c r="AD55" i="21"/>
  <c r="AD436" i="21"/>
  <c r="AD366" i="21"/>
  <c r="AD99" i="21"/>
  <c r="AD61" i="21"/>
  <c r="AD362" i="21"/>
  <c r="AD82" i="21"/>
  <c r="AD245" i="21"/>
  <c r="AD72" i="21"/>
  <c r="AD117" i="21"/>
  <c r="AD447" i="21"/>
  <c r="AD331" i="21"/>
  <c r="AD218" i="21"/>
  <c r="AD394" i="21"/>
  <c r="AD148" i="21"/>
  <c r="AD249" i="21"/>
  <c r="AD193" i="21"/>
  <c r="AD411" i="21"/>
  <c r="AD227" i="21"/>
  <c r="AD240" i="21"/>
  <c r="AD403" i="21"/>
  <c r="AD355" i="21"/>
  <c r="AD197" i="21"/>
  <c r="AD498" i="21"/>
  <c r="AD6" i="21"/>
  <c r="AD279" i="21"/>
  <c r="AD14" i="21"/>
  <c r="AD264" i="21"/>
  <c r="AD202" i="21"/>
  <c r="AD73" i="21"/>
  <c r="AD179" i="21"/>
  <c r="AD59" i="21"/>
  <c r="AD357" i="21"/>
  <c r="AD28" i="21"/>
  <c r="AD45" i="21"/>
  <c r="AD25" i="21"/>
  <c r="AD252" i="21"/>
  <c r="AD352" i="21"/>
  <c r="AD486" i="21"/>
  <c r="AD236" i="21"/>
  <c r="AD58" i="21"/>
  <c r="AD293" i="21"/>
  <c r="AD396" i="21"/>
  <c r="AD445" i="21"/>
  <c r="AD172" i="21"/>
  <c r="AD250" i="21"/>
  <c r="AD19" i="21"/>
  <c r="AD251" i="21"/>
  <c r="AD465" i="21"/>
  <c r="AD287" i="21"/>
  <c r="AD476" i="21"/>
  <c r="AD301" i="21"/>
  <c r="AD377" i="21"/>
  <c r="AD374" i="21"/>
  <c r="AD256" i="21"/>
  <c r="AD501" i="21"/>
  <c r="AD162" i="21"/>
  <c r="AD174" i="21"/>
  <c r="AD368" i="21"/>
  <c r="AD387" i="21"/>
  <c r="AD381" i="21"/>
  <c r="AD121" i="21"/>
  <c r="AD415" i="21"/>
  <c r="AD382" i="21"/>
  <c r="AD186" i="21"/>
  <c r="AD379" i="21"/>
  <c r="AD92" i="21"/>
  <c r="AD351" i="21"/>
  <c r="AD191" i="21"/>
  <c r="AD113" i="21"/>
  <c r="AD239" i="21"/>
  <c r="AD347" i="21"/>
  <c r="AD78" i="21"/>
  <c r="AD460" i="21"/>
  <c r="AD183" i="21"/>
  <c r="AD342" i="21"/>
  <c r="AD326" i="21"/>
  <c r="AD277" i="21"/>
  <c r="AD149" i="21"/>
  <c r="AD96" i="21"/>
  <c r="AD337" i="21"/>
  <c r="AD493" i="21"/>
  <c r="AD408" i="21"/>
  <c r="AD146" i="21"/>
  <c r="AD196" i="21"/>
  <c r="AD314" i="21"/>
  <c r="AD307" i="21"/>
  <c r="AD303" i="21"/>
  <c r="AD290" i="21"/>
  <c r="AD459" i="21"/>
  <c r="AD356" i="21"/>
  <c r="AD423" i="21"/>
  <c r="AD258" i="21"/>
  <c r="AD442" i="21"/>
  <c r="AD32" i="21"/>
  <c r="AD103" i="21"/>
  <c r="AD325" i="21"/>
  <c r="AD495" i="21"/>
  <c r="AD297" i="21"/>
  <c r="AD33" i="21"/>
  <c r="AD142" i="21"/>
  <c r="AD180" i="21"/>
  <c r="AD11" i="21"/>
  <c r="AD299" i="21"/>
  <c r="AD16" i="21"/>
  <c r="AD343" i="21"/>
  <c r="AD49" i="21"/>
  <c r="AD12" i="21"/>
  <c r="AD153" i="21"/>
  <c r="AD466" i="21"/>
  <c r="AD204" i="21"/>
  <c r="AD185" i="21"/>
  <c r="AD369" i="21"/>
  <c r="AD320" i="21"/>
  <c r="AD198" i="21"/>
  <c r="AD200" i="21"/>
  <c r="AD294" i="21"/>
  <c r="AD238" i="21"/>
  <c r="AD177" i="21"/>
  <c r="AD66" i="21"/>
  <c r="AD27" i="21"/>
  <c r="AD163" i="21"/>
  <c r="AD440" i="21"/>
  <c r="AD140" i="21"/>
  <c r="AD189" i="21"/>
  <c r="AD217" i="21"/>
  <c r="AD421" i="21"/>
  <c r="AD36" i="21"/>
  <c r="AD413" i="21"/>
  <c r="AD84" i="21"/>
  <c r="AD57" i="21"/>
  <c r="AD359" i="21"/>
  <c r="AD203" i="21"/>
  <c r="AD4" i="21"/>
  <c r="AD427" i="21"/>
  <c r="AD401" i="21"/>
  <c r="AD170" i="21"/>
  <c r="AD254" i="21"/>
  <c r="AD328" i="21"/>
  <c r="AD220" i="21"/>
  <c r="AD106" i="21"/>
  <c r="AD111" i="21"/>
  <c r="AD223" i="21"/>
  <c r="AD284" i="21"/>
  <c r="AD20" i="21"/>
  <c r="AD215" i="21"/>
  <c r="AD451" i="21"/>
  <c r="AD434" i="21"/>
  <c r="AD56" i="21"/>
  <c r="AD424" i="21"/>
  <c r="AD51" i="21"/>
  <c r="AD157" i="21"/>
  <c r="AD480" i="21"/>
  <c r="AD389" i="21"/>
  <c r="AD397" i="21"/>
  <c r="AD226" i="21"/>
  <c r="AD39" i="21"/>
  <c r="AD175" i="21"/>
  <c r="AD332" i="21"/>
  <c r="AD393" i="21"/>
  <c r="AD405" i="21"/>
  <c r="AD89" i="21"/>
  <c r="AD188" i="21"/>
  <c r="AD214" i="21"/>
  <c r="AD412" i="21"/>
  <c r="AD295" i="21"/>
  <c r="AD181" i="21"/>
  <c r="AD388" i="21"/>
  <c r="AD267" i="21"/>
  <c r="AD74" i="21"/>
  <c r="AD309" i="21"/>
  <c r="AD178" i="21"/>
  <c r="AD361" i="21"/>
  <c r="AD372" i="21"/>
  <c r="AD18" i="21"/>
  <c r="AD76" i="21"/>
  <c r="AD29" i="21"/>
  <c r="AD418" i="21"/>
  <c r="AD484" i="21"/>
  <c r="AD317" i="21"/>
  <c r="AD225" i="21"/>
  <c r="AD253" i="21"/>
  <c r="AD390" i="21"/>
  <c r="AD275" i="21"/>
  <c r="AD274" i="21"/>
  <c r="AD385" i="21"/>
  <c r="AD280" i="21"/>
  <c r="AD383" i="21"/>
  <c r="AD414" i="21"/>
  <c r="AD272" i="21"/>
  <c r="AD315" i="21"/>
  <c r="AD479" i="21"/>
  <c r="AD278" i="21"/>
  <c r="AD94" i="21"/>
  <c r="AD102" i="21"/>
  <c r="AD420" i="21"/>
  <c r="AD17" i="21"/>
  <c r="AD195" i="21"/>
  <c r="AD345" i="21"/>
  <c r="AD360" i="21"/>
  <c r="AD492" i="21"/>
  <c r="AD490" i="21"/>
  <c r="AD119" i="21"/>
  <c r="AD485" i="21"/>
  <c r="AD134" i="21"/>
  <c r="AD130" i="21"/>
  <c r="AD473" i="21"/>
  <c r="AD241" i="21"/>
  <c r="AD380" i="21"/>
  <c r="AD165" i="21"/>
  <c r="AD260" i="21"/>
  <c r="AD81" i="21"/>
  <c r="AD88" i="21"/>
  <c r="AD83" i="21"/>
  <c r="AD450" i="21"/>
  <c r="AD22" i="21"/>
  <c r="AD453" i="21"/>
  <c r="AD354" i="21"/>
  <c r="AD77" i="21"/>
  <c r="AD247" i="21"/>
  <c r="AD50" i="21"/>
  <c r="AD364" i="21"/>
  <c r="AD26" i="21"/>
  <c r="AD167" i="21"/>
  <c r="AD143" i="21"/>
  <c r="AD234" i="21"/>
  <c r="AD439" i="21"/>
  <c r="AD370" i="21"/>
  <c r="AD348" i="21"/>
  <c r="AD168" i="21"/>
  <c r="AD481" i="21"/>
  <c r="AD207" i="21"/>
  <c r="AD21" i="21"/>
  <c r="AD266" i="21"/>
  <c r="AD458" i="21"/>
  <c r="AD75" i="21"/>
  <c r="AD304" i="21"/>
  <c r="AD173" i="21"/>
  <c r="AD259" i="21"/>
  <c r="AD112" i="21"/>
  <c r="AD327" i="21"/>
  <c r="AD291" i="21"/>
  <c r="AD160" i="21"/>
  <c r="AD430" i="21"/>
  <c r="AD219" i="21"/>
  <c r="AD310" i="21"/>
  <c r="AD321" i="21"/>
  <c r="AD124" i="21"/>
  <c r="AD478" i="21"/>
  <c r="AD41" i="21"/>
  <c r="AD319" i="21"/>
  <c r="AD107" i="21"/>
  <c r="AD422" i="21"/>
  <c r="AD335" i="21"/>
  <c r="AD155" i="21"/>
  <c r="AD311" i="21"/>
  <c r="AD85" i="21"/>
  <c r="AD40" i="21"/>
  <c r="AD158" i="21"/>
  <c r="AD300" i="21"/>
  <c r="AD243" i="21"/>
  <c r="AD201" i="21"/>
  <c r="AD132" i="21"/>
  <c r="AD38" i="21"/>
  <c r="AD373" i="21"/>
  <c r="AD474" i="21"/>
  <c r="AD133" i="21"/>
  <c r="AD135" i="21"/>
  <c r="AD289" i="21"/>
  <c r="AD67" i="21"/>
  <c r="AD286" i="21"/>
  <c r="AD282" i="21"/>
  <c r="AD127" i="21"/>
  <c r="AD151" i="21"/>
  <c r="AD108" i="21"/>
  <c r="AD62" i="21"/>
  <c r="AD262" i="21"/>
  <c r="AD221" i="21"/>
  <c r="AD305" i="21"/>
  <c r="AD118" i="21"/>
  <c r="AD212" i="21"/>
  <c r="AD232" i="21"/>
  <c r="AD468" i="21"/>
  <c r="AD156" i="21"/>
  <c r="AD154" i="21"/>
  <c r="AD446" i="21"/>
  <c r="AD298" i="21"/>
  <c r="AD494" i="21"/>
  <c r="AD8" i="21"/>
  <c r="AD496" i="21"/>
  <c r="AD456" i="21"/>
  <c r="AD454" i="21"/>
  <c r="AD24" i="21"/>
  <c r="AD449" i="21"/>
  <c r="AD336" i="21"/>
  <c r="AD192" i="21"/>
  <c r="AD426" i="21"/>
  <c r="AD268" i="21"/>
  <c r="AD358" i="21"/>
  <c r="AD432" i="21"/>
  <c r="AD376" i="21"/>
  <c r="AD472" i="21"/>
  <c r="AD283" i="21"/>
  <c r="AD406" i="21"/>
  <c r="AD398" i="21"/>
  <c r="AD417" i="21"/>
  <c r="AD402" i="21"/>
  <c r="AD271" i="21"/>
  <c r="AD98" i="21"/>
  <c r="AD31" i="21"/>
  <c r="AD128" i="21"/>
  <c r="AD330" i="21"/>
  <c r="AD489" i="21"/>
  <c r="AD463" i="21"/>
  <c r="AD384" i="21"/>
  <c r="AD120" i="21"/>
  <c r="AD428" i="21"/>
  <c r="AD139" i="21"/>
  <c r="AD363" i="21"/>
  <c r="AD477" i="21"/>
  <c r="AD313" i="21"/>
  <c r="AD371" i="21"/>
  <c r="AD169" i="21"/>
  <c r="AD187" i="21"/>
  <c r="AD437" i="21"/>
  <c r="AD15" i="21"/>
  <c r="AD211" i="21"/>
  <c r="AD115" i="21"/>
  <c r="AD433" i="21"/>
  <c r="AD255" i="21"/>
  <c r="AD248" i="21"/>
  <c r="AD350" i="21"/>
  <c r="AD206" i="21"/>
  <c r="AD467" i="21"/>
  <c r="AD233" i="21"/>
  <c r="AD194" i="21"/>
  <c r="AD37" i="21"/>
  <c r="AD497" i="21"/>
  <c r="AD281" i="21"/>
  <c r="AD95" i="21"/>
  <c r="AD464" i="21"/>
  <c r="AD42" i="21"/>
  <c r="AD288" i="21"/>
  <c r="AD339" i="21"/>
  <c r="AD409" i="21"/>
  <c r="AD7" i="21"/>
  <c r="AD105" i="21"/>
  <c r="AD230" i="21"/>
  <c r="AD129" i="21"/>
  <c r="AD329" i="21"/>
  <c r="AD410" i="21"/>
  <c r="AD407" i="21"/>
  <c r="AD224" i="21"/>
  <c r="AD54" i="21"/>
  <c r="AD150" i="21"/>
  <c r="AD482" i="21"/>
  <c r="AD312" i="21"/>
  <c r="AD400" i="21"/>
  <c r="AD126" i="21"/>
  <c r="AD5" i="21"/>
  <c r="T328" i="27" l="1"/>
  <c r="AH329" i="21"/>
  <c r="T30" i="27"/>
  <c r="AH31" i="21"/>
  <c r="T66" i="27"/>
  <c r="AH67" i="21"/>
  <c r="T172" i="27"/>
  <c r="AH173" i="21"/>
  <c r="T363" i="27"/>
  <c r="AH364" i="21"/>
  <c r="T194" i="27"/>
  <c r="AH195" i="21"/>
  <c r="T294" i="27"/>
  <c r="AH295" i="21"/>
  <c r="T3" i="27"/>
  <c r="AH4" i="21"/>
  <c r="T441" i="27"/>
  <c r="AH442" i="21"/>
  <c r="T112" i="27"/>
  <c r="AH113" i="21"/>
  <c r="T393" i="27"/>
  <c r="AH394" i="21"/>
  <c r="T284" i="27"/>
  <c r="AH285" i="21"/>
  <c r="T170" i="27"/>
  <c r="AH171" i="21"/>
  <c r="T189" i="27"/>
  <c r="AH190" i="21"/>
  <c r="AB328" i="27"/>
  <c r="AC328" i="27" s="1"/>
  <c r="S328" i="28"/>
  <c r="R328" i="28"/>
  <c r="S67" i="28"/>
  <c r="AB67" i="27"/>
  <c r="AC67" i="27" s="1"/>
  <c r="R67" i="28"/>
  <c r="S155" i="28"/>
  <c r="AB155" i="27"/>
  <c r="AC155" i="27" s="1"/>
  <c r="R155" i="28"/>
  <c r="AB360" i="27"/>
  <c r="AC360" i="27" s="1"/>
  <c r="R360" i="28"/>
  <c r="S360" i="28"/>
  <c r="AB56" i="27"/>
  <c r="AC56" i="27" s="1"/>
  <c r="R56" i="28"/>
  <c r="S56" i="28"/>
  <c r="AB126" i="27"/>
  <c r="AC126" i="27" s="1"/>
  <c r="R126" i="28"/>
  <c r="S126" i="28"/>
  <c r="AB104" i="27"/>
  <c r="AC104" i="27" s="1"/>
  <c r="R104" i="28"/>
  <c r="S104" i="28"/>
  <c r="R117" i="28"/>
  <c r="AB117" i="27"/>
  <c r="AC117" i="27" s="1"/>
  <c r="S117" i="28"/>
  <c r="S399" i="28"/>
  <c r="AB399" i="27"/>
  <c r="AC399" i="27" s="1"/>
  <c r="R399" i="28"/>
  <c r="S36" i="28"/>
  <c r="AB36" i="27"/>
  <c r="AC36" i="27" s="1"/>
  <c r="R36" i="28"/>
  <c r="R189" i="28"/>
  <c r="AB189" i="27"/>
  <c r="AC189" i="27" s="1"/>
  <c r="S189" i="28"/>
  <c r="S226" i="28"/>
  <c r="AB226" i="27"/>
  <c r="AC226" i="27" s="1"/>
  <c r="R226" i="28"/>
  <c r="S249" i="28"/>
  <c r="AB249" i="27"/>
  <c r="AC249" i="27" s="1"/>
  <c r="R249" i="28"/>
  <c r="R5" i="28"/>
  <c r="AB5" i="27"/>
  <c r="S5" i="28"/>
  <c r="S18" i="28"/>
  <c r="AB18" i="27"/>
  <c r="AC18" i="27" s="1"/>
  <c r="R18" i="28"/>
  <c r="S165" i="28"/>
  <c r="AB165" i="27"/>
  <c r="AC165" i="27" s="1"/>
  <c r="R165" i="28"/>
  <c r="T205" i="27"/>
  <c r="AH206" i="21"/>
  <c r="T97" i="27"/>
  <c r="AH98" i="21"/>
  <c r="T421" i="27"/>
  <c r="AH422" i="21"/>
  <c r="T347" i="27"/>
  <c r="AH348" i="21"/>
  <c r="T133" i="27"/>
  <c r="AH134" i="21"/>
  <c r="T360" i="27"/>
  <c r="AH361" i="21"/>
  <c r="T38" i="27"/>
  <c r="AH39" i="21"/>
  <c r="T188" i="27"/>
  <c r="AH189" i="21"/>
  <c r="T257" i="27"/>
  <c r="AH258" i="21"/>
  <c r="T380" i="27"/>
  <c r="AH381" i="21"/>
  <c r="T251" i="27"/>
  <c r="AH252" i="21"/>
  <c r="T60" i="27"/>
  <c r="AH61" i="21"/>
  <c r="T498" i="27"/>
  <c r="AH499" i="21"/>
  <c r="T323" i="27"/>
  <c r="AH324" i="21"/>
  <c r="S442" i="28"/>
  <c r="AB442" i="27"/>
  <c r="AC442" i="27" s="1"/>
  <c r="R442" i="28"/>
  <c r="R73" i="28"/>
  <c r="AB73" i="27"/>
  <c r="AC73" i="27" s="1"/>
  <c r="S73" i="28"/>
  <c r="AB277" i="27"/>
  <c r="AC277" i="27" s="1"/>
  <c r="S277" i="28"/>
  <c r="R277" i="28"/>
  <c r="R224" i="28"/>
  <c r="AB224" i="27"/>
  <c r="AC224" i="27" s="1"/>
  <c r="S224" i="28"/>
  <c r="R425" i="28"/>
  <c r="AB425" i="27"/>
  <c r="AC425" i="27" s="1"/>
  <c r="S425" i="28"/>
  <c r="S3" i="28"/>
  <c r="AB3" i="27"/>
  <c r="AC3" i="27" s="1"/>
  <c r="R3" i="28"/>
  <c r="S100" i="28"/>
  <c r="AB100" i="27"/>
  <c r="AC100" i="27" s="1"/>
  <c r="R100" i="28"/>
  <c r="S63" i="28"/>
  <c r="AB63" i="27"/>
  <c r="AC63" i="27" s="1"/>
  <c r="R63" i="28"/>
  <c r="S150" i="28"/>
  <c r="AB150" i="27"/>
  <c r="AC150" i="27" s="1"/>
  <c r="R150" i="28"/>
  <c r="R336" i="28"/>
  <c r="AB336" i="27"/>
  <c r="AC336" i="27" s="1"/>
  <c r="S336" i="28"/>
  <c r="S298" i="28"/>
  <c r="AB298" i="27"/>
  <c r="AC298" i="27" s="1"/>
  <c r="R298" i="28"/>
  <c r="R237" i="28"/>
  <c r="AB237" i="27"/>
  <c r="AC237" i="27" s="1"/>
  <c r="S237" i="28"/>
  <c r="T94" i="27"/>
  <c r="AH95" i="21"/>
  <c r="T270" i="27"/>
  <c r="AH271" i="21"/>
  <c r="T155" i="27"/>
  <c r="AH156" i="21"/>
  <c r="T429" i="27"/>
  <c r="AH430" i="21"/>
  <c r="T382" i="27"/>
  <c r="AH383" i="21"/>
  <c r="T177" i="27"/>
  <c r="AH178" i="21"/>
  <c r="T139" i="27"/>
  <c r="AH140" i="21"/>
  <c r="T422" i="27"/>
  <c r="AH423" i="21"/>
  <c r="T386" i="27"/>
  <c r="AH387" i="21"/>
  <c r="T330" i="27"/>
  <c r="AH331" i="21"/>
  <c r="T474" i="27"/>
  <c r="AH475" i="21"/>
  <c r="T86" i="27"/>
  <c r="AH87" i="21"/>
  <c r="T158" i="27"/>
  <c r="AH159" i="21"/>
  <c r="T42" i="27"/>
  <c r="AH43" i="21"/>
  <c r="S131" i="28"/>
  <c r="AB131" i="27"/>
  <c r="AC131" i="27" s="1"/>
  <c r="R131" i="28"/>
  <c r="R106" i="28"/>
  <c r="AB106" i="27"/>
  <c r="AC106" i="27" s="1"/>
  <c r="S106" i="28"/>
  <c r="S266" i="28"/>
  <c r="AB266" i="27"/>
  <c r="AC266" i="27" s="1"/>
  <c r="R266" i="28"/>
  <c r="S83" i="28"/>
  <c r="AB83" i="27"/>
  <c r="AC83" i="27" s="1"/>
  <c r="R83" i="28"/>
  <c r="AB79" i="27"/>
  <c r="AC79" i="27" s="1"/>
  <c r="S79" i="28"/>
  <c r="R79" i="28"/>
  <c r="AB68" i="27"/>
  <c r="AC68" i="27" s="1"/>
  <c r="R68" i="28"/>
  <c r="S68" i="28"/>
  <c r="S166" i="28"/>
  <c r="AB166" i="27"/>
  <c r="AC166" i="27" s="1"/>
  <c r="R166" i="28"/>
  <c r="S59" i="28"/>
  <c r="AB59" i="27"/>
  <c r="AC59" i="27" s="1"/>
  <c r="R59" i="28"/>
  <c r="R288" i="28"/>
  <c r="AB288" i="27"/>
  <c r="AC288" i="27" s="1"/>
  <c r="S288" i="28"/>
  <c r="S107" i="28"/>
  <c r="AB107" i="27"/>
  <c r="AC107" i="27" s="1"/>
  <c r="R107" i="28"/>
  <c r="AB424" i="27"/>
  <c r="AC424" i="27" s="1"/>
  <c r="R424" i="28"/>
  <c r="S424" i="28"/>
  <c r="S395" i="28"/>
  <c r="AB395" i="27"/>
  <c r="AC395" i="27" s="1"/>
  <c r="R395" i="28"/>
  <c r="S221" i="28"/>
  <c r="AB221" i="27"/>
  <c r="AC221" i="27" s="1"/>
  <c r="R221" i="28"/>
  <c r="T247" i="27"/>
  <c r="AH248" i="21"/>
  <c r="T132" i="27"/>
  <c r="AH133" i="21"/>
  <c r="T438" i="27"/>
  <c r="AH439" i="21"/>
  <c r="T118" i="27"/>
  <c r="AH119" i="21"/>
  <c r="T308" i="27"/>
  <c r="AH309" i="21"/>
  <c r="T439" i="27"/>
  <c r="AH440" i="21"/>
  <c r="T407" i="27"/>
  <c r="AH408" i="21"/>
  <c r="T475" i="27"/>
  <c r="AH476" i="21"/>
  <c r="T395" i="27"/>
  <c r="AH396" i="21"/>
  <c r="T446" i="27"/>
  <c r="AH447" i="21"/>
  <c r="T272" i="27"/>
  <c r="AH273" i="21"/>
  <c r="T52" i="27"/>
  <c r="AH53" i="21"/>
  <c r="T69" i="27"/>
  <c r="AH70" i="21"/>
  <c r="T108" i="27"/>
  <c r="AH109" i="21"/>
  <c r="T260" i="27"/>
  <c r="AH261" i="21"/>
  <c r="AB416" i="27"/>
  <c r="AC416" i="27" s="1"/>
  <c r="R416" i="28"/>
  <c r="S416" i="28"/>
  <c r="AB338" i="27"/>
  <c r="AC338" i="27" s="1"/>
  <c r="S338" i="28"/>
  <c r="R338" i="28"/>
  <c r="AB311" i="27"/>
  <c r="AC311" i="27" s="1"/>
  <c r="S311" i="28"/>
  <c r="R311" i="28"/>
  <c r="AB264" i="27"/>
  <c r="AC264" i="27" s="1"/>
  <c r="R264" i="28"/>
  <c r="S264" i="28"/>
  <c r="AB488" i="27"/>
  <c r="AC488" i="27" s="1"/>
  <c r="S488" i="28"/>
  <c r="R488" i="28"/>
  <c r="R275" i="28"/>
  <c r="AB275" i="27"/>
  <c r="AC275" i="27" s="1"/>
  <c r="S275" i="28"/>
  <c r="R53" i="28"/>
  <c r="AB53" i="27"/>
  <c r="AC53" i="27" s="1"/>
  <c r="S53" i="28"/>
  <c r="R33" i="28"/>
  <c r="AB33" i="27"/>
  <c r="AC33" i="27" s="1"/>
  <c r="S33" i="28"/>
  <c r="S261" i="28"/>
  <c r="AB261" i="27"/>
  <c r="AC261" i="27" s="1"/>
  <c r="R261" i="28"/>
  <c r="R151" i="28"/>
  <c r="AB151" i="27"/>
  <c r="AC151" i="27" s="1"/>
  <c r="S151" i="28"/>
  <c r="R321" i="28"/>
  <c r="AB321" i="27"/>
  <c r="AC321" i="27" s="1"/>
  <c r="S321" i="28"/>
  <c r="T53" i="27"/>
  <c r="AH54" i="21"/>
  <c r="T6" i="27"/>
  <c r="AH7" i="21"/>
  <c r="T496" i="27"/>
  <c r="AH497" i="21"/>
  <c r="T254" i="27"/>
  <c r="AH255" i="21"/>
  <c r="T370" i="27"/>
  <c r="AH371" i="21"/>
  <c r="T462" i="27"/>
  <c r="AH463" i="21"/>
  <c r="T416" i="27"/>
  <c r="AH417" i="21"/>
  <c r="T267" i="27"/>
  <c r="AH268" i="21"/>
  <c r="T495" i="27"/>
  <c r="AH496" i="21"/>
  <c r="T231" i="27"/>
  <c r="AH232" i="21"/>
  <c r="T150" i="27"/>
  <c r="AH151" i="21"/>
  <c r="T473" i="27"/>
  <c r="AH474" i="21"/>
  <c r="T39" i="27"/>
  <c r="AH40" i="21"/>
  <c r="T40" i="27"/>
  <c r="AH41" i="21"/>
  <c r="T290" i="27"/>
  <c r="AH291" i="21"/>
  <c r="T265" i="27"/>
  <c r="AH266" i="21"/>
  <c r="T233" i="27"/>
  <c r="AH234" i="21"/>
  <c r="T353" i="27"/>
  <c r="AH354" i="21"/>
  <c r="T164" i="27"/>
  <c r="AH165" i="21"/>
  <c r="T489" i="27"/>
  <c r="AH490" i="21"/>
  <c r="T93" i="27"/>
  <c r="AH94" i="21"/>
  <c r="T384" i="27"/>
  <c r="AH385" i="21"/>
  <c r="T417" i="27"/>
  <c r="AH418" i="21"/>
  <c r="T73" i="27"/>
  <c r="AH74" i="21"/>
  <c r="T88" i="27"/>
  <c r="AH89" i="21"/>
  <c r="T388" i="27"/>
  <c r="AH389" i="21"/>
  <c r="T214" i="27"/>
  <c r="AH215" i="21"/>
  <c r="T253" i="27"/>
  <c r="AH254" i="21"/>
  <c r="T83" i="27"/>
  <c r="AH84" i="21"/>
  <c r="T162" i="27"/>
  <c r="AH163" i="21"/>
  <c r="T319" i="27"/>
  <c r="AH320" i="21"/>
  <c r="T342" i="27"/>
  <c r="AH343" i="21"/>
  <c r="T494" i="27"/>
  <c r="AH495" i="21"/>
  <c r="T458" i="27"/>
  <c r="AH459" i="21"/>
  <c r="T492" i="27"/>
  <c r="AH493" i="21"/>
  <c r="T459" i="27"/>
  <c r="AH460" i="21"/>
  <c r="T378" i="27"/>
  <c r="AH379" i="21"/>
  <c r="T173" i="27"/>
  <c r="AH174" i="21"/>
  <c r="T286" i="27"/>
  <c r="AH287" i="21"/>
  <c r="T292" i="27"/>
  <c r="AH293" i="21"/>
  <c r="T27" i="27"/>
  <c r="AH28" i="21"/>
  <c r="T278" i="27"/>
  <c r="AH279" i="21"/>
  <c r="T410" i="27"/>
  <c r="AH411" i="21"/>
  <c r="T116" i="27"/>
  <c r="AH117" i="21"/>
  <c r="T435" i="27"/>
  <c r="AH436" i="21"/>
  <c r="T430" i="27"/>
  <c r="AH431" i="21"/>
  <c r="T245" i="27"/>
  <c r="AH246" i="21"/>
  <c r="T243" i="27"/>
  <c r="AH244" i="21"/>
  <c r="T207" i="27"/>
  <c r="AH208" i="21"/>
  <c r="T64" i="27"/>
  <c r="AH65" i="21"/>
  <c r="T322" i="27"/>
  <c r="AH323" i="21"/>
  <c r="T301" i="27"/>
  <c r="AH302" i="21"/>
  <c r="T442" i="27"/>
  <c r="AH443" i="21"/>
  <c r="T345" i="27"/>
  <c r="AH346" i="21"/>
  <c r="T461" i="27"/>
  <c r="AH462" i="21"/>
  <c r="T29" i="27"/>
  <c r="AH30" i="21"/>
  <c r="T67" i="27"/>
  <c r="AH68" i="21"/>
  <c r="T140" i="27"/>
  <c r="AH141" i="21"/>
  <c r="T62" i="27"/>
  <c r="AH63" i="21"/>
  <c r="T227" i="27"/>
  <c r="AH228" i="21"/>
  <c r="T236" i="27"/>
  <c r="AH237" i="21"/>
  <c r="T70" i="27"/>
  <c r="AH71" i="21"/>
  <c r="AB84" i="27"/>
  <c r="AC84" i="27" s="1"/>
  <c r="R84" i="28"/>
  <c r="S84" i="28"/>
  <c r="R38" i="28"/>
  <c r="AB38" i="27"/>
  <c r="AC38" i="27" s="1"/>
  <c r="S38" i="28"/>
  <c r="S205" i="28"/>
  <c r="AB205" i="27"/>
  <c r="AC205" i="27" s="1"/>
  <c r="R205" i="28"/>
  <c r="AB480" i="27"/>
  <c r="AC480" i="27" s="1"/>
  <c r="R480" i="28"/>
  <c r="S480" i="28"/>
  <c r="S279" i="28"/>
  <c r="AB279" i="27"/>
  <c r="AC279" i="27" s="1"/>
  <c r="R279" i="28"/>
  <c r="R445" i="28"/>
  <c r="AB445" i="27"/>
  <c r="AC445" i="27" s="1"/>
  <c r="S445" i="28"/>
  <c r="AB456" i="27"/>
  <c r="AC456" i="27" s="1"/>
  <c r="S456" i="28"/>
  <c r="R456" i="28"/>
  <c r="S281" i="28"/>
  <c r="AB281" i="27"/>
  <c r="AC281" i="27" s="1"/>
  <c r="R281" i="28"/>
  <c r="AB101" i="27"/>
  <c r="AC101" i="27" s="1"/>
  <c r="R101" i="28"/>
  <c r="S101" i="28"/>
  <c r="R180" i="28"/>
  <c r="AB180" i="27"/>
  <c r="AC180" i="27" s="1"/>
  <c r="S180" i="28"/>
  <c r="S225" i="28"/>
  <c r="AB225" i="27"/>
  <c r="AC225" i="27" s="1"/>
  <c r="R225" i="28"/>
  <c r="S49" i="28"/>
  <c r="AB49" i="27"/>
  <c r="AC49" i="27" s="1"/>
  <c r="R49" i="28"/>
  <c r="AB209" i="27"/>
  <c r="AC209" i="27" s="1"/>
  <c r="S209" i="28"/>
  <c r="R209" i="28"/>
  <c r="R403" i="28"/>
  <c r="AB403" i="27"/>
  <c r="AC403" i="27" s="1"/>
  <c r="S403" i="28"/>
  <c r="R29" i="28"/>
  <c r="AB29" i="27"/>
  <c r="AC29" i="27" s="1"/>
  <c r="S29" i="28"/>
  <c r="AB39" i="27"/>
  <c r="AC39" i="27" s="1"/>
  <c r="S39" i="28"/>
  <c r="R39" i="28"/>
  <c r="S219" i="28"/>
  <c r="AB219" i="27"/>
  <c r="AC219" i="27" s="1"/>
  <c r="R219" i="28"/>
  <c r="R96" i="28"/>
  <c r="AB96" i="27"/>
  <c r="AC96" i="27" s="1"/>
  <c r="S96" i="28"/>
  <c r="S471" i="28"/>
  <c r="AB471" i="27"/>
  <c r="AC471" i="27" s="1"/>
  <c r="R471" i="28"/>
  <c r="R491" i="28"/>
  <c r="AB491" i="27"/>
  <c r="AC491" i="27" s="1"/>
  <c r="S491" i="28"/>
  <c r="R344" i="28"/>
  <c r="AB344" i="27"/>
  <c r="AC344" i="27" s="1"/>
  <c r="S344" i="28"/>
  <c r="AB339" i="27"/>
  <c r="AC339" i="27" s="1"/>
  <c r="R339" i="28"/>
  <c r="S339" i="28"/>
  <c r="R417" i="28"/>
  <c r="AB417" i="27"/>
  <c r="AC417" i="27" s="1"/>
  <c r="S417" i="28"/>
  <c r="R156" i="28"/>
  <c r="AB156" i="27"/>
  <c r="AC156" i="27" s="1"/>
  <c r="S156" i="28"/>
  <c r="S17" i="28"/>
  <c r="AB17" i="27"/>
  <c r="AC17" i="27" s="1"/>
  <c r="R17" i="28"/>
  <c r="AB25" i="27"/>
  <c r="AC25" i="27" s="1"/>
  <c r="R25" i="28"/>
  <c r="S25" i="28"/>
  <c r="AB405" i="27"/>
  <c r="AC405" i="27" s="1"/>
  <c r="S405" i="28"/>
  <c r="R405" i="28"/>
  <c r="R304" i="28"/>
  <c r="AB304" i="27"/>
  <c r="AC304" i="27" s="1"/>
  <c r="S304" i="28"/>
  <c r="R157" i="28"/>
  <c r="AB157" i="27"/>
  <c r="AC157" i="27" s="1"/>
  <c r="S157" i="28"/>
  <c r="AB284" i="27"/>
  <c r="AC284" i="27" s="1"/>
  <c r="R284" i="28"/>
  <c r="S284" i="28"/>
  <c r="R159" i="28"/>
  <c r="AB159" i="27"/>
  <c r="AC159" i="27" s="1"/>
  <c r="S159" i="28"/>
  <c r="S498" i="28"/>
  <c r="AB498" i="27"/>
  <c r="AC498" i="27" s="1"/>
  <c r="R498" i="28"/>
  <c r="AB21" i="27"/>
  <c r="AC21" i="27" s="1"/>
  <c r="S21" i="28"/>
  <c r="R21" i="28"/>
  <c r="R70" i="28"/>
  <c r="AB70" i="27"/>
  <c r="AC70" i="27" s="1"/>
  <c r="S70" i="28"/>
  <c r="S463" i="28"/>
  <c r="AB463" i="27"/>
  <c r="AC463" i="27" s="1"/>
  <c r="R463" i="28"/>
  <c r="S348" i="28"/>
  <c r="AB348" i="27"/>
  <c r="AC348" i="27" s="1"/>
  <c r="R348" i="28"/>
  <c r="R40" i="28"/>
  <c r="AB40" i="27"/>
  <c r="AC40" i="27" s="1"/>
  <c r="S40" i="28"/>
  <c r="S242" i="28"/>
  <c r="AB242" i="27"/>
  <c r="AC242" i="27" s="1"/>
  <c r="R242" i="28"/>
  <c r="R125" i="28"/>
  <c r="AB125" i="27"/>
  <c r="AC125" i="27" s="1"/>
  <c r="S125" i="28"/>
  <c r="AB236" i="27"/>
  <c r="AC236" i="27" s="1"/>
  <c r="S236" i="28"/>
  <c r="R236" i="28"/>
  <c r="R201" i="28"/>
  <c r="AB201" i="27"/>
  <c r="AC201" i="27" s="1"/>
  <c r="S201" i="28"/>
  <c r="AB196" i="27"/>
  <c r="AC196" i="27" s="1"/>
  <c r="R196" i="28"/>
  <c r="S196" i="28"/>
  <c r="R381" i="28"/>
  <c r="AB381" i="27"/>
  <c r="AC381" i="27" s="1"/>
  <c r="S381" i="28"/>
  <c r="R77" i="28"/>
  <c r="AB77" i="27"/>
  <c r="AC77" i="27" s="1"/>
  <c r="S77" i="28"/>
  <c r="R245" i="28"/>
  <c r="AB245" i="27"/>
  <c r="AC245" i="27" s="1"/>
  <c r="S245" i="28"/>
  <c r="S81" i="28"/>
  <c r="AB81" i="27"/>
  <c r="AC81" i="27" s="1"/>
  <c r="R81" i="28"/>
  <c r="AB464" i="27"/>
  <c r="AC464" i="27" s="1"/>
  <c r="R464" i="28"/>
  <c r="S464" i="28"/>
  <c r="S430" i="28"/>
  <c r="AB430" i="27"/>
  <c r="AC430" i="27" s="1"/>
  <c r="R430" i="28"/>
  <c r="S255" i="28"/>
  <c r="AB255" i="27"/>
  <c r="AC255" i="27" s="1"/>
  <c r="R255" i="28"/>
  <c r="S26" i="28"/>
  <c r="AB26" i="27"/>
  <c r="AC26" i="27" s="1"/>
  <c r="R26" i="28"/>
  <c r="AB330" i="27"/>
  <c r="AC330" i="27" s="1"/>
  <c r="S330" i="28"/>
  <c r="R330" i="28"/>
  <c r="AB178" i="27"/>
  <c r="AC178" i="27" s="1"/>
  <c r="S178" i="28"/>
  <c r="R178" i="28"/>
  <c r="R54" i="28"/>
  <c r="AB54" i="27"/>
  <c r="AC54" i="27" s="1"/>
  <c r="S54" i="28"/>
  <c r="R78" i="28"/>
  <c r="AB78" i="27"/>
  <c r="AC78" i="27" s="1"/>
  <c r="S78" i="28"/>
  <c r="AB325" i="27"/>
  <c r="AC325" i="27" s="1"/>
  <c r="S325" i="28"/>
  <c r="R325" i="28"/>
  <c r="S176" i="28"/>
  <c r="AB176" i="27"/>
  <c r="AC176" i="27" s="1"/>
  <c r="R176" i="28"/>
  <c r="R244" i="28"/>
  <c r="AB244" i="27"/>
  <c r="AC244" i="27" s="1"/>
  <c r="S244" i="28"/>
  <c r="R373" i="28"/>
  <c r="AB373" i="27"/>
  <c r="AC373" i="27" s="1"/>
  <c r="S373" i="28"/>
  <c r="AB295" i="27"/>
  <c r="AC295" i="27" s="1"/>
  <c r="S295" i="28"/>
  <c r="R295" i="28"/>
  <c r="S109" i="28"/>
  <c r="AB109" i="27"/>
  <c r="AC109" i="27" s="1"/>
  <c r="R109" i="28"/>
  <c r="AB368" i="27"/>
  <c r="AC368" i="27" s="1"/>
  <c r="R368" i="28"/>
  <c r="S368" i="28"/>
  <c r="AB276" i="27"/>
  <c r="AC276" i="27" s="1"/>
  <c r="S276" i="28"/>
  <c r="R276" i="28"/>
  <c r="T14" i="27"/>
  <c r="AH15" i="21"/>
  <c r="T220" i="27"/>
  <c r="AH221" i="21"/>
  <c r="T167" i="27"/>
  <c r="AH168" i="21"/>
  <c r="T252" i="27"/>
  <c r="AH253" i="21"/>
  <c r="T174" i="27"/>
  <c r="AH175" i="21"/>
  <c r="T216" i="27"/>
  <c r="AH217" i="21"/>
  <c r="T465" i="27"/>
  <c r="AH466" i="21"/>
  <c r="T313" i="27"/>
  <c r="AH314" i="21"/>
  <c r="T120" i="27"/>
  <c r="AH121" i="21"/>
  <c r="T351" i="27"/>
  <c r="AH352" i="21"/>
  <c r="T354" i="27"/>
  <c r="AH355" i="21"/>
  <c r="T136" i="27"/>
  <c r="AH137" i="21"/>
  <c r="T434" i="27"/>
  <c r="AH435" i="21"/>
  <c r="T33" i="27"/>
  <c r="AH34" i="21"/>
  <c r="T305" i="27"/>
  <c r="AH306" i="21"/>
  <c r="T315" i="27"/>
  <c r="AH316" i="21"/>
  <c r="S7" i="28"/>
  <c r="AB7" i="27"/>
  <c r="AC7" i="27" s="1"/>
  <c r="R7" i="28"/>
  <c r="AB335" i="27"/>
  <c r="AC335" i="27" s="1"/>
  <c r="S335" i="28"/>
  <c r="R335" i="28"/>
  <c r="AB390" i="27"/>
  <c r="AC390" i="27" s="1"/>
  <c r="S390" i="28"/>
  <c r="R390" i="28"/>
  <c r="S383" i="28"/>
  <c r="AB383" i="27"/>
  <c r="AC383" i="27" s="1"/>
  <c r="R383" i="28"/>
  <c r="AB187" i="27"/>
  <c r="AC187" i="27" s="1"/>
  <c r="S187" i="28"/>
  <c r="R187" i="28"/>
  <c r="S345" i="28"/>
  <c r="AB345" i="27"/>
  <c r="AC345" i="27" s="1"/>
  <c r="R345" i="28"/>
  <c r="AB240" i="27"/>
  <c r="AC240" i="27" s="1"/>
  <c r="R240" i="28"/>
  <c r="S240" i="28"/>
  <c r="AB299" i="27"/>
  <c r="AC299" i="27" s="1"/>
  <c r="S299" i="28"/>
  <c r="R299" i="28"/>
  <c r="AB45" i="27"/>
  <c r="AC45" i="27" s="1"/>
  <c r="R45" i="28"/>
  <c r="S45" i="28"/>
  <c r="AB296" i="27"/>
  <c r="AC296" i="27" s="1"/>
  <c r="R296" i="28"/>
  <c r="S296" i="28"/>
  <c r="AB182" i="27"/>
  <c r="AC182" i="27" s="1"/>
  <c r="S182" i="28"/>
  <c r="R182" i="28"/>
  <c r="T311" i="27"/>
  <c r="AH312" i="21"/>
  <c r="T436" i="27"/>
  <c r="AH437" i="21"/>
  <c r="T23" i="27"/>
  <c r="AH24" i="21"/>
  <c r="T261" i="27"/>
  <c r="AH262" i="21"/>
  <c r="T49" i="27"/>
  <c r="AH50" i="21"/>
  <c r="T413" i="27"/>
  <c r="AH414" i="21"/>
  <c r="T105" i="27"/>
  <c r="AH106" i="21"/>
  <c r="T152" i="27"/>
  <c r="AH153" i="21"/>
  <c r="T325" i="27"/>
  <c r="AH326" i="21"/>
  <c r="T376" i="27"/>
  <c r="AH377" i="21"/>
  <c r="T402" i="27"/>
  <c r="AH403" i="21"/>
  <c r="T175" i="27"/>
  <c r="AH176" i="21"/>
  <c r="T487" i="27"/>
  <c r="AH488" i="21"/>
  <c r="T443" i="27"/>
  <c r="AH444" i="21"/>
  <c r="T374" i="27"/>
  <c r="AH375" i="21"/>
  <c r="T96" i="27"/>
  <c r="AH97" i="21"/>
  <c r="S138" i="28"/>
  <c r="AB138" i="27"/>
  <c r="AC138" i="27" s="1"/>
  <c r="R138" i="28"/>
  <c r="S265" i="28"/>
  <c r="AB265" i="27"/>
  <c r="AC265" i="27" s="1"/>
  <c r="R265" i="28"/>
  <c r="R127" i="28"/>
  <c r="AB127" i="27"/>
  <c r="AC127" i="27" s="1"/>
  <c r="S127" i="28"/>
  <c r="R290" i="28"/>
  <c r="AB290" i="27"/>
  <c r="AC290" i="27" s="1"/>
  <c r="S290" i="28"/>
  <c r="S114" i="28"/>
  <c r="AB114" i="27"/>
  <c r="AC114" i="27" s="1"/>
  <c r="R114" i="28"/>
  <c r="R30" i="28"/>
  <c r="AB30" i="27"/>
  <c r="AC30" i="27" s="1"/>
  <c r="S30" i="28"/>
  <c r="S87" i="28"/>
  <c r="AB87" i="27"/>
  <c r="AC87" i="27" s="1"/>
  <c r="R87" i="28"/>
  <c r="AB452" i="27"/>
  <c r="AC452" i="27" s="1"/>
  <c r="S452" i="28"/>
  <c r="R452" i="28"/>
  <c r="AB436" i="27"/>
  <c r="AC436" i="27" s="1"/>
  <c r="S436" i="28"/>
  <c r="R436" i="28"/>
  <c r="AB332" i="27"/>
  <c r="AC332" i="27" s="1"/>
  <c r="S332" i="28"/>
  <c r="R332" i="28"/>
  <c r="AB322" i="27"/>
  <c r="AC322" i="27" s="1"/>
  <c r="R322" i="28"/>
  <c r="S322" i="28"/>
  <c r="S354" i="28"/>
  <c r="AB354" i="27"/>
  <c r="AC354" i="27" s="1"/>
  <c r="R354" i="28"/>
  <c r="AB352" i="27"/>
  <c r="AC352" i="27" s="1"/>
  <c r="R352" i="28"/>
  <c r="S352" i="28"/>
  <c r="AB407" i="27"/>
  <c r="AC407" i="27" s="1"/>
  <c r="S407" i="28"/>
  <c r="R407" i="28"/>
  <c r="T481" i="27"/>
  <c r="AH482" i="21"/>
  <c r="T186" i="27"/>
  <c r="AH187" i="21"/>
  <c r="T61" i="27"/>
  <c r="AH62" i="21"/>
  <c r="T106" i="27"/>
  <c r="AH107" i="21"/>
  <c r="T74" i="27"/>
  <c r="AH75" i="21"/>
  <c r="T80" i="27"/>
  <c r="AH81" i="21"/>
  <c r="T484" i="27"/>
  <c r="AH485" i="21"/>
  <c r="T316" i="27"/>
  <c r="AH317" i="21"/>
  <c r="T225" i="27"/>
  <c r="AH226" i="21"/>
  <c r="T358" i="27"/>
  <c r="AH359" i="21"/>
  <c r="T145" i="27"/>
  <c r="AH146" i="21"/>
  <c r="T350" i="27"/>
  <c r="AH351" i="21"/>
  <c r="T24" i="27"/>
  <c r="AH25" i="21"/>
  <c r="T98" i="27"/>
  <c r="AH99" i="21"/>
  <c r="T34" i="27"/>
  <c r="AH35" i="21"/>
  <c r="T333" i="27"/>
  <c r="AH334" i="21"/>
  <c r="T447" i="27"/>
  <c r="AH448" i="21"/>
  <c r="R4" i="28"/>
  <c r="AB4" i="27"/>
  <c r="S4" i="28"/>
  <c r="R129" i="28"/>
  <c r="AB129" i="27"/>
  <c r="AC129" i="27" s="1"/>
  <c r="S129" i="28"/>
  <c r="AB316" i="27"/>
  <c r="AC316" i="27" s="1"/>
  <c r="R316" i="28"/>
  <c r="S316" i="28"/>
  <c r="R229" i="28"/>
  <c r="AB229" i="27"/>
  <c r="AC229" i="27" s="1"/>
  <c r="S229" i="28"/>
  <c r="AB472" i="27"/>
  <c r="AC472" i="27" s="1"/>
  <c r="R472" i="28"/>
  <c r="S472" i="28"/>
  <c r="R461" i="28"/>
  <c r="AB461" i="27"/>
  <c r="AC461" i="27" s="1"/>
  <c r="S461" i="28"/>
  <c r="R143" i="28"/>
  <c r="AB143" i="27"/>
  <c r="AC143" i="27" s="1"/>
  <c r="S143" i="28"/>
  <c r="S351" i="28"/>
  <c r="AB351" i="27"/>
  <c r="AC351" i="27" s="1"/>
  <c r="R351" i="28"/>
  <c r="R120" i="28"/>
  <c r="AB120" i="27"/>
  <c r="AC120" i="27" s="1"/>
  <c r="S120" i="28"/>
  <c r="S494" i="28"/>
  <c r="AB494" i="27"/>
  <c r="AC494" i="27" s="1"/>
  <c r="R494" i="28"/>
  <c r="S91" i="28"/>
  <c r="AB91" i="27"/>
  <c r="AC91" i="27" s="1"/>
  <c r="R91" i="28"/>
  <c r="S474" i="28"/>
  <c r="AB474" i="27"/>
  <c r="AC474" i="27" s="1"/>
  <c r="R474" i="28"/>
  <c r="R342" i="28"/>
  <c r="AB342" i="27"/>
  <c r="AC342" i="27" s="1"/>
  <c r="S342" i="28"/>
  <c r="S256" i="28"/>
  <c r="AB256" i="27"/>
  <c r="AC256" i="27" s="1"/>
  <c r="R256" i="28"/>
  <c r="S57" i="28"/>
  <c r="AB57" i="27"/>
  <c r="AC57" i="27" s="1"/>
  <c r="R57" i="28"/>
  <c r="T280" i="27"/>
  <c r="AH281" i="21"/>
  <c r="T357" i="27"/>
  <c r="AH358" i="21"/>
  <c r="T157" i="27"/>
  <c r="AH158" i="21"/>
  <c r="T457" i="27"/>
  <c r="AH458" i="21"/>
  <c r="G11" i="24"/>
  <c r="G12" i="24" s="1"/>
  <c r="T101" i="27"/>
  <c r="AH102" i="21"/>
  <c r="T483" i="27"/>
  <c r="AH484" i="21"/>
  <c r="T396" i="27"/>
  <c r="AH397" i="21"/>
  <c r="T56" i="27"/>
  <c r="AH57" i="21"/>
  <c r="T296" i="27"/>
  <c r="AH297" i="21"/>
  <c r="T182" i="27"/>
  <c r="AH183" i="21"/>
  <c r="T226" i="27"/>
  <c r="AH227" i="21"/>
  <c r="T262" i="27"/>
  <c r="AH263" i="21"/>
  <c r="T43" i="27"/>
  <c r="AH44" i="21"/>
  <c r="T115" i="27"/>
  <c r="AH116" i="21"/>
  <c r="T490" i="27"/>
  <c r="AH491" i="21"/>
  <c r="T403" i="27"/>
  <c r="AH404" i="21"/>
  <c r="T486" i="27"/>
  <c r="AH487" i="21"/>
  <c r="AB448" i="27"/>
  <c r="AC448" i="27" s="1"/>
  <c r="R448" i="28"/>
  <c r="S448" i="28"/>
  <c r="AB466" i="27"/>
  <c r="AC466" i="27" s="1"/>
  <c r="R466" i="28"/>
  <c r="S466" i="28"/>
  <c r="AB327" i="27"/>
  <c r="AC327" i="27" s="1"/>
  <c r="S327" i="28"/>
  <c r="R327" i="28"/>
  <c r="S411" i="28"/>
  <c r="AB411" i="27"/>
  <c r="AC411" i="27" s="1"/>
  <c r="R411" i="28"/>
  <c r="R358" i="28"/>
  <c r="AB358" i="27"/>
  <c r="AC358" i="27" s="1"/>
  <c r="S358" i="28"/>
  <c r="R208" i="28"/>
  <c r="AB208" i="27"/>
  <c r="AC208" i="27" s="1"/>
  <c r="S208" i="28"/>
  <c r="R477" i="28"/>
  <c r="AB477" i="27"/>
  <c r="AC477" i="27" s="1"/>
  <c r="S477" i="28"/>
  <c r="R483" i="28"/>
  <c r="AB483" i="27"/>
  <c r="AC483" i="27" s="1"/>
  <c r="S483" i="28"/>
  <c r="R213" i="28"/>
  <c r="AB213" i="27"/>
  <c r="AC213" i="27" s="1"/>
  <c r="S213" i="28"/>
  <c r="S232" i="28"/>
  <c r="AB232" i="27"/>
  <c r="AC232" i="27" s="1"/>
  <c r="R232" i="28"/>
  <c r="AB198" i="27"/>
  <c r="AC198" i="27" s="1"/>
  <c r="S198" i="28"/>
  <c r="R198" i="28"/>
  <c r="S134" i="28"/>
  <c r="AB134" i="27"/>
  <c r="AC134" i="27" s="1"/>
  <c r="R134" i="28"/>
  <c r="S301" i="28"/>
  <c r="AB301" i="27"/>
  <c r="AC301" i="27" s="1"/>
  <c r="R301" i="28"/>
  <c r="AB260" i="27"/>
  <c r="AC260" i="27" s="1"/>
  <c r="R260" i="28"/>
  <c r="S260" i="28"/>
  <c r="S22" i="28"/>
  <c r="AB22" i="27"/>
  <c r="AC22" i="27" s="1"/>
  <c r="R22" i="28"/>
  <c r="AB212" i="27"/>
  <c r="AC212" i="27" s="1"/>
  <c r="S212" i="28"/>
  <c r="R212" i="28"/>
  <c r="S15" i="28"/>
  <c r="AB15" i="27"/>
  <c r="AC15" i="27" s="1"/>
  <c r="R15" i="28"/>
  <c r="AB251" i="27"/>
  <c r="AC251" i="27" s="1"/>
  <c r="S251" i="28"/>
  <c r="R251" i="28"/>
  <c r="AB497" i="27"/>
  <c r="AC497" i="27" s="1"/>
  <c r="R497" i="28"/>
  <c r="S497" i="28"/>
  <c r="R306" i="28"/>
  <c r="AB306" i="27"/>
  <c r="AC306" i="27" s="1"/>
  <c r="S306" i="28"/>
  <c r="R365" i="28"/>
  <c r="AB365" i="27"/>
  <c r="AC365" i="27" s="1"/>
  <c r="S365" i="28"/>
  <c r="S292" i="28"/>
  <c r="AB292" i="27"/>
  <c r="AC292" i="27" s="1"/>
  <c r="R292" i="28"/>
  <c r="R175" i="28"/>
  <c r="AB175" i="27"/>
  <c r="AC175" i="27" s="1"/>
  <c r="S175" i="28"/>
  <c r="S414" i="28"/>
  <c r="AB414" i="27"/>
  <c r="AC414" i="27" s="1"/>
  <c r="R414" i="28"/>
  <c r="R272" i="28"/>
  <c r="AB272" i="27"/>
  <c r="AC272" i="27" s="1"/>
  <c r="S272" i="28"/>
  <c r="AB337" i="27"/>
  <c r="AC337" i="27" s="1"/>
  <c r="R337" i="28"/>
  <c r="S337" i="28"/>
  <c r="T223" i="27"/>
  <c r="AH224" i="21"/>
  <c r="T408" i="27"/>
  <c r="AH409" i="21"/>
  <c r="T36" i="27"/>
  <c r="AH37" i="21"/>
  <c r="T432" i="27"/>
  <c r="AH433" i="21"/>
  <c r="T312" i="27"/>
  <c r="AH313" i="21"/>
  <c r="T488" i="27"/>
  <c r="AH489" i="21"/>
  <c r="T397" i="27"/>
  <c r="AH398" i="21"/>
  <c r="T425" i="27"/>
  <c r="AH426" i="21"/>
  <c r="T7" i="27"/>
  <c r="AH8" i="21"/>
  <c r="T211" i="27"/>
  <c r="AH212" i="21"/>
  <c r="T126" i="27"/>
  <c r="AH127" i="21"/>
  <c r="T372" i="27"/>
  <c r="AH373" i="21"/>
  <c r="T84" i="27"/>
  <c r="AH85" i="21"/>
  <c r="T477" i="27"/>
  <c r="AH478" i="21"/>
  <c r="T326" i="27"/>
  <c r="AH327" i="21"/>
  <c r="T20" i="27"/>
  <c r="AH21" i="21"/>
  <c r="T142" i="27"/>
  <c r="AH143" i="21"/>
  <c r="T452" i="27"/>
  <c r="AH453" i="21"/>
  <c r="T379" i="27"/>
  <c r="AH380" i="21"/>
  <c r="T491" i="27"/>
  <c r="AH492" i="21"/>
  <c r="T277" i="27"/>
  <c r="AH278" i="21"/>
  <c r="T273" i="27"/>
  <c r="AH274" i="21"/>
  <c r="T28" i="27"/>
  <c r="AH29" i="21"/>
  <c r="T266" i="27"/>
  <c r="AH267" i="21"/>
  <c r="T404" i="27"/>
  <c r="AH405" i="21"/>
  <c r="T479" i="27"/>
  <c r="AH480" i="21"/>
  <c r="T19" i="27"/>
  <c r="AH20" i="21"/>
  <c r="T169" i="27"/>
  <c r="AH170" i="21"/>
  <c r="T412" i="27"/>
  <c r="AH413" i="21"/>
  <c r="T26" i="27"/>
  <c r="AH27" i="21"/>
  <c r="T368" i="27"/>
  <c r="AH369" i="21"/>
  <c r="T15" i="27"/>
  <c r="AH16" i="21"/>
  <c r="T324" i="27"/>
  <c r="AH325" i="21"/>
  <c r="T289" i="27"/>
  <c r="AH290" i="21"/>
  <c r="T336" i="27"/>
  <c r="AH337" i="21"/>
  <c r="T77" i="27"/>
  <c r="AH78" i="21"/>
  <c r="T185" i="27"/>
  <c r="AH186" i="21"/>
  <c r="T161" i="27"/>
  <c r="AH162" i="21"/>
  <c r="T464" i="27"/>
  <c r="AH465" i="21"/>
  <c r="T57" i="27"/>
  <c r="AH58" i="21"/>
  <c r="T356" i="27"/>
  <c r="AH357" i="21"/>
  <c r="T5" i="27"/>
  <c r="AH6" i="21"/>
  <c r="T192" i="27"/>
  <c r="AH193" i="21"/>
  <c r="T71" i="27"/>
  <c r="AH72" i="21"/>
  <c r="T54" i="27"/>
  <c r="AH55" i="21"/>
  <c r="T343" i="27"/>
  <c r="AH344" i="21"/>
  <c r="T130" i="27"/>
  <c r="AH131" i="21"/>
  <c r="T454" i="27"/>
  <c r="AH455" i="21"/>
  <c r="T321" i="27"/>
  <c r="AH322" i="21"/>
  <c r="T45" i="27"/>
  <c r="AH46" i="21"/>
  <c r="T332" i="27"/>
  <c r="AH333" i="21"/>
  <c r="T146" i="27"/>
  <c r="AH147" i="21"/>
  <c r="T390" i="27"/>
  <c r="AH391" i="21"/>
  <c r="T307" i="27"/>
  <c r="AH308" i="21"/>
  <c r="T160" i="27"/>
  <c r="AH161" i="21"/>
  <c r="T181" i="27"/>
  <c r="AH182" i="21"/>
  <c r="T366" i="27"/>
  <c r="AH367" i="21"/>
  <c r="T391" i="27"/>
  <c r="AH392" i="21"/>
  <c r="T269" i="27"/>
  <c r="AH270" i="21"/>
  <c r="T428" i="27"/>
  <c r="AH429" i="21"/>
  <c r="T317" i="27"/>
  <c r="AH318" i="21"/>
  <c r="T144" i="27"/>
  <c r="AH145" i="21"/>
  <c r="AB223" i="27"/>
  <c r="AC223" i="27" s="1"/>
  <c r="S223" i="28"/>
  <c r="R223" i="28"/>
  <c r="R397" i="28"/>
  <c r="AB397" i="27"/>
  <c r="AC397" i="27" s="1"/>
  <c r="S397" i="28"/>
  <c r="AB349" i="27"/>
  <c r="AC349" i="27" s="1"/>
  <c r="R349" i="28"/>
  <c r="S349" i="28"/>
  <c r="R167" i="28"/>
  <c r="AB167" i="27"/>
  <c r="AC167" i="27" s="1"/>
  <c r="S167" i="28"/>
  <c r="AB432" i="27"/>
  <c r="AC432" i="27" s="1"/>
  <c r="R432" i="28"/>
  <c r="S432" i="28"/>
  <c r="S191" i="28"/>
  <c r="AB191" i="27"/>
  <c r="AC191" i="27" s="1"/>
  <c r="R191" i="28"/>
  <c r="S253" i="28"/>
  <c r="AB253" i="27"/>
  <c r="AC253" i="27" s="1"/>
  <c r="R253" i="28"/>
  <c r="AB172" i="27"/>
  <c r="AC172" i="27" s="1"/>
  <c r="R172" i="28"/>
  <c r="S172" i="28"/>
  <c r="AB315" i="27"/>
  <c r="AC315" i="27" s="1"/>
  <c r="R315" i="28"/>
  <c r="S315" i="28"/>
  <c r="R6" i="28"/>
  <c r="AB6" i="27"/>
  <c r="AC6" i="27" s="1"/>
  <c r="S6" i="28"/>
  <c r="R119" i="28"/>
  <c r="AB119" i="27"/>
  <c r="AC119" i="27" s="1"/>
  <c r="S119" i="28"/>
  <c r="S396" i="28"/>
  <c r="AB396" i="27"/>
  <c r="AC396" i="27" s="1"/>
  <c r="R396" i="28"/>
  <c r="AB183" i="27"/>
  <c r="AC183" i="27" s="1"/>
  <c r="R183" i="28"/>
  <c r="S183" i="28"/>
  <c r="AB19" i="27"/>
  <c r="AC19" i="27" s="1"/>
  <c r="R19" i="28"/>
  <c r="S19" i="28"/>
  <c r="AB478" i="27"/>
  <c r="AC478" i="27" s="1"/>
  <c r="R478" i="28"/>
  <c r="S478" i="28"/>
  <c r="AB398" i="27"/>
  <c r="AC398" i="27" s="1"/>
  <c r="R398" i="28"/>
  <c r="S398" i="28"/>
  <c r="AB88" i="27"/>
  <c r="AC88" i="27" s="1"/>
  <c r="R88" i="28"/>
  <c r="S88" i="28"/>
  <c r="AB364" i="27"/>
  <c r="AC364" i="27" s="1"/>
  <c r="S364" i="28"/>
  <c r="R364" i="28"/>
  <c r="R481" i="28"/>
  <c r="AB481" i="27"/>
  <c r="AC481" i="27" s="1"/>
  <c r="S481" i="28"/>
  <c r="S259" i="28"/>
  <c r="AB259" i="27"/>
  <c r="AC259" i="27" s="1"/>
  <c r="R259" i="28"/>
  <c r="AB164" i="27"/>
  <c r="AC164" i="27" s="1"/>
  <c r="S164" i="28"/>
  <c r="R164" i="28"/>
  <c r="S194" i="28"/>
  <c r="AB194" i="27"/>
  <c r="AC194" i="27" s="1"/>
  <c r="R194" i="28"/>
  <c r="S462" i="28"/>
  <c r="AB462" i="27"/>
  <c r="AC462" i="27" s="1"/>
  <c r="R462" i="28"/>
  <c r="S28" i="28"/>
  <c r="AB28" i="27"/>
  <c r="AC28" i="27" s="1"/>
  <c r="R28" i="28"/>
  <c r="S431" i="28"/>
  <c r="AB431" i="27"/>
  <c r="AC431" i="27" s="1"/>
  <c r="R431" i="28"/>
  <c r="R357" i="28"/>
  <c r="AB357" i="27"/>
  <c r="AC357" i="27" s="1"/>
  <c r="S357" i="28"/>
  <c r="S62" i="28"/>
  <c r="AB62" i="27"/>
  <c r="AC62" i="27" s="1"/>
  <c r="R62" i="28"/>
  <c r="AB388" i="27"/>
  <c r="AC388" i="27" s="1"/>
  <c r="S388" i="28"/>
  <c r="R388" i="28"/>
  <c r="AB220" i="27"/>
  <c r="AC220" i="27" s="1"/>
  <c r="R220" i="28"/>
  <c r="S220" i="28"/>
  <c r="AB451" i="27"/>
  <c r="AC451" i="27" s="1"/>
  <c r="R451" i="28"/>
  <c r="S451" i="28"/>
  <c r="R135" i="28"/>
  <c r="AB135" i="27"/>
  <c r="AC135" i="27" s="1"/>
  <c r="S135" i="28"/>
  <c r="AB326" i="27"/>
  <c r="AC326" i="27" s="1"/>
  <c r="S326" i="28"/>
  <c r="R326" i="28"/>
  <c r="R105" i="28"/>
  <c r="AB105" i="27"/>
  <c r="AC105" i="27" s="1"/>
  <c r="S105" i="28"/>
  <c r="S273" i="28"/>
  <c r="AB273" i="27"/>
  <c r="AC273" i="27" s="1"/>
  <c r="R273" i="28"/>
  <c r="R144" i="28"/>
  <c r="AB144" i="27"/>
  <c r="AC144" i="27" s="1"/>
  <c r="S144" i="28"/>
  <c r="R370" i="28"/>
  <c r="AB370" i="27"/>
  <c r="AC370" i="27" s="1"/>
  <c r="S370" i="28"/>
  <c r="R94" i="28"/>
  <c r="AB94" i="27"/>
  <c r="AC94" i="27" s="1"/>
  <c r="S94" i="28"/>
  <c r="R320" i="28"/>
  <c r="AB320" i="27"/>
  <c r="AC320" i="27" s="1"/>
  <c r="S320" i="28"/>
  <c r="R222" i="28"/>
  <c r="AB222" i="27"/>
  <c r="AC222" i="27" s="1"/>
  <c r="S222" i="28"/>
  <c r="R366" i="28"/>
  <c r="AB366" i="27"/>
  <c r="AC366" i="27" s="1"/>
  <c r="S366" i="28"/>
  <c r="S412" i="28"/>
  <c r="AB412" i="27"/>
  <c r="AC412" i="27" s="1"/>
  <c r="R412" i="28"/>
  <c r="R465" i="28"/>
  <c r="AB465" i="27"/>
  <c r="AC465" i="27" s="1"/>
  <c r="S465" i="28"/>
  <c r="R341" i="28"/>
  <c r="AB341" i="27"/>
  <c r="AC341" i="27" s="1"/>
  <c r="S341" i="28"/>
  <c r="AB250" i="27"/>
  <c r="AC250" i="27" s="1"/>
  <c r="S250" i="28"/>
  <c r="R250" i="28"/>
  <c r="R116" i="28"/>
  <c r="AB116" i="27"/>
  <c r="AC116" i="27" s="1"/>
  <c r="S116" i="28"/>
  <c r="S324" i="28"/>
  <c r="AB324" i="27"/>
  <c r="AC324" i="27" s="1"/>
  <c r="R324" i="28"/>
  <c r="AB122" i="27"/>
  <c r="AC122" i="27" s="1"/>
  <c r="S122" i="28"/>
  <c r="R122" i="28"/>
  <c r="AB92" i="27"/>
  <c r="AC92" i="27" s="1"/>
  <c r="R92" i="28"/>
  <c r="S92" i="28"/>
  <c r="S203" i="28"/>
  <c r="AB203" i="27"/>
  <c r="AC203" i="27" s="1"/>
  <c r="R203" i="28"/>
  <c r="S163" i="28"/>
  <c r="AB163" i="27"/>
  <c r="AC163" i="27" s="1"/>
  <c r="R163" i="28"/>
  <c r="AB71" i="27"/>
  <c r="AC71" i="27" s="1"/>
  <c r="R71" i="28"/>
  <c r="S71" i="28"/>
  <c r="AB161" i="27"/>
  <c r="AC161" i="27" s="1"/>
  <c r="S161" i="28"/>
  <c r="R161" i="28"/>
  <c r="S11" i="28"/>
  <c r="AB11" i="27"/>
  <c r="AC11" i="27" s="1"/>
  <c r="R11" i="28"/>
  <c r="R410" i="28"/>
  <c r="AB410" i="27"/>
  <c r="AC410" i="27" s="1"/>
  <c r="S410" i="28"/>
  <c r="R13" i="28"/>
  <c r="AB13" i="27"/>
  <c r="S13" i="28"/>
  <c r="R257" i="28"/>
  <c r="AB257" i="27"/>
  <c r="AC257" i="27" s="1"/>
  <c r="S257" i="28"/>
  <c r="AB300" i="27"/>
  <c r="AC300" i="27" s="1"/>
  <c r="R300" i="28"/>
  <c r="S300" i="28"/>
  <c r="R469" i="28"/>
  <c r="AB469" i="27"/>
  <c r="AC469" i="27" s="1"/>
  <c r="S469" i="28"/>
  <c r="R64" i="28"/>
  <c r="AB64" i="27"/>
  <c r="AC64" i="27" s="1"/>
  <c r="S64" i="28"/>
  <c r="AB103" i="27"/>
  <c r="AC103" i="27" s="1"/>
  <c r="R103" i="28"/>
  <c r="S103" i="28"/>
  <c r="S402" i="28"/>
  <c r="AB402" i="27"/>
  <c r="AC402" i="27" s="1"/>
  <c r="R402" i="28"/>
  <c r="AB130" i="27"/>
  <c r="AC130" i="27" s="1"/>
  <c r="R130" i="28"/>
  <c r="S130" i="28"/>
  <c r="S179" i="28"/>
  <c r="AB179" i="27"/>
  <c r="AC179" i="27" s="1"/>
  <c r="R179" i="28"/>
  <c r="T41" i="27"/>
  <c r="AH42" i="21"/>
  <c r="T471" i="27"/>
  <c r="AH472" i="21"/>
  <c r="T445" i="27"/>
  <c r="AH446" i="21"/>
  <c r="T200" i="27"/>
  <c r="AH201" i="21"/>
  <c r="T309" i="27"/>
  <c r="AH310" i="21"/>
  <c r="T82" i="27"/>
  <c r="AH83" i="21"/>
  <c r="T271" i="27"/>
  <c r="AH272" i="21"/>
  <c r="T423" i="27"/>
  <c r="AH424" i="21"/>
  <c r="T237" i="27"/>
  <c r="AH238" i="21"/>
  <c r="T276" i="27"/>
  <c r="AH277" i="21"/>
  <c r="T373" i="27"/>
  <c r="AH374" i="21"/>
  <c r="T165" i="27"/>
  <c r="AH166" i="21"/>
  <c r="T469" i="27"/>
  <c r="AH470" i="21"/>
  <c r="T394" i="27"/>
  <c r="AH395" i="21"/>
  <c r="T451" i="27"/>
  <c r="AH452" i="21"/>
  <c r="T100" i="27"/>
  <c r="AH101" i="21"/>
  <c r="AB233" i="27"/>
  <c r="AC233" i="27" s="1"/>
  <c r="R233" i="28"/>
  <c r="S233" i="28"/>
  <c r="R457" i="28"/>
  <c r="AB457" i="27"/>
  <c r="AC457" i="27" s="1"/>
  <c r="S457" i="28"/>
  <c r="R329" i="28"/>
  <c r="AB329" i="27"/>
  <c r="AC329" i="27" s="1"/>
  <c r="S329" i="28"/>
  <c r="S46" i="28"/>
  <c r="AB46" i="27"/>
  <c r="AC46" i="27" s="1"/>
  <c r="R46" i="28"/>
  <c r="S486" i="28"/>
  <c r="AB486" i="27"/>
  <c r="AC486" i="27" s="1"/>
  <c r="R486" i="28"/>
  <c r="S42" i="28"/>
  <c r="AB42" i="27"/>
  <c r="AC42" i="27" s="1"/>
  <c r="R42" i="28"/>
  <c r="R8" i="28"/>
  <c r="AB8" i="27"/>
  <c r="AC8" i="27" s="1"/>
  <c r="S8" i="28"/>
  <c r="S460" i="28"/>
  <c r="AB460" i="27"/>
  <c r="AC460" i="27" s="1"/>
  <c r="R460" i="28"/>
  <c r="S90" i="28"/>
  <c r="AB90" i="27"/>
  <c r="AC90" i="27" s="1"/>
  <c r="R90" i="28"/>
  <c r="AB211" i="27"/>
  <c r="AC211" i="27" s="1"/>
  <c r="R211" i="28"/>
  <c r="S211" i="28"/>
  <c r="AB210" i="27"/>
  <c r="AC210" i="27" s="1"/>
  <c r="S210" i="28"/>
  <c r="R210" i="28"/>
  <c r="AB158" i="27"/>
  <c r="AC158" i="27" s="1"/>
  <c r="R158" i="28"/>
  <c r="S158" i="28"/>
  <c r="S382" i="28"/>
  <c r="AB382" i="27"/>
  <c r="AC382" i="27" s="1"/>
  <c r="R382" i="28"/>
  <c r="S434" i="28"/>
  <c r="AB434" i="27"/>
  <c r="AC434" i="27" s="1"/>
  <c r="R434" i="28"/>
  <c r="R422" i="28"/>
  <c r="AB422" i="27"/>
  <c r="AC422" i="27" s="1"/>
  <c r="S422" i="28"/>
  <c r="AB454" i="27"/>
  <c r="AC454" i="27" s="1"/>
  <c r="S454" i="28"/>
  <c r="R454" i="28"/>
  <c r="AB263" i="27"/>
  <c r="AC263" i="27" s="1"/>
  <c r="R263" i="28"/>
  <c r="S263" i="28"/>
  <c r="S350" i="28"/>
  <c r="AB350" i="27"/>
  <c r="AC350" i="27" s="1"/>
  <c r="R350" i="28"/>
  <c r="R148" i="28"/>
  <c r="AB148" i="27"/>
  <c r="AC148" i="27" s="1"/>
  <c r="S148" i="28"/>
  <c r="T463" i="27"/>
  <c r="AH464" i="21"/>
  <c r="T427" i="27"/>
  <c r="AH428" i="21"/>
  <c r="T242" i="27"/>
  <c r="AH243" i="21"/>
  <c r="T303" i="27"/>
  <c r="AH304" i="21"/>
  <c r="T16" i="27"/>
  <c r="AH17" i="21"/>
  <c r="T55" i="27"/>
  <c r="AH56" i="21"/>
  <c r="T293" i="27"/>
  <c r="AH294" i="21"/>
  <c r="T195" i="27"/>
  <c r="AH196" i="21"/>
  <c r="T171" i="27"/>
  <c r="AH172" i="21"/>
  <c r="T217" i="27"/>
  <c r="AH218" i="21"/>
  <c r="T221" i="27"/>
  <c r="AH222" i="21"/>
  <c r="T295" i="27"/>
  <c r="AH296" i="21"/>
  <c r="T348" i="27"/>
  <c r="AH349" i="21"/>
  <c r="T385" i="27"/>
  <c r="AH386" i="21"/>
  <c r="T440" i="27"/>
  <c r="AH441" i="21"/>
  <c r="T501" i="27"/>
  <c r="AH502" i="21"/>
  <c r="R401" i="28"/>
  <c r="AB401" i="27"/>
  <c r="AC401" i="27" s="1"/>
  <c r="S401" i="28"/>
  <c r="R128" i="28"/>
  <c r="AB128" i="27"/>
  <c r="AC128" i="27" s="1"/>
  <c r="S128" i="28"/>
  <c r="R154" i="28"/>
  <c r="AB154" i="27"/>
  <c r="AC154" i="27" s="1"/>
  <c r="S154" i="28"/>
  <c r="S177" i="28"/>
  <c r="AB177" i="27"/>
  <c r="AC177" i="27" s="1"/>
  <c r="R177" i="28"/>
  <c r="AB124" i="27"/>
  <c r="AC124" i="27" s="1"/>
  <c r="R124" i="28"/>
  <c r="S124" i="28"/>
  <c r="R246" i="28"/>
  <c r="AB246" i="27"/>
  <c r="AC246" i="27" s="1"/>
  <c r="S246" i="28"/>
  <c r="AB489" i="27"/>
  <c r="AC489" i="27" s="1"/>
  <c r="R489" i="28"/>
  <c r="S489" i="28"/>
  <c r="S428" i="28"/>
  <c r="AB428" i="27"/>
  <c r="AC428" i="27" s="1"/>
  <c r="R428" i="28"/>
  <c r="AB384" i="27"/>
  <c r="AC384" i="27" s="1"/>
  <c r="R384" i="28"/>
  <c r="S384" i="28"/>
  <c r="R200" i="28"/>
  <c r="AB200" i="27"/>
  <c r="AC200" i="27" s="1"/>
  <c r="S200" i="28"/>
  <c r="AB271" i="27"/>
  <c r="AC271" i="27" s="1"/>
  <c r="R271" i="28"/>
  <c r="S271" i="28"/>
  <c r="S115" i="28"/>
  <c r="AB115" i="27"/>
  <c r="AC115" i="27" s="1"/>
  <c r="R115" i="28"/>
  <c r="R181" i="28"/>
  <c r="AB181" i="27"/>
  <c r="AC181" i="27" s="1"/>
  <c r="S181" i="28"/>
  <c r="R193" i="28"/>
  <c r="AB193" i="27"/>
  <c r="AC193" i="27" s="1"/>
  <c r="S193" i="28"/>
  <c r="AB501" i="27"/>
  <c r="AC501" i="27" s="1"/>
  <c r="S501" i="28"/>
  <c r="R501" i="28"/>
  <c r="S9" i="28"/>
  <c r="AB9" i="27"/>
  <c r="AC9" i="27" s="1"/>
  <c r="R9" i="28"/>
  <c r="S239" i="28"/>
  <c r="AB239" i="27"/>
  <c r="AC239" i="27" s="1"/>
  <c r="R239" i="28"/>
  <c r="S444" i="28"/>
  <c r="AB444" i="27"/>
  <c r="AC444" i="27" s="1"/>
  <c r="R444" i="28"/>
  <c r="S319" i="28"/>
  <c r="AB319" i="27"/>
  <c r="AC319" i="27" s="1"/>
  <c r="R319" i="28"/>
  <c r="S65" i="28"/>
  <c r="AB65" i="27"/>
  <c r="AC65" i="27" s="1"/>
  <c r="R65" i="28"/>
  <c r="T229" i="27"/>
  <c r="AH230" i="21"/>
  <c r="T431" i="27"/>
  <c r="AH432" i="21"/>
  <c r="T134" i="27"/>
  <c r="AH135" i="21"/>
  <c r="T246" i="27"/>
  <c r="AH247" i="21"/>
  <c r="T433" i="27"/>
  <c r="AH434" i="21"/>
  <c r="T11" i="27"/>
  <c r="AH12" i="21"/>
  <c r="T300" i="27"/>
  <c r="AH301" i="21"/>
  <c r="T239" i="27"/>
  <c r="AH240" i="21"/>
  <c r="T437" i="27"/>
  <c r="AH438" i="21"/>
  <c r="T352" i="27"/>
  <c r="AH353" i="21"/>
  <c r="T113" i="27"/>
  <c r="AH114" i="21"/>
  <c r="T135" i="27"/>
  <c r="AH136" i="21"/>
  <c r="T470" i="27"/>
  <c r="AH471" i="21"/>
  <c r="AB76" i="27"/>
  <c r="AC76" i="27" s="1"/>
  <c r="S76" i="28"/>
  <c r="R76" i="28"/>
  <c r="S427" i="28"/>
  <c r="AB427" i="27"/>
  <c r="AC427" i="27" s="1"/>
  <c r="R427" i="28"/>
  <c r="AB334" i="27"/>
  <c r="AC334" i="27" s="1"/>
  <c r="S334" i="28"/>
  <c r="R334" i="28"/>
  <c r="S20" i="28"/>
  <c r="AB20" i="27"/>
  <c r="R20" i="28"/>
  <c r="AB202" i="27"/>
  <c r="AC202" i="27" s="1"/>
  <c r="R202" i="28"/>
  <c r="S202" i="28"/>
  <c r="R429" i="28"/>
  <c r="AB429" i="27"/>
  <c r="AC429" i="27" s="1"/>
  <c r="S429" i="28"/>
  <c r="R111" i="28"/>
  <c r="AB111" i="27"/>
  <c r="AC111" i="27" s="1"/>
  <c r="S111" i="28"/>
  <c r="AB372" i="27"/>
  <c r="AC372" i="27" s="1"/>
  <c r="R372" i="28"/>
  <c r="S372" i="28"/>
  <c r="R389" i="28"/>
  <c r="AB389" i="27"/>
  <c r="AC389" i="27" s="1"/>
  <c r="S389" i="28"/>
  <c r="AB137" i="27"/>
  <c r="AC137" i="27" s="1"/>
  <c r="S137" i="28"/>
  <c r="R137" i="28"/>
  <c r="R433" i="28"/>
  <c r="AB433" i="27"/>
  <c r="AC433" i="27" s="1"/>
  <c r="S433" i="28"/>
  <c r="S12" i="28"/>
  <c r="AB12" i="27"/>
  <c r="AC12" i="27" s="1"/>
  <c r="R12" i="28"/>
  <c r="AB333" i="27"/>
  <c r="AC333" i="27" s="1"/>
  <c r="S333" i="28"/>
  <c r="R333" i="28"/>
  <c r="S170" i="28"/>
  <c r="AB170" i="27"/>
  <c r="AC170" i="27" s="1"/>
  <c r="R170" i="28"/>
  <c r="S499" i="28"/>
  <c r="AB499" i="27"/>
  <c r="AC499" i="27" s="1"/>
  <c r="R499" i="28"/>
  <c r="S447" i="28"/>
  <c r="AB447" i="27"/>
  <c r="AC447" i="27" s="1"/>
  <c r="R447" i="28"/>
  <c r="AB361" i="27"/>
  <c r="AC361" i="27" s="1"/>
  <c r="R361" i="28"/>
  <c r="S361" i="28"/>
  <c r="R197" i="28"/>
  <c r="AB197" i="27"/>
  <c r="AC197" i="27" s="1"/>
  <c r="S197" i="28"/>
  <c r="AB235" i="27"/>
  <c r="AC235" i="27" s="1"/>
  <c r="S235" i="28"/>
  <c r="R235" i="28"/>
  <c r="AB147" i="27"/>
  <c r="AC147" i="27" s="1"/>
  <c r="S147" i="28"/>
  <c r="R147" i="28"/>
  <c r="R435" i="28"/>
  <c r="AB435" i="27"/>
  <c r="AC435" i="27" s="1"/>
  <c r="S435" i="28"/>
  <c r="AB248" i="27"/>
  <c r="AC248" i="27" s="1"/>
  <c r="S248" i="28"/>
  <c r="R248" i="28"/>
  <c r="T149" i="27"/>
  <c r="AH150" i="21"/>
  <c r="T168" i="27"/>
  <c r="AH169" i="21"/>
  <c r="T401" i="27"/>
  <c r="AH402" i="21"/>
  <c r="T467" i="27"/>
  <c r="AH468" i="21"/>
  <c r="T318" i="27"/>
  <c r="AH319" i="21"/>
  <c r="T159" i="27"/>
  <c r="AH160" i="21"/>
  <c r="T259" i="27"/>
  <c r="AH260" i="21"/>
  <c r="T279" i="27"/>
  <c r="AH280" i="21"/>
  <c r="T450" i="27"/>
  <c r="AH451" i="21"/>
  <c r="T48" i="27"/>
  <c r="AH49" i="21"/>
  <c r="T367" i="27"/>
  <c r="AH368" i="21"/>
  <c r="T13" i="27"/>
  <c r="AH14" i="21"/>
  <c r="T424" i="27"/>
  <c r="AH425" i="21"/>
  <c r="T8" i="27"/>
  <c r="AH9" i="21"/>
  <c r="T59" i="27"/>
  <c r="AH60" i="21"/>
  <c r="T275" i="27"/>
  <c r="AH276" i="21"/>
  <c r="S41" i="28"/>
  <c r="AB41" i="27"/>
  <c r="AC41" i="27" s="1"/>
  <c r="R41" i="28"/>
  <c r="AB408" i="27"/>
  <c r="AC408" i="27" s="1"/>
  <c r="R408" i="28"/>
  <c r="S408" i="28"/>
  <c r="AB317" i="27"/>
  <c r="AC317" i="27" s="1"/>
  <c r="S317" i="28"/>
  <c r="R317" i="28"/>
  <c r="R258" i="28"/>
  <c r="AB258" i="27"/>
  <c r="AC258" i="27" s="1"/>
  <c r="S258" i="28"/>
  <c r="S375" i="28"/>
  <c r="AB375" i="27"/>
  <c r="AC375" i="27" s="1"/>
  <c r="R375" i="28"/>
  <c r="R160" i="28"/>
  <c r="AB160" i="27"/>
  <c r="AC160" i="27" s="1"/>
  <c r="S160" i="28"/>
  <c r="R34" i="28"/>
  <c r="AB34" i="27"/>
  <c r="AC34" i="27" s="1"/>
  <c r="S34" i="28"/>
  <c r="AB378" i="27"/>
  <c r="AC378" i="27" s="1"/>
  <c r="R378" i="28"/>
  <c r="S378" i="28"/>
  <c r="R184" i="28"/>
  <c r="AB184" i="27"/>
  <c r="AC184" i="27" s="1"/>
  <c r="S184" i="28"/>
  <c r="AB112" i="27"/>
  <c r="AC112" i="27" s="1"/>
  <c r="R112" i="28"/>
  <c r="S112" i="28"/>
  <c r="T4" i="27"/>
  <c r="AH5" i="21"/>
  <c r="T406" i="27"/>
  <c r="AH407" i="21"/>
  <c r="T338" i="27"/>
  <c r="AH339" i="21"/>
  <c r="T193" i="27"/>
  <c r="AH194" i="21"/>
  <c r="T114" i="27"/>
  <c r="AH115" i="21"/>
  <c r="T476" i="27"/>
  <c r="AH477" i="21"/>
  <c r="T329" i="27"/>
  <c r="AH330" i="21"/>
  <c r="T405" i="27"/>
  <c r="AH406" i="21"/>
  <c r="T191" i="27"/>
  <c r="AH192" i="21"/>
  <c r="T493" i="27"/>
  <c r="AH494" i="21"/>
  <c r="T117" i="27"/>
  <c r="AH118" i="21"/>
  <c r="T281" i="27"/>
  <c r="AH282" i="21"/>
  <c r="T37" i="27"/>
  <c r="AH38" i="21"/>
  <c r="T310" i="27"/>
  <c r="AH311" i="21"/>
  <c r="T123" i="27"/>
  <c r="AH124" i="21"/>
  <c r="T111" i="27"/>
  <c r="AH112" i="21"/>
  <c r="T206" i="27"/>
  <c r="AH207" i="21"/>
  <c r="T166" i="27"/>
  <c r="AH167" i="21"/>
  <c r="T21" i="27"/>
  <c r="AH22" i="21"/>
  <c r="T240" i="27"/>
  <c r="AH241" i="21"/>
  <c r="T359" i="27"/>
  <c r="AH360" i="21"/>
  <c r="T478" i="27"/>
  <c r="AH479" i="21"/>
  <c r="T274" i="27"/>
  <c r="AH275" i="21"/>
  <c r="T75" i="27"/>
  <c r="AH76" i="21"/>
  <c r="T387" i="27"/>
  <c r="AH388" i="21"/>
  <c r="T392" i="27"/>
  <c r="AH393" i="21"/>
  <c r="T156" i="27"/>
  <c r="AH157" i="21"/>
  <c r="T283" i="27"/>
  <c r="AH284" i="21"/>
  <c r="T400" i="27"/>
  <c r="AH401" i="21"/>
  <c r="T35" i="27"/>
  <c r="AH36" i="21"/>
  <c r="T65" i="27"/>
  <c r="AH66" i="21"/>
  <c r="T184" i="27"/>
  <c r="AH185" i="21"/>
  <c r="T298" i="27"/>
  <c r="AH299" i="21"/>
  <c r="T102" i="27"/>
  <c r="AH103" i="21"/>
  <c r="T302" i="27"/>
  <c r="AH303" i="21"/>
  <c r="T95" i="27"/>
  <c r="AH96" i="21"/>
  <c r="T346" i="27"/>
  <c r="AH347" i="21"/>
  <c r="T381" i="27"/>
  <c r="AH382" i="21"/>
  <c r="T500" i="27"/>
  <c r="AH501" i="21"/>
  <c r="T250" i="27"/>
  <c r="AH251" i="21"/>
  <c r="T235" i="27"/>
  <c r="AH236" i="21"/>
  <c r="T58" i="27"/>
  <c r="AH59" i="21"/>
  <c r="T497" i="27"/>
  <c r="AH498" i="21"/>
  <c r="T248" i="27"/>
  <c r="AH249" i="21"/>
  <c r="T244" i="27"/>
  <c r="AH245" i="21"/>
  <c r="T241" i="27"/>
  <c r="AH242" i="21"/>
  <c r="T234" i="27"/>
  <c r="AH235" i="21"/>
  <c r="T340" i="27"/>
  <c r="AH341" i="21"/>
  <c r="T204" i="27"/>
  <c r="AH205" i="21"/>
  <c r="T22" i="27"/>
  <c r="AH23" i="21"/>
  <c r="T122" i="27"/>
  <c r="AH123" i="21"/>
  <c r="T468" i="27"/>
  <c r="AH469" i="21"/>
  <c r="T209" i="27"/>
  <c r="AH210" i="21"/>
  <c r="T183" i="27"/>
  <c r="AH184" i="21"/>
  <c r="T137" i="27"/>
  <c r="AH138" i="21"/>
  <c r="T9" i="27"/>
  <c r="AH10" i="21"/>
  <c r="T398" i="27"/>
  <c r="AH399" i="21"/>
  <c r="T89" i="27"/>
  <c r="AH90" i="21"/>
  <c r="T47" i="27"/>
  <c r="AH48" i="21"/>
  <c r="T377" i="27"/>
  <c r="AH378" i="21"/>
  <c r="T68" i="27"/>
  <c r="AH69" i="21"/>
  <c r="T2" i="27"/>
  <c r="AH3" i="21"/>
  <c r="T364" i="27"/>
  <c r="AH365" i="21"/>
  <c r="R406" i="28"/>
  <c r="AB406" i="27"/>
  <c r="AC406" i="27" s="1"/>
  <c r="S406" i="28"/>
  <c r="S142" i="28"/>
  <c r="AB142" i="27"/>
  <c r="AC142" i="27" s="1"/>
  <c r="R142" i="28"/>
  <c r="S247" i="28"/>
  <c r="AB247" i="27"/>
  <c r="AC247" i="27" s="1"/>
  <c r="R247" i="28"/>
  <c r="R347" i="28"/>
  <c r="AB347" i="27"/>
  <c r="AC347" i="27" s="1"/>
  <c r="S347" i="28"/>
  <c r="S438" i="28"/>
  <c r="AB438" i="27"/>
  <c r="AC438" i="27" s="1"/>
  <c r="R438" i="28"/>
  <c r="AB149" i="27"/>
  <c r="AC149" i="27" s="1"/>
  <c r="R149" i="28"/>
  <c r="S149" i="28"/>
  <c r="AB153" i="27"/>
  <c r="AC153" i="27" s="1"/>
  <c r="S153" i="28"/>
  <c r="R153" i="28"/>
  <c r="S303" i="28"/>
  <c r="AB303" i="27"/>
  <c r="AC303" i="27" s="1"/>
  <c r="R303" i="28"/>
  <c r="AB270" i="27"/>
  <c r="AC270" i="27" s="1"/>
  <c r="S270" i="28"/>
  <c r="R270" i="28"/>
  <c r="R493" i="28"/>
  <c r="AB493" i="27"/>
  <c r="AC493" i="27" s="1"/>
  <c r="S493" i="28"/>
  <c r="AB214" i="27"/>
  <c r="AC214" i="27" s="1"/>
  <c r="R214" i="28"/>
  <c r="S214" i="28"/>
  <c r="S282" i="28"/>
  <c r="AB282" i="27"/>
  <c r="AC282" i="27" s="1"/>
  <c r="R282" i="28"/>
  <c r="AB392" i="27"/>
  <c r="AC392" i="27" s="1"/>
  <c r="R392" i="28"/>
  <c r="S392" i="28"/>
  <c r="R453" i="28"/>
  <c r="AB453" i="27"/>
  <c r="AC453" i="27" s="1"/>
  <c r="S453" i="28"/>
  <c r="R323" i="28"/>
  <c r="AB323" i="27"/>
  <c r="AC323" i="27" s="1"/>
  <c r="S323" i="28"/>
  <c r="R418" i="28"/>
  <c r="AB418" i="27"/>
  <c r="AC418" i="27" s="1"/>
  <c r="S418" i="28"/>
  <c r="S394" i="28"/>
  <c r="AB394" i="27"/>
  <c r="AC394" i="27" s="1"/>
  <c r="R394" i="28"/>
  <c r="S379" i="28"/>
  <c r="AB379" i="27"/>
  <c r="AC379" i="27" s="1"/>
  <c r="R379" i="28"/>
  <c r="S2" i="28"/>
  <c r="AB2" i="27"/>
  <c r="Q503" i="28"/>
  <c r="R2" i="28"/>
  <c r="AB132" i="27"/>
  <c r="AC132" i="27" s="1"/>
  <c r="S132" i="28"/>
  <c r="R132" i="28"/>
  <c r="AB186" i="27"/>
  <c r="AC186" i="27" s="1"/>
  <c r="R186" i="28"/>
  <c r="S186" i="28"/>
  <c r="AB16" i="27"/>
  <c r="AC16" i="27" s="1"/>
  <c r="R16" i="28"/>
  <c r="S16" i="28"/>
  <c r="AB140" i="27"/>
  <c r="AC140" i="27" s="1"/>
  <c r="S140" i="28"/>
  <c r="R140" i="28"/>
  <c r="AB440" i="27"/>
  <c r="AC440" i="27" s="1"/>
  <c r="R440" i="28"/>
  <c r="S440" i="28"/>
  <c r="S50" i="28"/>
  <c r="AB50" i="27"/>
  <c r="AC50" i="27" s="1"/>
  <c r="R50" i="28"/>
  <c r="S423" i="28"/>
  <c r="AB423" i="27"/>
  <c r="AC423" i="27" s="1"/>
  <c r="R423" i="28"/>
  <c r="S269" i="28"/>
  <c r="AB269" i="27"/>
  <c r="AC269" i="27" s="1"/>
  <c r="R269" i="28"/>
  <c r="R419" i="28"/>
  <c r="AB419" i="27"/>
  <c r="AC419" i="27" s="1"/>
  <c r="S419" i="28"/>
  <c r="R146" i="28"/>
  <c r="AB146" i="27"/>
  <c r="AC146" i="27" s="1"/>
  <c r="S146" i="28"/>
  <c r="AB400" i="27"/>
  <c r="AC400" i="27" s="1"/>
  <c r="R400" i="28"/>
  <c r="S400" i="28"/>
  <c r="S495" i="28"/>
  <c r="AB495" i="27"/>
  <c r="AC495" i="27" s="1"/>
  <c r="R495" i="28"/>
  <c r="R294" i="28"/>
  <c r="AB294" i="27"/>
  <c r="AC294" i="27" s="1"/>
  <c r="S294" i="28"/>
  <c r="S297" i="28"/>
  <c r="AB297" i="27"/>
  <c r="AC297" i="27" s="1"/>
  <c r="R297" i="28"/>
  <c r="S274" i="28"/>
  <c r="AB274" i="27"/>
  <c r="AC274" i="27" s="1"/>
  <c r="R274" i="28"/>
  <c r="S450" i="28"/>
  <c r="AB450" i="27"/>
  <c r="AC450" i="27" s="1"/>
  <c r="R450" i="28"/>
  <c r="S476" i="28"/>
  <c r="AB476" i="27"/>
  <c r="AC476" i="27" s="1"/>
  <c r="R476" i="28"/>
  <c r="AB280" i="27"/>
  <c r="AC280" i="27" s="1"/>
  <c r="R280" i="28"/>
  <c r="S280" i="28"/>
  <c r="R331" i="28"/>
  <c r="AB331" i="27"/>
  <c r="AC331" i="27" s="1"/>
  <c r="S331" i="28"/>
  <c r="R449" i="28"/>
  <c r="AB449" i="27"/>
  <c r="AC449" i="27" s="1"/>
  <c r="S449" i="28"/>
  <c r="AB391" i="27"/>
  <c r="AC391" i="27" s="1"/>
  <c r="S391" i="28"/>
  <c r="R391" i="28"/>
  <c r="R353" i="28"/>
  <c r="AB353" i="27"/>
  <c r="AC353" i="27" s="1"/>
  <c r="S353" i="28"/>
  <c r="R121" i="28"/>
  <c r="AB121" i="27"/>
  <c r="AC121" i="27" s="1"/>
  <c r="S121" i="28"/>
  <c r="R262" i="28"/>
  <c r="AB262" i="27"/>
  <c r="AC262" i="27" s="1"/>
  <c r="S262" i="28"/>
  <c r="R204" i="28"/>
  <c r="AB204" i="27"/>
  <c r="AC204" i="27" s="1"/>
  <c r="S204" i="28"/>
  <c r="AB139" i="27"/>
  <c r="AC139" i="27" s="1"/>
  <c r="S139" i="28"/>
  <c r="R139" i="28"/>
  <c r="S241" i="28"/>
  <c r="AB241" i="27"/>
  <c r="AC241" i="27" s="1"/>
  <c r="R241" i="28"/>
  <c r="R190" i="28"/>
  <c r="AB190" i="27"/>
  <c r="AC190" i="27" s="1"/>
  <c r="S190" i="28"/>
  <c r="AB386" i="27"/>
  <c r="AC386" i="27" s="1"/>
  <c r="R386" i="28"/>
  <c r="S386" i="28"/>
  <c r="R32" i="28"/>
  <c r="AB32" i="27"/>
  <c r="S32" i="28"/>
  <c r="R10" i="28"/>
  <c r="AB10" i="27"/>
  <c r="S10" i="28"/>
  <c r="AB356" i="27"/>
  <c r="AC356" i="27" s="1"/>
  <c r="R356" i="28"/>
  <c r="S356" i="28"/>
  <c r="AB468" i="27"/>
  <c r="AC468" i="27" s="1"/>
  <c r="S468" i="28"/>
  <c r="R468" i="28"/>
  <c r="S475" i="28"/>
  <c r="AB475" i="27"/>
  <c r="AC475" i="27" s="1"/>
  <c r="R475" i="28"/>
  <c r="S51" i="28"/>
  <c r="AB51" i="27"/>
  <c r="AC51" i="27" s="1"/>
  <c r="R51" i="28"/>
  <c r="R340" i="28"/>
  <c r="AB340" i="27"/>
  <c r="AC340" i="27" s="1"/>
  <c r="S340" i="28"/>
  <c r="S162" i="28"/>
  <c r="AB162" i="27"/>
  <c r="AC162" i="27" s="1"/>
  <c r="R162" i="28"/>
  <c r="S98" i="28"/>
  <c r="AB98" i="27"/>
  <c r="AC98" i="27" s="1"/>
  <c r="R98" i="28"/>
  <c r="S44" i="28"/>
  <c r="AB44" i="27"/>
  <c r="AC44" i="27" s="1"/>
  <c r="R44" i="28"/>
  <c r="AB238" i="27"/>
  <c r="AC238" i="27" s="1"/>
  <c r="S238" i="28"/>
  <c r="R238" i="28"/>
  <c r="S141" i="28"/>
  <c r="AB141" i="27"/>
  <c r="AC141" i="27" s="1"/>
  <c r="R141" i="28"/>
  <c r="AB27" i="27"/>
  <c r="AC27" i="27" s="1"/>
  <c r="R27" i="28"/>
  <c r="S27" i="28"/>
  <c r="R207" i="28"/>
  <c r="AB207" i="27"/>
  <c r="AC207" i="27" s="1"/>
  <c r="S207" i="28"/>
  <c r="R441" i="28"/>
  <c r="AB441" i="27"/>
  <c r="AC441" i="27" s="1"/>
  <c r="S441" i="28"/>
  <c r="T399" i="27"/>
  <c r="AH400" i="21"/>
  <c r="T466" i="27"/>
  <c r="AH467" i="21"/>
  <c r="T138" i="27"/>
  <c r="AH139" i="21"/>
  <c r="T448" i="27"/>
  <c r="AH449" i="21"/>
  <c r="T334" i="27"/>
  <c r="AH335" i="21"/>
  <c r="T129" i="27"/>
  <c r="AH130" i="21"/>
  <c r="T371" i="27"/>
  <c r="AH372" i="21"/>
  <c r="T110" i="27"/>
  <c r="AH111" i="21"/>
  <c r="T179" i="27"/>
  <c r="AH180" i="21"/>
  <c r="T249" i="27"/>
  <c r="AH250" i="21"/>
  <c r="T72" i="27"/>
  <c r="AH73" i="21"/>
  <c r="T361" i="27"/>
  <c r="AH362" i="21"/>
  <c r="T109" i="27"/>
  <c r="AH110" i="21"/>
  <c r="T103" i="27"/>
  <c r="AH104" i="21"/>
  <c r="T339" i="27"/>
  <c r="AH340" i="21"/>
  <c r="T460" i="27"/>
  <c r="AH461" i="21"/>
  <c r="R310" i="28"/>
  <c r="AB310" i="27"/>
  <c r="AC310" i="27" s="1"/>
  <c r="S310" i="28"/>
  <c r="AB206" i="27"/>
  <c r="AC206" i="27" s="1"/>
  <c r="R206" i="28"/>
  <c r="S206" i="28"/>
  <c r="S415" i="28"/>
  <c r="AB415" i="27"/>
  <c r="AC415" i="27" s="1"/>
  <c r="R415" i="28"/>
  <c r="R312" i="28"/>
  <c r="AB312" i="27"/>
  <c r="AC312" i="27" s="1"/>
  <c r="S312" i="28"/>
  <c r="AB218" i="27"/>
  <c r="AC218" i="27" s="1"/>
  <c r="R218" i="28"/>
  <c r="S218" i="28"/>
  <c r="S55" i="28"/>
  <c r="AB55" i="27"/>
  <c r="AC55" i="27" s="1"/>
  <c r="R55" i="28"/>
  <c r="S426" i="28"/>
  <c r="AB426" i="27"/>
  <c r="AC426" i="27" s="1"/>
  <c r="R426" i="28"/>
  <c r="AB227" i="27"/>
  <c r="AC227" i="27" s="1"/>
  <c r="S227" i="28"/>
  <c r="R227" i="28"/>
  <c r="S89" i="28"/>
  <c r="AB89" i="27"/>
  <c r="AC89" i="27" s="1"/>
  <c r="R89" i="28"/>
  <c r="AB286" i="27"/>
  <c r="AC286" i="27" s="1"/>
  <c r="S286" i="28"/>
  <c r="R286" i="28"/>
  <c r="R485" i="28"/>
  <c r="AB485" i="27"/>
  <c r="AC485" i="27" s="1"/>
  <c r="S485" i="28"/>
  <c r="R355" i="28"/>
  <c r="AB355" i="27"/>
  <c r="AC355" i="27" s="1"/>
  <c r="S355" i="28"/>
  <c r="S343" i="28"/>
  <c r="AB343" i="27"/>
  <c r="AC343" i="27" s="1"/>
  <c r="R343" i="28"/>
  <c r="S492" i="28"/>
  <c r="AB492" i="27"/>
  <c r="AC492" i="27" s="1"/>
  <c r="R492" i="28"/>
  <c r="AB376" i="27"/>
  <c r="AC376" i="27" s="1"/>
  <c r="R376" i="28"/>
  <c r="S376" i="28"/>
  <c r="AB85" i="27"/>
  <c r="AC85" i="27" s="1"/>
  <c r="R85" i="28"/>
  <c r="S85" i="28"/>
  <c r="T128" i="27"/>
  <c r="AH129" i="21"/>
  <c r="T375" i="27"/>
  <c r="AH376" i="21"/>
  <c r="T153" i="27"/>
  <c r="AH154" i="21"/>
  <c r="T288" i="27"/>
  <c r="AH289" i="21"/>
  <c r="T218" i="27"/>
  <c r="AH219" i="21"/>
  <c r="T87" i="27"/>
  <c r="AH88" i="21"/>
  <c r="T224" i="27"/>
  <c r="AH225" i="21"/>
  <c r="T411" i="27"/>
  <c r="AH412" i="21"/>
  <c r="T202" i="27"/>
  <c r="AH203" i="21"/>
  <c r="T141" i="27"/>
  <c r="AH142" i="21"/>
  <c r="T190" i="27"/>
  <c r="AH191" i="21"/>
  <c r="T201" i="27"/>
  <c r="AH202" i="21"/>
  <c r="T78" i="27"/>
  <c r="AH79" i="21"/>
  <c r="T337" i="27"/>
  <c r="AH338" i="21"/>
  <c r="T208" i="27"/>
  <c r="AH209" i="21"/>
  <c r="T415" i="27"/>
  <c r="AH416" i="21"/>
  <c r="T456" i="27"/>
  <c r="AH457" i="21"/>
  <c r="AB309" i="27"/>
  <c r="AC309" i="27" s="1"/>
  <c r="R309" i="28"/>
  <c r="S309" i="28"/>
  <c r="R108" i="28"/>
  <c r="AB108" i="27"/>
  <c r="AC108" i="27" s="1"/>
  <c r="S108" i="28"/>
  <c r="S97" i="28"/>
  <c r="AB97" i="27"/>
  <c r="AC97" i="27" s="1"/>
  <c r="R97" i="28"/>
  <c r="S307" i="28"/>
  <c r="AB307" i="27"/>
  <c r="AC307" i="27" s="1"/>
  <c r="R307" i="28"/>
  <c r="R318" i="28"/>
  <c r="AB318" i="27"/>
  <c r="AC318" i="27" s="1"/>
  <c r="S318" i="28"/>
  <c r="S455" i="28"/>
  <c r="AB455" i="27"/>
  <c r="AC455" i="27" s="1"/>
  <c r="R455" i="28"/>
  <c r="R490" i="28"/>
  <c r="AB490" i="27"/>
  <c r="AC490" i="27" s="1"/>
  <c r="S490" i="28"/>
  <c r="AB199" i="27"/>
  <c r="AC199" i="27" s="1"/>
  <c r="R199" i="28"/>
  <c r="S199" i="28"/>
  <c r="S31" i="28"/>
  <c r="AB31" i="27"/>
  <c r="AC31" i="27" s="1"/>
  <c r="R31" i="28"/>
  <c r="S500" i="28"/>
  <c r="AB500" i="27"/>
  <c r="AC500" i="27" s="1"/>
  <c r="R500" i="28"/>
  <c r="R278" i="28"/>
  <c r="AB278" i="27"/>
  <c r="AC278" i="27" s="1"/>
  <c r="S278" i="28"/>
  <c r="R192" i="28"/>
  <c r="AB192" i="27"/>
  <c r="AC192" i="27" s="1"/>
  <c r="S192" i="28"/>
  <c r="AB58" i="27"/>
  <c r="AC58" i="27" s="1"/>
  <c r="S58" i="28"/>
  <c r="R58" i="28"/>
  <c r="R228" i="28"/>
  <c r="AB228" i="27"/>
  <c r="AC228" i="27" s="1"/>
  <c r="S228" i="28"/>
  <c r="S289" i="28"/>
  <c r="AB289" i="27"/>
  <c r="AC289" i="27" s="1"/>
  <c r="R289" i="28"/>
  <c r="R48" i="28"/>
  <c r="AB48" i="27"/>
  <c r="AC48" i="27" s="1"/>
  <c r="S48" i="28"/>
  <c r="T349" i="27"/>
  <c r="AH350" i="21"/>
  <c r="T119" i="27"/>
  <c r="AH120" i="21"/>
  <c r="T453" i="27"/>
  <c r="AH454" i="21"/>
  <c r="T299" i="27"/>
  <c r="AH300" i="21"/>
  <c r="T369" i="27"/>
  <c r="AH370" i="21"/>
  <c r="T419" i="27"/>
  <c r="AH420" i="21"/>
  <c r="T213" i="27"/>
  <c r="AH214" i="21"/>
  <c r="T219" i="27"/>
  <c r="AH220" i="21"/>
  <c r="T199" i="27"/>
  <c r="AH200" i="21"/>
  <c r="T32" i="27"/>
  <c r="T522" i="27" s="1"/>
  <c r="AH33" i="21"/>
  <c r="T341" i="27"/>
  <c r="AH342" i="21"/>
  <c r="T444" i="27"/>
  <c r="AH445" i="21"/>
  <c r="T263" i="27"/>
  <c r="AH264" i="21"/>
  <c r="T92" i="27"/>
  <c r="AH93" i="21"/>
  <c r="T230" i="27"/>
  <c r="AH231" i="21"/>
  <c r="T99" i="27"/>
  <c r="AH100" i="21"/>
  <c r="T198" i="27"/>
  <c r="AH199" i="21"/>
  <c r="T90" i="27"/>
  <c r="AH91" i="21"/>
  <c r="AB174" i="27"/>
  <c r="AC174" i="27" s="1"/>
  <c r="S174" i="28"/>
  <c r="R174" i="28"/>
  <c r="AB47" i="27"/>
  <c r="AC47" i="27" s="1"/>
  <c r="S47" i="28"/>
  <c r="R47" i="28"/>
  <c r="AB308" i="27"/>
  <c r="AC308" i="27" s="1"/>
  <c r="R308" i="28"/>
  <c r="S308" i="28"/>
  <c r="AB14" i="27"/>
  <c r="S14" i="28"/>
  <c r="R14" i="28"/>
  <c r="R285" i="28"/>
  <c r="AB285" i="27"/>
  <c r="AC285" i="27" s="1"/>
  <c r="S285" i="28"/>
  <c r="AB314" i="27"/>
  <c r="AC314" i="27" s="1"/>
  <c r="S314" i="28"/>
  <c r="R314" i="28"/>
  <c r="S287" i="28"/>
  <c r="AB287" i="27"/>
  <c r="AC287" i="27" s="1"/>
  <c r="R287" i="28"/>
  <c r="S35" i="28"/>
  <c r="AB35" i="27"/>
  <c r="AC35" i="27" s="1"/>
  <c r="R35" i="28"/>
  <c r="S367" i="28"/>
  <c r="AB367" i="27"/>
  <c r="AC367" i="27" s="1"/>
  <c r="R367" i="28"/>
  <c r="R230" i="28"/>
  <c r="AB230" i="27"/>
  <c r="AC230" i="27" s="1"/>
  <c r="S230" i="28"/>
  <c r="AB437" i="27"/>
  <c r="AC437" i="27" s="1"/>
  <c r="S437" i="28"/>
  <c r="R437" i="28"/>
  <c r="AB60" i="27"/>
  <c r="AC60" i="27" s="1"/>
  <c r="S60" i="28"/>
  <c r="R60" i="28"/>
  <c r="S195" i="28"/>
  <c r="AB195" i="27"/>
  <c r="AC195" i="27" s="1"/>
  <c r="R195" i="28"/>
  <c r="T104" i="27"/>
  <c r="AH105" i="21"/>
  <c r="T383" i="27"/>
  <c r="AH384" i="21"/>
  <c r="T455" i="27"/>
  <c r="AH456" i="21"/>
  <c r="T107" i="27"/>
  <c r="AH108" i="21"/>
  <c r="T76" i="27"/>
  <c r="AH77" i="21"/>
  <c r="T187" i="27"/>
  <c r="AH188" i="21"/>
  <c r="T327" i="27"/>
  <c r="AH328" i="21"/>
  <c r="T197" i="27"/>
  <c r="AH198" i="21"/>
  <c r="T355" i="27"/>
  <c r="AH356" i="21"/>
  <c r="T91" i="27"/>
  <c r="AH92" i="21"/>
  <c r="T44" i="27"/>
  <c r="AH45" i="21"/>
  <c r="T365" i="27"/>
  <c r="AH366" i="21"/>
  <c r="T51" i="27"/>
  <c r="AH52" i="21"/>
  <c r="T482" i="27"/>
  <c r="AH483" i="21"/>
  <c r="R387" i="28"/>
  <c r="AB387" i="27"/>
  <c r="AC387" i="27" s="1"/>
  <c r="S387" i="28"/>
  <c r="AB484" i="27"/>
  <c r="AC484" i="27" s="1"/>
  <c r="R484" i="28"/>
  <c r="S484" i="28"/>
  <c r="R231" i="28"/>
  <c r="AB231" i="27"/>
  <c r="AC231" i="27" s="1"/>
  <c r="S231" i="28"/>
  <c r="AB37" i="27"/>
  <c r="AC37" i="27" s="1"/>
  <c r="S37" i="28"/>
  <c r="R37" i="28"/>
  <c r="AB113" i="27"/>
  <c r="AC113" i="27" s="1"/>
  <c r="S113" i="28"/>
  <c r="R113" i="28"/>
  <c r="S215" i="28"/>
  <c r="AB215" i="27"/>
  <c r="AC215" i="27" s="1"/>
  <c r="R215" i="28"/>
  <c r="R80" i="28"/>
  <c r="AB80" i="27"/>
  <c r="AC80" i="27" s="1"/>
  <c r="S80" i="28"/>
  <c r="S99" i="28"/>
  <c r="AB99" i="27"/>
  <c r="AC99" i="27" s="1"/>
  <c r="R99" i="28"/>
  <c r="AB374" i="27"/>
  <c r="AC374" i="27" s="1"/>
  <c r="R374" i="28"/>
  <c r="S374" i="28"/>
  <c r="R473" i="28"/>
  <c r="AB473" i="27"/>
  <c r="AC473" i="27" s="1"/>
  <c r="S473" i="28"/>
  <c r="R110" i="28"/>
  <c r="AB110" i="27"/>
  <c r="AC110" i="27" s="1"/>
  <c r="S110" i="28"/>
  <c r="R393" i="28"/>
  <c r="AB393" i="27"/>
  <c r="AC393" i="27" s="1"/>
  <c r="S393" i="28"/>
  <c r="AB173" i="27"/>
  <c r="AC173" i="27" s="1"/>
  <c r="R173" i="28"/>
  <c r="S173" i="28"/>
  <c r="S52" i="28"/>
  <c r="AB52" i="27"/>
  <c r="AC52" i="27" s="1"/>
  <c r="R52" i="28"/>
  <c r="AB346" i="27"/>
  <c r="AC346" i="27" s="1"/>
  <c r="S346" i="28"/>
  <c r="R346" i="28"/>
  <c r="T125" i="27"/>
  <c r="AH126" i="21"/>
  <c r="T409" i="27"/>
  <c r="AH410" i="21"/>
  <c r="T287" i="27"/>
  <c r="AH288" i="21"/>
  <c r="T232" i="27"/>
  <c r="AH233" i="21"/>
  <c r="T210" i="27"/>
  <c r="AH211" i="21"/>
  <c r="T362" i="27"/>
  <c r="AH363" i="21"/>
  <c r="T127" i="27"/>
  <c r="AH128" i="21"/>
  <c r="T282" i="27"/>
  <c r="AH283" i="21"/>
  <c r="T335" i="27"/>
  <c r="AH336" i="21"/>
  <c r="T297" i="27"/>
  <c r="AH298" i="21"/>
  <c r="T304" i="27"/>
  <c r="AH305" i="21"/>
  <c r="T285" i="27"/>
  <c r="AH286" i="21"/>
  <c r="T131" i="27"/>
  <c r="AH132" i="21"/>
  <c r="T154" i="27"/>
  <c r="AH155" i="21"/>
  <c r="T320" i="27"/>
  <c r="AH321" i="21"/>
  <c r="T258" i="27"/>
  <c r="AH259" i="21"/>
  <c r="T480" i="27"/>
  <c r="AH481" i="21"/>
  <c r="T25" i="27"/>
  <c r="AH26" i="21"/>
  <c r="T449" i="27"/>
  <c r="AH450" i="21"/>
  <c r="T472" i="27"/>
  <c r="AH473" i="21"/>
  <c r="T344" i="27"/>
  <c r="AH345" i="21"/>
  <c r="T314" i="27"/>
  <c r="AH315" i="21"/>
  <c r="T389" i="27"/>
  <c r="AH390" i="21"/>
  <c r="T17" i="27"/>
  <c r="AH18" i="21"/>
  <c r="T180" i="27"/>
  <c r="AH181" i="21"/>
  <c r="T331" i="27"/>
  <c r="AH332" i="21"/>
  <c r="T50" i="27"/>
  <c r="AH51" i="21"/>
  <c r="T222" i="27"/>
  <c r="AH223" i="21"/>
  <c r="T426" i="27"/>
  <c r="AH427" i="21"/>
  <c r="T420" i="27"/>
  <c r="AH421" i="21"/>
  <c r="T176" i="27"/>
  <c r="AH177" i="21"/>
  <c r="T203" i="27"/>
  <c r="AH204" i="21"/>
  <c r="T10" i="27"/>
  <c r="AH11" i="21"/>
  <c r="T31" i="27"/>
  <c r="AH32" i="21"/>
  <c r="T306" i="27"/>
  <c r="AH307" i="21"/>
  <c r="T148" i="27"/>
  <c r="AH149" i="21"/>
  <c r="T238" i="27"/>
  <c r="AH239" i="21"/>
  <c r="T414" i="27"/>
  <c r="AH415" i="21"/>
  <c r="T255" i="27"/>
  <c r="AH256" i="21"/>
  <c r="T18" i="27"/>
  <c r="AH19" i="21"/>
  <c r="T485" i="27"/>
  <c r="AH486" i="21"/>
  <c r="T178" i="27"/>
  <c r="AH179" i="21"/>
  <c r="T196" i="27"/>
  <c r="AH197" i="21"/>
  <c r="T147" i="27"/>
  <c r="AH148" i="21"/>
  <c r="T81" i="27"/>
  <c r="AH82" i="21"/>
  <c r="T151" i="27"/>
  <c r="AH152" i="21"/>
  <c r="T228" i="27"/>
  <c r="AH229" i="21"/>
  <c r="T212" i="27"/>
  <c r="AH213" i="21"/>
  <c r="T121" i="27"/>
  <c r="AH122" i="21"/>
  <c r="T256" i="27"/>
  <c r="AH257" i="21"/>
  <c r="T85" i="27"/>
  <c r="AH86" i="21"/>
  <c r="T163" i="27"/>
  <c r="AH164" i="21"/>
  <c r="T499" i="27"/>
  <c r="AH500" i="21"/>
  <c r="T12" i="27"/>
  <c r="AH13" i="21"/>
  <c r="T215" i="27"/>
  <c r="AH216" i="21"/>
  <c r="T143" i="27"/>
  <c r="AH144" i="21"/>
  <c r="T418" i="27"/>
  <c r="AH419" i="21"/>
  <c r="T63" i="27"/>
  <c r="AH64" i="21"/>
  <c r="T79" i="27"/>
  <c r="AH80" i="21"/>
  <c r="T124" i="27"/>
  <c r="AH125" i="21"/>
  <c r="T291" i="27"/>
  <c r="AH292" i="21"/>
  <c r="T264" i="27"/>
  <c r="AH265" i="21"/>
  <c r="T268" i="27"/>
  <c r="AH269" i="21"/>
  <c r="R409" i="28"/>
  <c r="AB409" i="27"/>
  <c r="AC409" i="27" s="1"/>
  <c r="S409" i="28"/>
  <c r="AB188" i="27"/>
  <c r="AC188" i="27" s="1"/>
  <c r="R188" i="28"/>
  <c r="S188" i="28"/>
  <c r="AB254" i="27"/>
  <c r="AC254" i="27" s="1"/>
  <c r="R254" i="28"/>
  <c r="S254" i="28"/>
  <c r="AB369" i="27"/>
  <c r="AC369" i="27" s="1"/>
  <c r="R369" i="28"/>
  <c r="S369" i="28"/>
  <c r="S362" i="28"/>
  <c r="AB362" i="27"/>
  <c r="AC362" i="27" s="1"/>
  <c r="R362" i="28"/>
  <c r="S359" i="28"/>
  <c r="AB359" i="27"/>
  <c r="AC359" i="27" s="1"/>
  <c r="R359" i="28"/>
  <c r="S169" i="28"/>
  <c r="AB169" i="27"/>
  <c r="AC169" i="27" s="1"/>
  <c r="R169" i="28"/>
  <c r="S74" i="28"/>
  <c r="AB74" i="27"/>
  <c r="AC74" i="27" s="1"/>
  <c r="R74" i="28"/>
  <c r="AB371" i="27"/>
  <c r="AC371" i="27" s="1"/>
  <c r="R371" i="28"/>
  <c r="S371" i="28"/>
  <c r="S482" i="28"/>
  <c r="AB482" i="27"/>
  <c r="AC482" i="27" s="1"/>
  <c r="R482" i="28"/>
  <c r="S23" i="28"/>
  <c r="AB23" i="27"/>
  <c r="R23" i="28"/>
  <c r="R133" i="28"/>
  <c r="AB133" i="27"/>
  <c r="AC133" i="27" s="1"/>
  <c r="S133" i="28"/>
  <c r="S479" i="28"/>
  <c r="AB479" i="27"/>
  <c r="AC479" i="27" s="1"/>
  <c r="R479" i="28"/>
  <c r="AB283" i="27"/>
  <c r="AC283" i="27" s="1"/>
  <c r="S283" i="28"/>
  <c r="R283" i="28"/>
  <c r="AB443" i="27"/>
  <c r="AC443" i="27" s="1"/>
  <c r="R443" i="28"/>
  <c r="S443" i="28"/>
  <c r="S305" i="28"/>
  <c r="AB305" i="27"/>
  <c r="AC305" i="27" s="1"/>
  <c r="R305" i="28"/>
  <c r="S75" i="28"/>
  <c r="AB75" i="27"/>
  <c r="AC75" i="27" s="1"/>
  <c r="R75" i="28"/>
  <c r="AB268" i="27"/>
  <c r="AC268" i="27" s="1"/>
  <c r="S268" i="28"/>
  <c r="R268" i="28"/>
  <c r="AB216" i="27"/>
  <c r="AC216" i="27" s="1"/>
  <c r="S216" i="28"/>
  <c r="R216" i="28"/>
  <c r="R93" i="28"/>
  <c r="AB93" i="27"/>
  <c r="AC93" i="27" s="1"/>
  <c r="S93" i="28"/>
  <c r="AB168" i="27"/>
  <c r="AC168" i="27" s="1"/>
  <c r="R168" i="28"/>
  <c r="S168" i="28"/>
  <c r="AB69" i="27"/>
  <c r="S69" i="28"/>
  <c r="R69" i="28"/>
  <c r="AB404" i="27"/>
  <c r="AC404" i="27" s="1"/>
  <c r="S404" i="28"/>
  <c r="R404" i="28"/>
  <c r="AB420" i="27"/>
  <c r="AC420" i="27" s="1"/>
  <c r="R420" i="28"/>
  <c r="S420" i="28"/>
  <c r="AB118" i="27"/>
  <c r="AC118" i="27" s="1"/>
  <c r="R118" i="28"/>
  <c r="S118" i="28"/>
  <c r="AB267" i="27"/>
  <c r="AC267" i="27" s="1"/>
  <c r="R267" i="28"/>
  <c r="S267" i="28"/>
  <c r="R377" i="28"/>
  <c r="AB377" i="27"/>
  <c r="AC377" i="27" s="1"/>
  <c r="S377" i="28"/>
  <c r="R82" i="28"/>
  <c r="AB82" i="27"/>
  <c r="AC82" i="27" s="1"/>
  <c r="S82" i="28"/>
  <c r="R66" i="28"/>
  <c r="AB66" i="27"/>
  <c r="AC66" i="27" s="1"/>
  <c r="S66" i="28"/>
  <c r="AB467" i="27"/>
  <c r="AC467" i="27" s="1"/>
  <c r="R467" i="28"/>
  <c r="S467" i="28"/>
  <c r="S363" i="28"/>
  <c r="AB363" i="27"/>
  <c r="AC363" i="27" s="1"/>
  <c r="R363" i="28"/>
  <c r="S470" i="28"/>
  <c r="AB470" i="27"/>
  <c r="AC470" i="27" s="1"/>
  <c r="R470" i="28"/>
  <c r="S291" i="28"/>
  <c r="AB291" i="27"/>
  <c r="AC291" i="27" s="1"/>
  <c r="R291" i="28"/>
  <c r="AB252" i="27"/>
  <c r="AC252" i="27" s="1"/>
  <c r="R252" i="28"/>
  <c r="S252" i="28"/>
  <c r="AB421" i="27"/>
  <c r="AC421" i="27" s="1"/>
  <c r="R421" i="28"/>
  <c r="S421" i="28"/>
  <c r="S86" i="28"/>
  <c r="AB86" i="27"/>
  <c r="AC86" i="27" s="1"/>
  <c r="R86" i="28"/>
  <c r="AB496" i="27"/>
  <c r="AC496" i="27" s="1"/>
  <c r="R496" i="28"/>
  <c r="S496" i="28"/>
  <c r="R385" i="28"/>
  <c r="AB385" i="27"/>
  <c r="AC385" i="27" s="1"/>
  <c r="S385" i="28"/>
  <c r="R413" i="28"/>
  <c r="AB413" i="27"/>
  <c r="AC413" i="27" s="1"/>
  <c r="S413" i="28"/>
  <c r="S123" i="28"/>
  <c r="AB123" i="27"/>
  <c r="AC123" i="27" s="1"/>
  <c r="R123" i="28"/>
  <c r="R61" i="28"/>
  <c r="AB61" i="27"/>
  <c r="AC61" i="27" s="1"/>
  <c r="S61" i="28"/>
  <c r="R72" i="28"/>
  <c r="AB72" i="27"/>
  <c r="AC72" i="27" s="1"/>
  <c r="S72" i="28"/>
  <c r="R217" i="28"/>
  <c r="AB217" i="27"/>
  <c r="AC217" i="27" s="1"/>
  <c r="S217" i="28"/>
  <c r="R302" i="28"/>
  <c r="AB302" i="27"/>
  <c r="AC302" i="27" s="1"/>
  <c r="S302" i="28"/>
  <c r="S487" i="28"/>
  <c r="AB487" i="27"/>
  <c r="AC487" i="27" s="1"/>
  <c r="R487" i="28"/>
  <c r="AB24" i="27"/>
  <c r="AC24" i="27" s="1"/>
  <c r="R24" i="28"/>
  <c r="S24" i="28"/>
  <c r="AB145" i="27"/>
  <c r="AC145" i="27" s="1"/>
  <c r="S145" i="28"/>
  <c r="R145" i="28"/>
  <c r="R102" i="28"/>
  <c r="AB102" i="27"/>
  <c r="AC102" i="27" s="1"/>
  <c r="S102" i="28"/>
  <c r="S459" i="28"/>
  <c r="AB459" i="27"/>
  <c r="AC459" i="27" s="1"/>
  <c r="R459" i="28"/>
  <c r="S43" i="28"/>
  <c r="AB43" i="27"/>
  <c r="AC43" i="27" s="1"/>
  <c r="R43" i="28"/>
  <c r="AB136" i="27"/>
  <c r="AC136" i="27" s="1"/>
  <c r="R136" i="28"/>
  <c r="S136" i="28"/>
  <c r="S380" i="28"/>
  <c r="AB380" i="27"/>
  <c r="AC380" i="27" s="1"/>
  <c r="R380" i="28"/>
  <c r="AB439" i="27"/>
  <c r="AC439" i="27" s="1"/>
  <c r="R439" i="28"/>
  <c r="S439" i="28"/>
  <c r="S95" i="28"/>
  <c r="AB95" i="27"/>
  <c r="AC95" i="27" s="1"/>
  <c r="R95" i="28"/>
  <c r="AB458" i="27"/>
  <c r="AC458" i="27" s="1"/>
  <c r="S458" i="28"/>
  <c r="R458" i="28"/>
  <c r="AB152" i="27"/>
  <c r="AC152" i="27" s="1"/>
  <c r="R152" i="28"/>
  <c r="S152" i="28"/>
  <c r="R313" i="28"/>
  <c r="AB313" i="27"/>
  <c r="AC313" i="27" s="1"/>
  <c r="S313" i="28"/>
  <c r="S234" i="28"/>
  <c r="AB234" i="27"/>
  <c r="AC234" i="27" s="1"/>
  <c r="R234" i="28"/>
  <c r="S293" i="28"/>
  <c r="AB293" i="27"/>
  <c r="AC293" i="27" s="1"/>
  <c r="R293" i="28"/>
  <c r="S446" i="28"/>
  <c r="AB446" i="27"/>
  <c r="AC446" i="27" s="1"/>
  <c r="R446" i="28"/>
  <c r="AB171" i="27"/>
  <c r="AC171" i="27" s="1"/>
  <c r="S171" i="28"/>
  <c r="R171" i="28"/>
  <c r="AB185" i="27"/>
  <c r="AC185" i="27" s="1"/>
  <c r="S185" i="28"/>
  <c r="R185" i="28"/>
  <c r="AB243" i="27"/>
  <c r="AC243" i="27" s="1"/>
  <c r="S243" i="28"/>
  <c r="R243" i="28"/>
  <c r="AD504" i="21"/>
  <c r="AH11" i="24" l="1"/>
  <c r="T521" i="27"/>
  <c r="T510" i="27"/>
  <c r="T516" i="27"/>
  <c r="T520" i="27"/>
  <c r="O514" i="28"/>
  <c r="Q514" i="28"/>
  <c r="R518" i="28"/>
  <c r="P516" i="28"/>
  <c r="O515" i="28"/>
  <c r="Q517" i="28"/>
  <c r="P512" i="28"/>
  <c r="P510" i="28"/>
  <c r="R513" i="28"/>
  <c r="R517" i="28"/>
  <c r="R519" i="28"/>
  <c r="R512" i="28"/>
  <c r="P518" i="28"/>
  <c r="P514" i="28"/>
  <c r="Q518" i="28"/>
  <c r="O518" i="28"/>
  <c r="R515" i="28"/>
  <c r="Q519" i="28"/>
  <c r="Q515" i="28"/>
  <c r="Q512" i="28"/>
  <c r="P511" i="28"/>
  <c r="P519" i="28"/>
  <c r="P513" i="28"/>
  <c r="O513" i="28"/>
  <c r="R516" i="28"/>
  <c r="R510" i="28"/>
  <c r="O517" i="28"/>
  <c r="Q513" i="28"/>
  <c r="O519" i="28"/>
  <c r="P515" i="28"/>
  <c r="Q510" i="28"/>
  <c r="P517" i="28"/>
  <c r="Q511" i="28"/>
  <c r="R514" i="28"/>
  <c r="R511" i="28"/>
  <c r="O516" i="28"/>
  <c r="O511" i="28"/>
  <c r="Q516" i="28"/>
  <c r="O510" i="28"/>
  <c r="O512" i="28"/>
  <c r="P509" i="28"/>
  <c r="R508" i="28"/>
  <c r="R509" i="28"/>
  <c r="O508" i="28"/>
  <c r="O509" i="28"/>
  <c r="R503" i="28"/>
  <c r="Q509" i="28"/>
  <c r="Q508" i="28"/>
  <c r="P508" i="28"/>
  <c r="AC5" i="27"/>
  <c r="AB519" i="27"/>
  <c r="AB509" i="27"/>
  <c r="AC14" i="27"/>
  <c r="AB518" i="27"/>
  <c r="AB517" i="27"/>
  <c r="AC10" i="27"/>
  <c r="AB508" i="27"/>
  <c r="AB515" i="27"/>
  <c r="AC4" i="27"/>
  <c r="T518" i="27"/>
  <c r="T508" i="27"/>
  <c r="T517" i="27"/>
  <c r="T503" i="27"/>
  <c r="T504" i="27" s="1"/>
  <c r="T507" i="27"/>
  <c r="T511" i="27" s="1"/>
  <c r="U507" i="27" s="1"/>
  <c r="T514" i="27"/>
  <c r="AB520" i="27"/>
  <c r="AC20" i="27"/>
  <c r="T509" i="27"/>
  <c r="T519" i="27"/>
  <c r="T523" i="27"/>
  <c r="AB522" i="27"/>
  <c r="AC32" i="27"/>
  <c r="T515" i="27"/>
  <c r="AC69" i="27"/>
  <c r="AB516" i="27"/>
  <c r="AB523" i="27"/>
  <c r="AC23" i="27"/>
  <c r="AC13" i="27"/>
  <c r="AB521" i="27"/>
  <c r="AB510" i="27"/>
  <c r="AB514" i="27"/>
  <c r="AC2" i="27"/>
  <c r="AB507" i="27"/>
  <c r="AH504" i="21"/>
  <c r="AH2" i="21" s="1"/>
  <c r="I11" i="24"/>
  <c r="AD2" i="21"/>
  <c r="AD514" i="27" l="1"/>
  <c r="AC514" i="27"/>
  <c r="AD510" i="27"/>
  <c r="AC510" i="27"/>
  <c r="AC522" i="27"/>
  <c r="AD522" i="27"/>
  <c r="AC517" i="27"/>
  <c r="AD517" i="27"/>
  <c r="AD507" i="27"/>
  <c r="AC507" i="27"/>
  <c r="U515" i="27"/>
  <c r="AC518" i="27"/>
  <c r="AD518" i="27"/>
  <c r="AD516" i="27"/>
  <c r="AC516" i="27"/>
  <c r="AD520" i="27"/>
  <c r="AC520" i="27"/>
  <c r="AD508" i="27"/>
  <c r="AC508" i="27"/>
  <c r="AD521" i="27"/>
  <c r="AC521" i="27"/>
  <c r="U519" i="27"/>
  <c r="U508" i="27"/>
  <c r="U510" i="27"/>
  <c r="AD519" i="27"/>
  <c r="AC519" i="27"/>
  <c r="AD515" i="27"/>
  <c r="AC515" i="27"/>
  <c r="T524" i="27"/>
  <c r="U514" i="27"/>
  <c r="AD523" i="27"/>
  <c r="AC523" i="27"/>
  <c r="U509" i="27"/>
  <c r="AD509" i="27"/>
  <c r="AC509" i="27"/>
  <c r="U521" i="27"/>
  <c r="I12" i="24"/>
  <c r="L12" i="24" s="1"/>
  <c r="L11" i="24"/>
  <c r="U520" i="27" l="1"/>
  <c r="U522" i="27"/>
  <c r="U517" i="27"/>
  <c r="U516" i="27"/>
  <c r="U518" i="27"/>
  <c r="U523" i="27"/>
  <c r="G13" i="24"/>
  <c r="AI11" i="24" l="1"/>
  <c r="G16" i="24"/>
  <c r="G15" i="24"/>
</calcChain>
</file>

<file path=xl/sharedStrings.xml><?xml version="1.0" encoding="utf-8"?>
<sst xmlns="http://schemas.openxmlformats.org/spreadsheetml/2006/main" count="7496" uniqueCount="878">
  <si>
    <t>AUN</t>
  </si>
  <si>
    <t>School District</t>
  </si>
  <si>
    <t>County</t>
  </si>
  <si>
    <t>Albert Gallatin Area SD</t>
  </si>
  <si>
    <t>Fayette</t>
  </si>
  <si>
    <t>Brownsville Area SD</t>
  </si>
  <si>
    <t>Connellsville Area SD</t>
  </si>
  <si>
    <t>Frazier SD</t>
  </si>
  <si>
    <t>Laurel Highlands SD</t>
  </si>
  <si>
    <t>Uniontown Area SD</t>
  </si>
  <si>
    <t>Carmichaels Area SD</t>
  </si>
  <si>
    <t>Greene</t>
  </si>
  <si>
    <t>Central Greene SD</t>
  </si>
  <si>
    <t>Jefferson-Morgan SD</t>
  </si>
  <si>
    <t>Southeastern Greene SD</t>
  </si>
  <si>
    <t>West Greene SD</t>
  </si>
  <si>
    <t>Avella Area SD</t>
  </si>
  <si>
    <t>Washington</t>
  </si>
  <si>
    <t>Bentworth SD</t>
  </si>
  <si>
    <t>Bethlehem-Center SD</t>
  </si>
  <si>
    <t>Burgettstown Area SD</t>
  </si>
  <si>
    <t>California Area SD</t>
  </si>
  <si>
    <t>Canon-McMillan SD</t>
  </si>
  <si>
    <t>Charleroi SD</t>
  </si>
  <si>
    <t>Chartiers-Houston SD</t>
  </si>
  <si>
    <t>Fort Cherry SD</t>
  </si>
  <si>
    <t>McGuffey SD</t>
  </si>
  <si>
    <t>Peters Township SD</t>
  </si>
  <si>
    <t>Ringgold SD</t>
  </si>
  <si>
    <t>Trinity Area SD</t>
  </si>
  <si>
    <t>Washington SD</t>
  </si>
  <si>
    <t>Pittsburgh SD</t>
  </si>
  <si>
    <t>Allegheny</t>
  </si>
  <si>
    <t>Allegheny Valley SD</t>
  </si>
  <si>
    <t>Avonworth SD</t>
  </si>
  <si>
    <t>Pine-Richland SD</t>
  </si>
  <si>
    <t>Baldwin-Whitehall SD</t>
  </si>
  <si>
    <t>Bethel Park SD</t>
  </si>
  <si>
    <t>Brentwood Borough SD</t>
  </si>
  <si>
    <t>Carlynton SD</t>
  </si>
  <si>
    <t>Chartiers Valley SD</t>
  </si>
  <si>
    <t>Clairton City SD</t>
  </si>
  <si>
    <t>Cornell SD</t>
  </si>
  <si>
    <t>Deer Lakes SD</t>
  </si>
  <si>
    <t>Duquesne City SD</t>
  </si>
  <si>
    <t>East Allegheny SD</t>
  </si>
  <si>
    <t>Elizabeth Forward SD</t>
  </si>
  <si>
    <t>Fox Chapel Area SD</t>
  </si>
  <si>
    <t>Gateway SD</t>
  </si>
  <si>
    <t>Hampton Township SD</t>
  </si>
  <si>
    <t>Highlands SD</t>
  </si>
  <si>
    <t>Keystone Oaks SD</t>
  </si>
  <si>
    <t>McKeesport Area SD</t>
  </si>
  <si>
    <t>Montour SD</t>
  </si>
  <si>
    <t>Moon Area SD</t>
  </si>
  <si>
    <t>Mt Lebanon SD</t>
  </si>
  <si>
    <t>North Allegheny SD</t>
  </si>
  <si>
    <t>Northgate SD</t>
  </si>
  <si>
    <t>North Hills SD</t>
  </si>
  <si>
    <t>Penn Hills SD</t>
  </si>
  <si>
    <t>Plum Borough SD</t>
  </si>
  <si>
    <t>Quaker Valley SD</t>
  </si>
  <si>
    <t>Riverview SD</t>
  </si>
  <si>
    <t>Shaler Area SD</t>
  </si>
  <si>
    <t>South Allegheny SD</t>
  </si>
  <si>
    <t>South Fayette Township SD</t>
  </si>
  <si>
    <t>South Park SD</t>
  </si>
  <si>
    <t>Steel Valley SD</t>
  </si>
  <si>
    <t>Sto-Rox SD</t>
  </si>
  <si>
    <t>Upper Saint Clair SD</t>
  </si>
  <si>
    <t>West Allegheny SD</t>
  </si>
  <si>
    <t>West Jefferson Hills SD</t>
  </si>
  <si>
    <t>West Mifflin Area SD</t>
  </si>
  <si>
    <t>Wilkinsburg Borough SD</t>
  </si>
  <si>
    <t>Woodland Hills SD</t>
  </si>
  <si>
    <t>Butler Area SD</t>
  </si>
  <si>
    <t>Butler</t>
  </si>
  <si>
    <t>Karns City Area SD</t>
  </si>
  <si>
    <t>Mars Area SD</t>
  </si>
  <si>
    <t>Moniteau SD</t>
  </si>
  <si>
    <t>Slippery Rock Area SD</t>
  </si>
  <si>
    <t>South Butler County SD</t>
  </si>
  <si>
    <t>Seneca Valley SD</t>
  </si>
  <si>
    <t>Ellwood City Area SD</t>
  </si>
  <si>
    <t>Lawrence</t>
  </si>
  <si>
    <t>Laurel  SD</t>
  </si>
  <si>
    <t>Mohawk Area SD</t>
  </si>
  <si>
    <t>Neshannock Township SD</t>
  </si>
  <si>
    <t>New Castle Area SD</t>
  </si>
  <si>
    <t>Shenango Area SD</t>
  </si>
  <si>
    <t>Union Area SD</t>
  </si>
  <si>
    <t>Wilmington Area SD</t>
  </si>
  <si>
    <t>Commodore Perry SD</t>
  </si>
  <si>
    <t>Mercer</t>
  </si>
  <si>
    <t>Farrell Area SD</t>
  </si>
  <si>
    <t>Greenville Area SD</t>
  </si>
  <si>
    <t>Grove City Area SD</t>
  </si>
  <si>
    <t>Hermitage SD</t>
  </si>
  <si>
    <t>Jamestown Area SD</t>
  </si>
  <si>
    <t>Lakeview SD</t>
  </si>
  <si>
    <t>Mercer Area SD</t>
  </si>
  <si>
    <t>Reynolds SD</t>
  </si>
  <si>
    <t>Sharon City SD</t>
  </si>
  <si>
    <t>Sharpsville Area SD</t>
  </si>
  <si>
    <t>West Middlesex Area SD</t>
  </si>
  <si>
    <t>Conneaut SD</t>
  </si>
  <si>
    <t>Crawford</t>
  </si>
  <si>
    <t>Crawford Central SD</t>
  </si>
  <si>
    <t>Penncrest SD</t>
  </si>
  <si>
    <t>Corry Area SD</t>
  </si>
  <si>
    <t>Erie</t>
  </si>
  <si>
    <t>Erie City SD</t>
  </si>
  <si>
    <t>Fairview SD</t>
  </si>
  <si>
    <t>Fort LeBoeuf SD</t>
  </si>
  <si>
    <t>General McLane SD</t>
  </si>
  <si>
    <t>Girard SD</t>
  </si>
  <si>
    <t>Harbor Creek SD</t>
  </si>
  <si>
    <t>Iroquois SD</t>
  </si>
  <si>
    <t>Millcreek Township SD</t>
  </si>
  <si>
    <t>North East SD</t>
  </si>
  <si>
    <t>Northwestern  SD</t>
  </si>
  <si>
    <t>Union City Area SD</t>
  </si>
  <si>
    <t>Wattsburg Area SD</t>
  </si>
  <si>
    <t>Warren County SD</t>
  </si>
  <si>
    <t>Warren</t>
  </si>
  <si>
    <t>Allegheny-Clarion Valley SD</t>
  </si>
  <si>
    <t>Clarion</t>
  </si>
  <si>
    <t>Clarion Area SD</t>
  </si>
  <si>
    <t>Clarion-Limestone Area SD</t>
  </si>
  <si>
    <t>Keystone  SD</t>
  </si>
  <si>
    <t>North Clarion County SD</t>
  </si>
  <si>
    <t>Redbank Valley SD</t>
  </si>
  <si>
    <t>Union  SD</t>
  </si>
  <si>
    <t>Dubois Area SD</t>
  </si>
  <si>
    <t>Clearfield</t>
  </si>
  <si>
    <t>Forest Area SD</t>
  </si>
  <si>
    <t>Forest</t>
  </si>
  <si>
    <t>Brockway Area SD</t>
  </si>
  <si>
    <t>Jefferson</t>
  </si>
  <si>
    <t>Brookville Area SD</t>
  </si>
  <si>
    <t>Punxsutawney Area SD</t>
  </si>
  <si>
    <t>Cranberry Area SD</t>
  </si>
  <si>
    <t>Venango</t>
  </si>
  <si>
    <t>Franklin Area SD</t>
  </si>
  <si>
    <t>Oil City Area SD</t>
  </si>
  <si>
    <t>Titusville Area SD</t>
  </si>
  <si>
    <t>Valley Grove SD</t>
  </si>
  <si>
    <t>Belle Vernon Area SD</t>
  </si>
  <si>
    <t>Westmoreland</t>
  </si>
  <si>
    <t>Burrell SD</t>
  </si>
  <si>
    <t>Derry Area SD</t>
  </si>
  <si>
    <t>Franklin Regional SD</t>
  </si>
  <si>
    <t>Greater Latrobe SD</t>
  </si>
  <si>
    <t>Greensburg Salem SD</t>
  </si>
  <si>
    <t>Hempfield Area SD</t>
  </si>
  <si>
    <t>Jeannette City SD</t>
  </si>
  <si>
    <t>Kiski Area SD</t>
  </si>
  <si>
    <t>Ligonier Valley SD</t>
  </si>
  <si>
    <t>Monessen City SD</t>
  </si>
  <si>
    <t>Mount Pleasant Area SD</t>
  </si>
  <si>
    <t>New Kensington-Arnold SD</t>
  </si>
  <si>
    <t>Norwin SD</t>
  </si>
  <si>
    <t>Penn-Trafford SD</t>
  </si>
  <si>
    <t>Southmoreland SD</t>
  </si>
  <si>
    <t>Yough SD</t>
  </si>
  <si>
    <t>Bedford Area SD</t>
  </si>
  <si>
    <t>Bedford</t>
  </si>
  <si>
    <t>Chestnut Ridge SD</t>
  </si>
  <si>
    <t>Everett Area SD</t>
  </si>
  <si>
    <t>Northern Bedford County SD</t>
  </si>
  <si>
    <t>Tussey Mountain SD</t>
  </si>
  <si>
    <t>Altoona Area SD</t>
  </si>
  <si>
    <t>Blair</t>
  </si>
  <si>
    <t>Bellwood-Antis SD</t>
  </si>
  <si>
    <t>Claysburg-Kimmel SD</t>
  </si>
  <si>
    <t>Hollidaysburg Area SD</t>
  </si>
  <si>
    <t>Spring Cove SD</t>
  </si>
  <si>
    <t>Tyrone Area SD</t>
  </si>
  <si>
    <t>Williamsburg Community SD</t>
  </si>
  <si>
    <t>Blacklick Valley SD</t>
  </si>
  <si>
    <t>Cambria</t>
  </si>
  <si>
    <t>Cambria Heights SD</t>
  </si>
  <si>
    <t>Central Cambria SD</t>
  </si>
  <si>
    <t>Conemaugh Valley SD</t>
  </si>
  <si>
    <t>Ferndale Area SD</t>
  </si>
  <si>
    <t>Forest Hills SD</t>
  </si>
  <si>
    <t>Greater Johnstown SD</t>
  </si>
  <si>
    <t>Northern Cambria SD</t>
  </si>
  <si>
    <t>Penn Cambria SD</t>
  </si>
  <si>
    <t>Portage Area SD</t>
  </si>
  <si>
    <t>Richland SD</t>
  </si>
  <si>
    <t>Westmont Hilltop SD</t>
  </si>
  <si>
    <t>Berlin Brothersvalley SD</t>
  </si>
  <si>
    <t>Somerset</t>
  </si>
  <si>
    <t>Conemaugh Township Area SD</t>
  </si>
  <si>
    <t>Meyersdale Area SD</t>
  </si>
  <si>
    <t>North Star SD</t>
  </si>
  <si>
    <t>Rockwood Area SD</t>
  </si>
  <si>
    <t>Salisbury-Elk Lick SD</t>
  </si>
  <si>
    <t>Shade-Central City SD</t>
  </si>
  <si>
    <t>Shanksville-Stonycreek SD</t>
  </si>
  <si>
    <t>Somerset Area SD</t>
  </si>
  <si>
    <t>Turkeyfoot Valley Area SD</t>
  </si>
  <si>
    <t>Windber Area SD</t>
  </si>
  <si>
    <t>Cameron County SD</t>
  </si>
  <si>
    <t>Cameron</t>
  </si>
  <si>
    <t>Johnsonburg Area SD</t>
  </si>
  <si>
    <t>Elk</t>
  </si>
  <si>
    <t>Ridgway Area SD</t>
  </si>
  <si>
    <t>Saint Marys Area SD</t>
  </si>
  <si>
    <t>Bradford Area SD</t>
  </si>
  <si>
    <t>McKean</t>
  </si>
  <si>
    <t>Kane Area SD</t>
  </si>
  <si>
    <t>Otto-Eldred SD</t>
  </si>
  <si>
    <t>Port Allegany SD</t>
  </si>
  <si>
    <t>Smethport Area SD</t>
  </si>
  <si>
    <t>Austin Area SD</t>
  </si>
  <si>
    <t>Potter</t>
  </si>
  <si>
    <t>Coudersport Area SD</t>
  </si>
  <si>
    <t>Galeton Area SD</t>
  </si>
  <si>
    <t>Northern Potter SD</t>
  </si>
  <si>
    <t>Oswayo Valley SD</t>
  </si>
  <si>
    <t>Bald Eagle Area SD</t>
  </si>
  <si>
    <t>Centre</t>
  </si>
  <si>
    <t>Bellefonte Area SD</t>
  </si>
  <si>
    <t>Penns Valley Area SD</t>
  </si>
  <si>
    <t>State College Area SD</t>
  </si>
  <si>
    <t>Clearfield Area SD</t>
  </si>
  <si>
    <t>Curwensville Area SD</t>
  </si>
  <si>
    <t>Glendale SD</t>
  </si>
  <si>
    <t>Harmony Area SD</t>
  </si>
  <si>
    <t>Moshannon Valley SD</t>
  </si>
  <si>
    <t>Philipsburg-Osceola Area SD</t>
  </si>
  <si>
    <t>West Branch Area SD</t>
  </si>
  <si>
    <t>Keystone Central SD</t>
  </si>
  <si>
    <t>Clinton</t>
  </si>
  <si>
    <t>Central Fulton SD</t>
  </si>
  <si>
    <t>Fulton</t>
  </si>
  <si>
    <t>Forbes Road SD</t>
  </si>
  <si>
    <t>Southern Fulton SD</t>
  </si>
  <si>
    <t>Huntingdon Area SD</t>
  </si>
  <si>
    <t>Huntingdon</t>
  </si>
  <si>
    <t>Juniata Valley SD</t>
  </si>
  <si>
    <t>Mount Union Area SD</t>
  </si>
  <si>
    <t>Southern Huntingdon County SD</t>
  </si>
  <si>
    <t>Juniata County SD</t>
  </si>
  <si>
    <t>Juniata</t>
  </si>
  <si>
    <t>Mifflin County SD</t>
  </si>
  <si>
    <t>Mifflin</t>
  </si>
  <si>
    <t>Bermudian Springs SD</t>
  </si>
  <si>
    <t>Adams</t>
  </si>
  <si>
    <t>Conewago Valley SD</t>
  </si>
  <si>
    <t>Fairfield Area SD</t>
  </si>
  <si>
    <t>Gettysburg Area SD</t>
  </si>
  <si>
    <t>Littlestown Area SD</t>
  </si>
  <si>
    <t>Upper Adams SD</t>
  </si>
  <si>
    <t>Chambersburg Area SD</t>
  </si>
  <si>
    <t>Franklin</t>
  </si>
  <si>
    <t>Fannett-Metal SD</t>
  </si>
  <si>
    <t>Greencastle-Antrim SD</t>
  </si>
  <si>
    <t>Tuscarora SD</t>
  </si>
  <si>
    <t>Waynesboro Area SD</t>
  </si>
  <si>
    <t>Central York SD</t>
  </si>
  <si>
    <t>York</t>
  </si>
  <si>
    <t>Dallastown Area SD</t>
  </si>
  <si>
    <t>Dover Area SD</t>
  </si>
  <si>
    <t>Eastern York SD</t>
  </si>
  <si>
    <t>Hanover Public SD</t>
  </si>
  <si>
    <t>Northeastern York SD</t>
  </si>
  <si>
    <t>Red Lion Area SD</t>
  </si>
  <si>
    <t>South Eastern SD</t>
  </si>
  <si>
    <t>South Western SD</t>
  </si>
  <si>
    <t>Southern York County SD</t>
  </si>
  <si>
    <t>Spring Grove Area SD</t>
  </si>
  <si>
    <t>West York Area SD</t>
  </si>
  <si>
    <t>York City SD</t>
  </si>
  <si>
    <t>York Suburban SD</t>
  </si>
  <si>
    <t>Cocalico SD</t>
  </si>
  <si>
    <t>Lancaster</t>
  </si>
  <si>
    <t>Columbia Borough SD</t>
  </si>
  <si>
    <t>Conestoga Valley SD</t>
  </si>
  <si>
    <t>Donegal SD</t>
  </si>
  <si>
    <t>Eastern Lancaster County SD</t>
  </si>
  <si>
    <t>Elizabethtown Area SD</t>
  </si>
  <si>
    <t>Ephrata Area SD</t>
  </si>
  <si>
    <t>Hempfield  SD</t>
  </si>
  <si>
    <t>Lampeter-Strasburg SD</t>
  </si>
  <si>
    <t>Lancaster SD</t>
  </si>
  <si>
    <t>Manheim Central SD</t>
  </si>
  <si>
    <t>Manheim Township SD</t>
  </si>
  <si>
    <t>Penn Manor SD</t>
  </si>
  <si>
    <t>Pequea Valley SD</t>
  </si>
  <si>
    <t>Solanco SD</t>
  </si>
  <si>
    <t>Warwick SD</t>
  </si>
  <si>
    <t>Annville-Cleona SD</t>
  </si>
  <si>
    <t>Lebanon</t>
  </si>
  <si>
    <t>Cornwall-Lebanon SD</t>
  </si>
  <si>
    <t>Eastern Lebanon County SD</t>
  </si>
  <si>
    <t>Lebanon SD</t>
  </si>
  <si>
    <t>Northern Lebanon SD</t>
  </si>
  <si>
    <t>Palmyra Area SD</t>
  </si>
  <si>
    <t>Antietam SD</t>
  </si>
  <si>
    <t>Berks</t>
  </si>
  <si>
    <t>Boyertown Area SD</t>
  </si>
  <si>
    <t>Brandywine Heights Area SD</t>
  </si>
  <si>
    <t>Conrad Weiser Area SD</t>
  </si>
  <si>
    <t>Daniel Boone Area SD</t>
  </si>
  <si>
    <t>Exeter Township SD</t>
  </si>
  <si>
    <t>Fleetwood Area SD</t>
  </si>
  <si>
    <t>Governor Mifflin SD</t>
  </si>
  <si>
    <t>Hamburg Area SD</t>
  </si>
  <si>
    <t>Kutztown Area SD</t>
  </si>
  <si>
    <t>Muhlenberg SD</t>
  </si>
  <si>
    <t>Oley Valley SD</t>
  </si>
  <si>
    <t>Reading SD</t>
  </si>
  <si>
    <t>Schuylkill Valley SD</t>
  </si>
  <si>
    <t>Tulpehocken Area SD</t>
  </si>
  <si>
    <t>Twin Valley SD</t>
  </si>
  <si>
    <t>Wilson  SD</t>
  </si>
  <si>
    <t>Wyomissing Area SD</t>
  </si>
  <si>
    <t>Big Spring SD</t>
  </si>
  <si>
    <t>Cumberland</t>
  </si>
  <si>
    <t>Camp Hill SD</t>
  </si>
  <si>
    <t>Carlisle Area SD</t>
  </si>
  <si>
    <t>Cumberland Valley SD</t>
  </si>
  <si>
    <t>East Pennsboro Area SD</t>
  </si>
  <si>
    <t>Mechanicsburg Area SD</t>
  </si>
  <si>
    <t>Shippensburg Area SD</t>
  </si>
  <si>
    <t>South Middleton SD</t>
  </si>
  <si>
    <t>West Shore SD</t>
  </si>
  <si>
    <t>Central Dauphin SD</t>
  </si>
  <si>
    <t>Dauphin</t>
  </si>
  <si>
    <t>Derry Township SD</t>
  </si>
  <si>
    <t>Halifax Area SD</t>
  </si>
  <si>
    <t>Harrisburg City SD</t>
  </si>
  <si>
    <t>Lower Dauphin SD</t>
  </si>
  <si>
    <t>Middletown Area SD</t>
  </si>
  <si>
    <t>Millersburg Area SD</t>
  </si>
  <si>
    <t>Steelton-Highspire SD</t>
  </si>
  <si>
    <t>Susquehanna Township SD</t>
  </si>
  <si>
    <t>Upper Dauphin Area SD</t>
  </si>
  <si>
    <t>Greenwood SD</t>
  </si>
  <si>
    <t>Perry</t>
  </si>
  <si>
    <t>Newport SD</t>
  </si>
  <si>
    <t>Susquenita SD</t>
  </si>
  <si>
    <t>West Perry SD</t>
  </si>
  <si>
    <t>Northern York County SD</t>
  </si>
  <si>
    <t>Benton Area SD</t>
  </si>
  <si>
    <t>Columbia</t>
  </si>
  <si>
    <t>Berwick Area SD</t>
  </si>
  <si>
    <t>Bloomsburg Area SD</t>
  </si>
  <si>
    <t>Central Columbia SD</t>
  </si>
  <si>
    <t>Millville Area SD</t>
  </si>
  <si>
    <t>Southern Columbia Area SD</t>
  </si>
  <si>
    <t>Danville Area SD</t>
  </si>
  <si>
    <t>Montour</t>
  </si>
  <si>
    <t>Line Mountain SD</t>
  </si>
  <si>
    <t>Northumberland</t>
  </si>
  <si>
    <t>Milton Area SD</t>
  </si>
  <si>
    <t>Mount Carmel Area SD</t>
  </si>
  <si>
    <t>Shamokin Area SD</t>
  </si>
  <si>
    <t>Shikellamy SD</t>
  </si>
  <si>
    <t>Warrior Run SD</t>
  </si>
  <si>
    <t>Midd-West SD</t>
  </si>
  <si>
    <t>Snyder</t>
  </si>
  <si>
    <t>Selinsgrove Area SD</t>
  </si>
  <si>
    <t>Lewisburg Area SD</t>
  </si>
  <si>
    <t>Union</t>
  </si>
  <si>
    <t>Mifflinburg Area SD</t>
  </si>
  <si>
    <t>Athens Area SD</t>
  </si>
  <si>
    <t>Bradford</t>
  </si>
  <si>
    <t>Canton Area SD</t>
  </si>
  <si>
    <t>Northeast Bradford SD</t>
  </si>
  <si>
    <t>Sayre Area SD</t>
  </si>
  <si>
    <t>Towanda Area SD</t>
  </si>
  <si>
    <t>Troy Area SD</t>
  </si>
  <si>
    <t>Wyalusing Area SD</t>
  </si>
  <si>
    <t>East Lycoming SD</t>
  </si>
  <si>
    <t>Lycoming</t>
  </si>
  <si>
    <t>Jersey Shore Area SD</t>
  </si>
  <si>
    <t>Loyalsock Township SD</t>
  </si>
  <si>
    <t>Montgomery Area SD</t>
  </si>
  <si>
    <t>Montoursville Area SD</t>
  </si>
  <si>
    <t>Muncy SD</t>
  </si>
  <si>
    <t>South Williamsport Area SD</t>
  </si>
  <si>
    <t>Williamsport Area SD</t>
  </si>
  <si>
    <t>Sullivan County SD</t>
  </si>
  <si>
    <t>Sullivan</t>
  </si>
  <si>
    <t>Northern Tioga SD</t>
  </si>
  <si>
    <t>Tioga</t>
  </si>
  <si>
    <t>Southern Tioga SD</t>
  </si>
  <si>
    <t>Wellsboro Area SD</t>
  </si>
  <si>
    <t>Crestwood SD</t>
  </si>
  <si>
    <t>Luzerne</t>
  </si>
  <si>
    <t>Dallas SD</t>
  </si>
  <si>
    <t>Greater Nanticoke Area SD</t>
  </si>
  <si>
    <t>Hanover Area SD</t>
  </si>
  <si>
    <t>Hazleton Area SD</t>
  </si>
  <si>
    <t>Lake-Lehman SD</t>
  </si>
  <si>
    <t>Northwest Area SD</t>
  </si>
  <si>
    <t>Pittston Area SD</t>
  </si>
  <si>
    <t>Wilkes-Barre Area SD</t>
  </si>
  <si>
    <t>Wyoming Area SD</t>
  </si>
  <si>
    <t>Wyoming Valley West SD</t>
  </si>
  <si>
    <t>Tunkhannock Area SD</t>
  </si>
  <si>
    <t>Wyoming</t>
  </si>
  <si>
    <t>Abington Heights SD</t>
  </si>
  <si>
    <t>Lackawanna</t>
  </si>
  <si>
    <t>Carbondale Area SD</t>
  </si>
  <si>
    <t>Dunmore SD</t>
  </si>
  <si>
    <t>Lakeland SD</t>
  </si>
  <si>
    <t>Mid Valley SD</t>
  </si>
  <si>
    <t>North Pocono SD</t>
  </si>
  <si>
    <t>Old Forge SD</t>
  </si>
  <si>
    <t>Riverside  SD</t>
  </si>
  <si>
    <t>Scranton SD</t>
  </si>
  <si>
    <t>Valley View SD</t>
  </si>
  <si>
    <t>Blue Ridge SD</t>
  </si>
  <si>
    <t>Susquehanna</t>
  </si>
  <si>
    <t>Elk Lake SD</t>
  </si>
  <si>
    <t>Forest City Regional SD</t>
  </si>
  <si>
    <t>Montrose Area SD</t>
  </si>
  <si>
    <t>Mountain View SD</t>
  </si>
  <si>
    <t>Susquehanna Community SD</t>
  </si>
  <si>
    <t>Wallenpaupack Area SD</t>
  </si>
  <si>
    <t>Wayne</t>
  </si>
  <si>
    <t>Wayne Highlands SD</t>
  </si>
  <si>
    <t>Western Wayne SD</t>
  </si>
  <si>
    <t>Lackawanna Trail SD</t>
  </si>
  <si>
    <t>East Stroudsburg Area SD</t>
  </si>
  <si>
    <t>Monroe</t>
  </si>
  <si>
    <t>Pleasant Valley SD</t>
  </si>
  <si>
    <t>Pocono Mountain SD</t>
  </si>
  <si>
    <t>Stroudsburg Area SD</t>
  </si>
  <si>
    <t>Bangor Area SD</t>
  </si>
  <si>
    <t>Northampton</t>
  </si>
  <si>
    <t>Bethlehem Area SD</t>
  </si>
  <si>
    <t>Easton Area SD</t>
  </si>
  <si>
    <t>Nazareth Area SD</t>
  </si>
  <si>
    <t>Northampton Area SD</t>
  </si>
  <si>
    <t>Pen Argyl Area SD</t>
  </si>
  <si>
    <t>Saucon Valley SD</t>
  </si>
  <si>
    <t>Wilson Area SD</t>
  </si>
  <si>
    <t>Delaware Valley SD</t>
  </si>
  <si>
    <t>Pike</t>
  </si>
  <si>
    <t>Jim Thorpe Area SD</t>
  </si>
  <si>
    <t>Carbon</t>
  </si>
  <si>
    <t>Lehighton Area SD</t>
  </si>
  <si>
    <t>Palmerton Area SD</t>
  </si>
  <si>
    <t>Panther Valley SD</t>
  </si>
  <si>
    <t>Weatherly Area SD</t>
  </si>
  <si>
    <t>Allentown City SD</t>
  </si>
  <si>
    <t>Lehigh</t>
  </si>
  <si>
    <t>Catasauqua Area SD</t>
  </si>
  <si>
    <t>East Penn SD</t>
  </si>
  <si>
    <t>Northern Lehigh SD</t>
  </si>
  <si>
    <t>Northwestern Lehigh SD</t>
  </si>
  <si>
    <t>Parkland SD</t>
  </si>
  <si>
    <t>Salisbury Township SD</t>
  </si>
  <si>
    <t>Southern Lehigh SD</t>
  </si>
  <si>
    <t>Whitehall-Coplay SD</t>
  </si>
  <si>
    <t>Bensalem Township SD</t>
  </si>
  <si>
    <t>Bucks</t>
  </si>
  <si>
    <t>Bristol Borough SD</t>
  </si>
  <si>
    <t>Bristol Township SD</t>
  </si>
  <si>
    <t>Centennial SD</t>
  </si>
  <si>
    <t>Central Bucks SD</t>
  </si>
  <si>
    <t>Council Rock SD</t>
  </si>
  <si>
    <t>Morrisville Borough SD</t>
  </si>
  <si>
    <t>Neshaminy SD</t>
  </si>
  <si>
    <t>New Hope-Solebury SD</t>
  </si>
  <si>
    <t>Palisades SD</t>
  </si>
  <si>
    <t>Pennridge SD</t>
  </si>
  <si>
    <t>Pennsbury SD</t>
  </si>
  <si>
    <t>Quakertown Community SD</t>
  </si>
  <si>
    <t>Abington  SD</t>
  </si>
  <si>
    <t>Montgomery</t>
  </si>
  <si>
    <t>Bryn Athyn SD</t>
  </si>
  <si>
    <t>Cheltenham Township SD</t>
  </si>
  <si>
    <t>Colonial SD</t>
  </si>
  <si>
    <t>Hatboro-Horsham SD</t>
  </si>
  <si>
    <t>Jenkintown SD</t>
  </si>
  <si>
    <t>Lower Merion SD</t>
  </si>
  <si>
    <t>Lower Moreland Township SD</t>
  </si>
  <si>
    <t>Methacton SD</t>
  </si>
  <si>
    <t>Norristown Area SD</t>
  </si>
  <si>
    <t>North Penn SD</t>
  </si>
  <si>
    <t>Perkiomen Valley SD</t>
  </si>
  <si>
    <t>Pottsgrove SD</t>
  </si>
  <si>
    <t>Pottstown SD</t>
  </si>
  <si>
    <t>Souderton Area SD</t>
  </si>
  <si>
    <t>Springfield Township SD</t>
  </si>
  <si>
    <t>Spring-Ford Area SD</t>
  </si>
  <si>
    <t>Upper Dublin SD</t>
  </si>
  <si>
    <t>Upper Merion Area SD</t>
  </si>
  <si>
    <t>Upper Moreland Township SD</t>
  </si>
  <si>
    <t>Upper Perkiomen SD</t>
  </si>
  <si>
    <t>Wissahickon SD</t>
  </si>
  <si>
    <t>Avon Grove SD</t>
  </si>
  <si>
    <t>Chester</t>
  </si>
  <si>
    <t>Coatesville Area SD</t>
  </si>
  <si>
    <t>Downingtown Area SD</t>
  </si>
  <si>
    <t>Great Valley SD</t>
  </si>
  <si>
    <t>Kennett Consolidated SD</t>
  </si>
  <si>
    <t>Octorara Area SD</t>
  </si>
  <si>
    <t>Owen J Roberts SD</t>
  </si>
  <si>
    <t>Oxford Area SD</t>
  </si>
  <si>
    <t>Phoenixville Area SD</t>
  </si>
  <si>
    <t>Tredyffrin-Easttown SD</t>
  </si>
  <si>
    <t>Unionville-Chadds Ford SD</t>
  </si>
  <si>
    <t>West Chester Area SD</t>
  </si>
  <si>
    <t>Chester-Upland SD</t>
  </si>
  <si>
    <t>Delaware</t>
  </si>
  <si>
    <t>Chichester SD</t>
  </si>
  <si>
    <t>Garnet Valley SD</t>
  </si>
  <si>
    <t>Haverford Township SD</t>
  </si>
  <si>
    <t>Interboro SD</t>
  </si>
  <si>
    <t>Marple Newtown SD</t>
  </si>
  <si>
    <t>Penn-Delco SD</t>
  </si>
  <si>
    <t>Radnor Township SD</t>
  </si>
  <si>
    <t>Ridley SD</t>
  </si>
  <si>
    <t>Rose Tree Media SD</t>
  </si>
  <si>
    <t>Southeast Delco SD</t>
  </si>
  <si>
    <t>Springfield SD</t>
  </si>
  <si>
    <t>Upper Darby SD</t>
  </si>
  <si>
    <t>Wallingford-Swarthmore SD</t>
  </si>
  <si>
    <t>William Penn SD</t>
  </si>
  <si>
    <t>Philadelphia City SD</t>
  </si>
  <si>
    <t>Philadelphia</t>
  </si>
  <si>
    <t>Aliquippa SD</t>
  </si>
  <si>
    <t>Beaver</t>
  </si>
  <si>
    <t>Ambridge Area SD</t>
  </si>
  <si>
    <t>Beaver Area SD</t>
  </si>
  <si>
    <t>Big Beaver Falls Area SD</t>
  </si>
  <si>
    <t>Blackhawk SD</t>
  </si>
  <si>
    <t>Central Valley SD</t>
  </si>
  <si>
    <t>Freedom Area SD</t>
  </si>
  <si>
    <t>Hopewell Area SD</t>
  </si>
  <si>
    <t>Midland Borough SD</t>
  </si>
  <si>
    <t>New Brighton Area SD</t>
  </si>
  <si>
    <t>Riverside Beaver County SD</t>
  </si>
  <si>
    <t>Rochester Area SD</t>
  </si>
  <si>
    <t>South Side Area SD</t>
  </si>
  <si>
    <t>Western Beaver County SD</t>
  </si>
  <si>
    <t>Apollo-Ridge SD</t>
  </si>
  <si>
    <t>Armstrong</t>
  </si>
  <si>
    <t>Armstrong SD</t>
  </si>
  <si>
    <t>Freeport Area SD</t>
  </si>
  <si>
    <t>Leechburg Area SD</t>
  </si>
  <si>
    <t>Blairsville-Saltsburg SD</t>
  </si>
  <si>
    <t>Indiana</t>
  </si>
  <si>
    <t>Homer-Center SD</t>
  </si>
  <si>
    <t>Indiana Area SD</t>
  </si>
  <si>
    <t>Marion Center Area SD</t>
  </si>
  <si>
    <t>Penns Manor Area SD</t>
  </si>
  <si>
    <t>Purchase Line SD</t>
  </si>
  <si>
    <t>United SD</t>
  </si>
  <si>
    <t>Blue Mountain SD</t>
  </si>
  <si>
    <t>Schuylkill</t>
  </si>
  <si>
    <t>Mahanoy Area SD</t>
  </si>
  <si>
    <t>Minersville Area SD</t>
  </si>
  <si>
    <t>North Schuylkill SD</t>
  </si>
  <si>
    <t>Pine Grove Area SD</t>
  </si>
  <si>
    <t>Pottsville Area SD</t>
  </si>
  <si>
    <t>Saint Clair Area SD</t>
  </si>
  <si>
    <t>Shenandoah Valley SD</t>
  </si>
  <si>
    <t>Schuylkill Haven Area SD</t>
  </si>
  <si>
    <t>Tamaqua Area SD</t>
  </si>
  <si>
    <t>Tri-Valley SD</t>
  </si>
  <si>
    <t>Williams Valley SD</t>
  </si>
  <si>
    <t>2010
Total Square Miles</t>
  </si>
  <si>
    <t>2014-15
adj ADM</t>
  </si>
  <si>
    <t>2013-14 
adj ADM</t>
  </si>
  <si>
    <t>Base BEF Allocation</t>
  </si>
  <si>
    <t>3-yr avg ADM</t>
  </si>
  <si>
    <t>Sparsity Ratio 
(step 1)</t>
  </si>
  <si>
    <t>2017-18 Sparsity Ratio
(step 2)</t>
  </si>
  <si>
    <t xml:space="preserve"> Sparsity Ratio
(step 3)</t>
  </si>
  <si>
    <t xml:space="preserve"> Sparsity Ratio
(step 4)</t>
  </si>
  <si>
    <t xml:space="preserve"> Size Ratio (step 1)</t>
  </si>
  <si>
    <t xml:space="preserve"> Size Ratio
(step 2)</t>
  </si>
  <si>
    <t xml:space="preserve"> Size Ratio
(step 3)</t>
  </si>
  <si>
    <t xml:space="preserve"> Sparsity/
Size Ratio for BEF</t>
  </si>
  <si>
    <t>70th percentile</t>
  </si>
  <si>
    <t>2015 Median Household Income Index</t>
  </si>
  <si>
    <t xml:space="preserve">BEF
3-yr avg
ADM </t>
  </si>
  <si>
    <t xml:space="preserve">Total 
Student-Weighted ADM </t>
  </si>
  <si>
    <t>Local Effort Capacity Index</t>
  </si>
  <si>
    <t>Local Effort</t>
  </si>
  <si>
    <t>Local Effort per Household</t>
  </si>
  <si>
    <t>Local Effort Factor (based on Median Household Income)</t>
  </si>
  <si>
    <t>Excess Exp Factor
(2014-15 Current
Exp per adj ADM
plus Weighted Poverty ADM
Ratio based on median)</t>
  </si>
  <si>
    <t>Local 
Effort 
Index</t>
  </si>
  <si>
    <t>(MV + PI) * Median Local Effort Rate</t>
  </si>
  <si>
    <t>Local Capacity per Weighted Student</t>
  </si>
  <si>
    <t>Local Capacity Index</t>
  </si>
  <si>
    <t>50th percentile</t>
  </si>
  <si>
    <t>median</t>
  </si>
  <si>
    <t>3-yr avg share of total</t>
  </si>
  <si>
    <t>Step 1:</t>
  </si>
  <si>
    <t>+</t>
  </si>
  <si>
    <t>=</t>
  </si>
  <si>
    <t>2017/18</t>
  </si>
  <si>
    <t>Step 2:</t>
  </si>
  <si>
    <t>x</t>
  </si>
  <si>
    <t>Step 3:</t>
  </si>
  <si>
    <t>÷</t>
  </si>
  <si>
    <t>Sum of All SDs' Total Weighted and Adjusted Student Count</t>
  </si>
  <si>
    <t>(</t>
  </si>
  <si>
    <t>)</t>
  </si>
  <si>
    <t>Poverty Concentration Weight</t>
  </si>
  <si>
    <t>Charter Weight</t>
  </si>
  <si>
    <t>Sparsity/Size Adjustment</t>
  </si>
  <si>
    <t>Median Household Income Index</t>
  </si>
  <si>
    <t>Local Effort Index</t>
  </si>
  <si>
    <r>
      <t xml:space="preserve">Select a district </t>
    </r>
    <r>
      <rPr>
        <b/>
        <sz val="18"/>
        <color theme="1"/>
        <rFont val="Calibri"/>
        <family val="2"/>
      </rPr>
      <t>→</t>
    </r>
  </si>
  <si>
    <t>2015 ACS
5-yr
Median Household Income</t>
  </si>
  <si>
    <t>2015 ACS
5-yr
Households</t>
  </si>
  <si>
    <t>rank (1 = poorest)</t>
  </si>
  <si>
    <t>2015 ACS 5-yr Poverty Percent
0-99%</t>
  </si>
  <si>
    <t>2015 ACS 5-yr Poverty Percent
100-184%</t>
  </si>
  <si>
    <t>2015-16
CS ADM</t>
  </si>
  <si>
    <t>2016-17 LEP Count
(SD+CS)</t>
  </si>
  <si>
    <t>2015-16
adj ADM</t>
  </si>
  <si>
    <t>2017-18 BEF Total</t>
  </si>
  <si>
    <t>State Median HHI</t>
  </si>
  <si>
    <t xml:space="preserve"> Sparsity/
Size Adjustment (SSA)</t>
  </si>
  <si>
    <t xml:space="preserve"> Student-weighted ADM
ADD-ON
w/o SS Adj</t>
  </si>
  <si>
    <t xml:space="preserve"> Student-weighted ADM
ADD-ON
w/ SS Adj</t>
  </si>
  <si>
    <t>2015-16
Current Expenditures</t>
  </si>
  <si>
    <t>2015-16
State Property Tax Reduction Allocation</t>
  </si>
  <si>
    <t>2015
STEB Market Value</t>
  </si>
  <si>
    <t>2014
Adjusted Personal Income</t>
  </si>
  <si>
    <t>2015-16
Current Real Estate Taxes</t>
  </si>
  <si>
    <t xml:space="preserve">2015-16 Interim Real Estate Taxes </t>
  </si>
  <si>
    <t xml:space="preserve">2015-16 Public Utility Realty Tax </t>
  </si>
  <si>
    <t>2015-16 Payment in Lieu State &amp; Local</t>
  </si>
  <si>
    <t xml:space="preserve">2015-16 Payment in Lieu Federal </t>
  </si>
  <si>
    <t xml:space="preserve">2015-16 Per Capita, Section 679 </t>
  </si>
  <si>
    <t>2015-16 Taxpayer Relief Taxes</t>
  </si>
  <si>
    <t>2015-16 Act 511 Taxes, Flat</t>
  </si>
  <si>
    <t>2015-16 Act 511 Taxes, Proportional</t>
  </si>
  <si>
    <t xml:space="preserve">2015-16 1st Class Earned Income Tax </t>
  </si>
  <si>
    <t>2015-16 1st Class Liquor Sales Tax</t>
  </si>
  <si>
    <t>2015-16 1st Class Cigarette Tax</t>
  </si>
  <si>
    <t xml:space="preserve">2015-16 1st Class Sales and Use Tax </t>
  </si>
  <si>
    <t>2015-16 1st Class General Business Taxes</t>
  </si>
  <si>
    <t xml:space="preserve">2015-16 1st Class Business Use &amp; Occupancy Tax </t>
  </si>
  <si>
    <t xml:space="preserve">2015-16 1st Class Non-Business Income Tax </t>
  </si>
  <si>
    <t>2015-16 1st Class Real Estate Transfer Tax</t>
  </si>
  <si>
    <t>2015-16 1st Class Current Mercantile Taxes</t>
  </si>
  <si>
    <t>2015-16 Delinquent Taxes</t>
  </si>
  <si>
    <t>2015-16 Revenue
from Local Gov't Units</t>
  </si>
  <si>
    <t>2015-16
Other Revenues Not Specified Elsewhere</t>
  </si>
  <si>
    <t>Tax Revenue</t>
  </si>
  <si>
    <t>Local Effort Rate (Local Effort divided by 
(MV +PI))</t>
  </si>
  <si>
    <t>Base Allocation</t>
  </si>
  <si>
    <t>Fair Funding Formula Allocation</t>
  </si>
  <si>
    <t>Amount</t>
  </si>
  <si>
    <t>Share of Total</t>
  </si>
  <si>
    <t>State Total</t>
  </si>
  <si>
    <t>Total</t>
  </si>
  <si>
    <t>Abington SD</t>
  </si>
  <si>
    <t>Hempfield SD</t>
  </si>
  <si>
    <t>Keystone SD</t>
  </si>
  <si>
    <t>Laurel SD</t>
  </si>
  <si>
    <t>Northwestern SD</t>
  </si>
  <si>
    <t>Riverside SD</t>
  </si>
  <si>
    <t>Union SD</t>
  </si>
  <si>
    <t>Wilson SD</t>
  </si>
  <si>
    <t>1991-92
ADM</t>
  </si>
  <si>
    <t>Center Area SD</t>
  </si>
  <si>
    <t>Monaca SD</t>
  </si>
  <si>
    <t>Click in the box, then click the</t>
  </si>
  <si>
    <t>button to make the drop down menu appear.</t>
  </si>
  <si>
    <t>Total if entire appropriation went through the fair funding formula</t>
  </si>
  <si>
    <t>Actual total less all formula total</t>
  </si>
  <si>
    <t>Actual total as a share of all formula total</t>
  </si>
  <si>
    <t>*</t>
  </si>
  <si>
    <t>weight</t>
  </si>
  <si>
    <t>additional students</t>
  </si>
  <si>
    <t>15/16 adj. ADM</t>
  </si>
  <si>
    <t>Acute Poverty Weight</t>
  </si>
  <si>
    <t>Poverty Weight</t>
  </si>
  <si>
    <t>acute poverty %</t>
  </si>
  <si>
    <t>poverty %</t>
  </si>
  <si>
    <t>Median Household Income Index (MHII)</t>
  </si>
  <si>
    <t>statewide MHHI rank (1 = poorest)</t>
  </si>
  <si>
    <t>English Language Learner Weight</t>
  </si>
  <si>
    <t>chater student count</t>
  </si>
  <si>
    <t>ELL student count</t>
  </si>
  <si>
    <t>the 150 districts with the lowest population density receive an adjustment</t>
  </si>
  <si>
    <t>2017/18 
Actual</t>
  </si>
  <si>
    <t>2017/18 Total If the Entire BEF Appropriation Went Through the Fair Funding Formula</t>
  </si>
  <si>
    <t>acute poverty % if &gt;30%, otherwise zero</t>
  </si>
  <si>
    <t>2014/15 current expendituers per weighted student count</t>
  </si>
  <si>
    <t>2014/15 statewide median current exp. per weighted student count</t>
  </si>
  <si>
    <t>ranked local effort rate based on market value and personal income
(1 = highest burden)</t>
  </si>
  <si>
    <t>ranked local tax effort per household based on median household income
(1 = highest burden)</t>
  </si>
  <si>
    <t>statewide median local capacity per weighted student count</t>
  </si>
  <si>
    <t>Ranked Local Effort per Household</t>
  </si>
  <si>
    <t>Ranked Local Effort Rate</t>
  </si>
  <si>
    <t>local capacity per weighted student count (if taxing at median effort, how much $/weighted student could be spent?)</t>
  </si>
  <si>
    <t>Result from Step 1</t>
  </si>
  <si>
    <t>Result from Step 2</t>
  </si>
  <si>
    <t>Base Allocation (hold harmless to adjusted 2014/15 amount)</t>
  </si>
  <si>
    <t>Learn How the State's Fair Funding Formula for Basic Education Works for Your School Districts</t>
  </si>
  <si>
    <t>PA's 3-year average adjusted Average Daily Membership</t>
  </si>
  <si>
    <t>2002-03
ADM</t>
  </si>
  <si>
    <t>2001-02
ADM</t>
  </si>
  <si>
    <t>2000-01
ADM</t>
  </si>
  <si>
    <t>1999-00
ADM</t>
  </si>
  <si>
    <t>1998-99
ADM</t>
  </si>
  <si>
    <t>1997-98
ADM</t>
  </si>
  <si>
    <t>1996-97
ADM</t>
  </si>
  <si>
    <t>1995-96
ADM</t>
  </si>
  <si>
    <t>1994-95
ADM</t>
  </si>
  <si>
    <t>1993-94
ADM</t>
  </si>
  <si>
    <t>1992-93
ADM</t>
  </si>
  <si>
    <t>1991/92 ADM for comparison</t>
  </si>
  <si>
    <t>median household income
(statewide median is $53,599)</t>
  </si>
  <si>
    <t>2015-16
Current Exp per Weighted Student</t>
  </si>
  <si>
    <t>2015-16
Average Daily Membership</t>
  </si>
  <si>
    <t>2015/16 ADM
less
1991/92 ADM</t>
  </si>
  <si>
    <t>Percent Change from 91/92 to 15/16</t>
  </si>
  <si>
    <t>2015/16 ADM
less
2002/03 ADM</t>
  </si>
  <si>
    <t>Percent Change from 02/03 to 15/16</t>
  </si>
  <si>
    <t>Base Negative</t>
  </si>
  <si>
    <t>Base Positive</t>
  </si>
  <si>
    <t>Top Decile</t>
  </si>
  <si>
    <t>Nineth Decile</t>
  </si>
  <si>
    <t>Eighth Decile</t>
  </si>
  <si>
    <t>Seventh Decile</t>
  </si>
  <si>
    <t>Sixth Decile</t>
  </si>
  <si>
    <t>Fifth Decile</t>
  </si>
  <si>
    <t>Fourth Decile</t>
  </si>
  <si>
    <t>Third Decile</t>
  </si>
  <si>
    <t>Second Decile</t>
  </si>
  <si>
    <t>Bottom Decile</t>
  </si>
  <si>
    <t>Top Quartile</t>
  </si>
  <si>
    <t>Third Quartile</t>
  </si>
  <si>
    <t>Second Quartile</t>
  </si>
  <si>
    <t>Bottom Quartile</t>
  </si>
  <si>
    <t>MHII Rank (1=poorest)</t>
  </si>
  <si>
    <t>2015/16 Current Expenditures per 2015/16 weighted student count</t>
  </si>
  <si>
    <t>2015/16 Current Expenditures Per 2015/16 adj ADM</t>
  </si>
  <si>
    <t>Expenditures per Student Rank
(1 = highest)</t>
  </si>
  <si>
    <r>
      <t xml:space="preserve">Expenditures per </t>
    </r>
    <r>
      <rPr>
        <u/>
        <sz val="10"/>
        <color theme="1"/>
        <rFont val="Calibri"/>
        <family val="2"/>
        <scheme val="minor"/>
      </rPr>
      <t>Weighted</t>
    </r>
    <r>
      <rPr>
        <sz val="10"/>
        <color theme="1"/>
        <rFont val="Calibri"/>
        <family val="2"/>
        <scheme val="minor"/>
      </rPr>
      <t xml:space="preserve"> Student Rank
(1 = highest)</t>
    </r>
  </si>
  <si>
    <t>2015-16 Weighted Student Count</t>
  </si>
  <si>
    <t>Expenditures per student</t>
  </si>
  <si>
    <r>
      <t xml:space="preserve">Expenditures per </t>
    </r>
    <r>
      <rPr>
        <u/>
        <sz val="10"/>
        <color theme="1"/>
        <rFont val="Calibri"/>
        <family val="2"/>
        <scheme val="minor"/>
      </rPr>
      <t>weighted</t>
    </r>
    <r>
      <rPr>
        <sz val="10"/>
        <color theme="1"/>
        <rFont val="Calibri"/>
        <family val="2"/>
        <scheme val="minor"/>
      </rPr>
      <t xml:space="preserve"> student</t>
    </r>
  </si>
  <si>
    <t>Decile Analysis (using Median Household Income Index) for Total Spending</t>
  </si>
  <si>
    <t>Decile Analysis (using Median Household Income Index) for State Funding Share</t>
  </si>
  <si>
    <t>Share of Base BEF Allocation</t>
  </si>
  <si>
    <t xml:space="preserve">Share of BEFC </t>
  </si>
  <si>
    <t>2017-18 
Student-Weighted Distribution</t>
  </si>
  <si>
    <t>PA Department of Education</t>
  </si>
  <si>
    <t>Data Source(s)</t>
  </si>
  <si>
    <t>See Appendix A</t>
  </si>
  <si>
    <t>Calculation</t>
  </si>
  <si>
    <t>Oftentimes also called Limited English Proficient (LEP)</t>
  </si>
  <si>
    <t>School districts qualifying for the poverty concentration weight have over 30% of their students in the 0-99% range of the federal poverty level.</t>
  </si>
  <si>
    <t xml:space="preserve">The acute poverty weight applies to students falling in the 0-99% range of the federal poverty level while the poverty weight factors in for students between 100-184% of the federal poverty level. </t>
  </si>
  <si>
    <t>Definition/
Notes</t>
  </si>
  <si>
    <t>0.6 for acute poverty; 0.3 for poverty</t>
  </si>
  <si>
    <t>Weight</t>
  </si>
  <si>
    <t xml:space="preserve">In the IFO survey commissioned by the BEFC, the school districts that were sampled reported that, under the hypothetical scenario where 10 percent of students departed for charter schools, the average base cost to educate the remaining students increased by 18 percent. See page 84 of BEFC Final Report. </t>
  </si>
  <si>
    <t>“Research has long investigated the amount of time it takes for ELL students to obtain complete proficiency, with estimates for academic proficiency often ranging between four and seven years, while oral proficiency may be obtained in as little as three to five years.” – BEFC Final Report, page 30</t>
  </si>
  <si>
    <t>“For example, 86 percent of students are proficient in 3rd grade reading when attending Pennsylvania districts with fewer than 25 percent of children in poverty, but only 52 percent of students are proficient in 3rd grade reading if they attend a district with 50 percent or more of their students in poverty.” – Joan Benso’s testimony at BEFC hearing December 10, 2014</t>
  </si>
  <si>
    <t>“One analysis revealed that children from professional families heard an average of 2,153 words per hour, while children in working class families heard an average of 1,251 words per hour, meaning that by age four, a child from a welfare-recipient family may have heard 32 million fewer words than a classmate from a professional family.” – BEFC Final Report, page 45</t>
  </si>
  <si>
    <t xml:space="preserve">PA’s 2015/16 statewide adjusted ADM was 1,708,454. Philadelphia City SD is by far PA’s largest district with an adjusted ADM of 204,058 or 12 percent of the state total with the next closest being Pittsburgh City SD with 27,227 or 1.6 percent of the total. </t>
  </si>
  <si>
    <t>Statistic</t>
  </si>
  <si>
    <t xml:space="preserve">Research indicates that not only does a low-socioeconomic household have a negative effect on student achievement, but it also demonstrates that the socioeconomic status of the student’s community plays a large role. The negative effect that poverty has on student outcomes is compounded when the poverty is concentrated in a community. </t>
  </si>
  <si>
    <t>“Various studies have shown that children living in poverty often begin their educational careers behind their non-impoverished peers and thus require additional supports and services in order for them to meet the same academic standards.” – BEFC Final Report, page 45</t>
  </si>
  <si>
    <t xml:space="preserve">A student-based formula needs to start with an accurate count of students. A 3-year average of adjusted ADM is used in order to smooth out any sudden changes in enrollment and allow districts more time to make adjustments due to enrollment changes.  </t>
  </si>
  <si>
    <t>Rationale</t>
  </si>
  <si>
    <t>3-year average adjusted Average Daily Membership</t>
  </si>
  <si>
    <t>PA Department of Education - for adjusted ADM
U.S. Census Bureau's latest decennial census - for Total Square Miles</t>
  </si>
  <si>
    <t xml:space="preserve">If the district's hypothetical capacity for spending per weighted student is lower than the hypothetical statewide median amount, the district's local capacity index is above zero. If higher, the index is zero. The local capacity index is added to the local effort index in the BEFC formula. </t>
  </si>
  <si>
    <t xml:space="preserve">The local effort index is added to the local capacity index in the BEFC formula. The stronger the local effort is (after accounting for spending above the median), the higher the index value will be. </t>
  </si>
  <si>
    <t xml:space="preserve">The MHII measures a school district’s median household income compared to the statewide median household income. The higher the MHII, the less income a school district has. The weighted student count is multiplied by the MHII in the formula. This means a MHII value greater than 1 increases a school district’s share of the funding, while a value below 1 decreases a school district’s share of the funding. </t>
  </si>
  <si>
    <t>Adjustment Definition</t>
  </si>
  <si>
    <t xml:space="preserve">Using 2017/18 distribution data:
Of PA's 500 school districts, 252 receive a local capacity index of zero, and 248 have an index value above zero. Reading School District's local capacity index value of 0.84 is the highest. </t>
  </si>
  <si>
    <t>In 2015, the median household income in PA was $53,599 and the number of households was 4,958,859. 
Using 2017/18 distribution data:
278 school districts have a MHII greater than 1, while 222 have a MHII index value below 1. The median MHII value is 1.0423.</t>
  </si>
  <si>
    <t>“Specifically, when studying economies of scale in education, [researchers Baker and Levin] found per-pupil costs tend to be flat as district enrollment surpasses 2,000 students, while below this enrollment, costs tend to increase, dramatically so as enrollment dips below 500.” – BEFC Final Report, page 35</t>
  </si>
  <si>
    <t>“Local tax effort and wealth are critical factors impacting the ability of school districts to raise local revenue.” – BEFC Final Report, page 40</t>
  </si>
  <si>
    <t xml:space="preserve">A fair formula for state funding needs to account for the vastly different amounts of local wealth between districts. The MHII replaces the Market Value / Personal Income Aid Ratio as the measure of a district’s relative wealth. </t>
  </si>
  <si>
    <t>Testimony at BEFC hearings revealed that PA school districts in rural areas have unique challenges leading to higher costs. Some examples include difficulty to consolidate services due to the geographic size of a district, extraordinary transportation challenges, and higher per-pupil costs due to a loss of economies of scale.</t>
  </si>
  <si>
    <t>A School District's Share 
of Funding Through 
BEFC Formula</t>
  </si>
  <si>
    <t>A School District's Total Weighted and Adjusted Student Count</t>
  </si>
  <si>
    <t>(Local Effort Index + 
Local Capacity Index)</t>
  </si>
  <si>
    <t>A School District's Weighted Student Count</t>
  </si>
  <si>
    <t>Charter Weight
(0.2)</t>
  </si>
  <si>
    <t>English Language 
Learner Weight
(0.6)</t>
  </si>
  <si>
    <t>Take a School District's
3-year average adjusted Average Daily Membership</t>
  </si>
  <si>
    <t xml:space="preserve">Basic Education Funding Commission's (BEFC) Recommended Formula </t>
  </si>
  <si>
    <t xml:space="preserve">The sparsity/size adjustment weight is unique in the BEFC formula in that it is a district factor treated as a student weight. The weight is 0.7, and it applies to school districts at or above the 70th percentile of sparsity size index. In other words, out of PA’s 500 school districts, the 150 districts with the lowest population density receive additional support. The sparsity/size adjustment is part of the weighted student count. The special education formula uses the same sparsity/size ratio. </t>
  </si>
  <si>
    <t>2014/15 Base Plus Adjustments</t>
  </si>
  <si>
    <t>2015/16 Increase Through BEFC Formula</t>
  </si>
  <si>
    <t>2016/17 Increase Through BEFC Formula</t>
  </si>
  <si>
    <t>2017/18 Increase Through BEFC Formula</t>
  </si>
  <si>
    <t xml:space="preserve">Most recent 5-year estimate of the U.S. Census Bureau’s American Community Survey
ACS Series ID: S1903  
</t>
  </si>
  <si>
    <t>Table 3: Base Analysis Using 2017/18 Distribution Data</t>
  </si>
  <si>
    <t>Base Share 80-90%</t>
  </si>
  <si>
    <t>Base Share 110-120%</t>
  </si>
  <si>
    <t>Figure 1:</t>
  </si>
  <si>
    <t>Base Share 90-100%</t>
  </si>
  <si>
    <t>Base Share 70-80%</t>
  </si>
  <si>
    <t>Base Share below 70%</t>
  </si>
  <si>
    <t>Base Share 100-110%</t>
  </si>
  <si>
    <t>Base Share 150-200%</t>
  </si>
  <si>
    <t>Base Share 120-150%</t>
  </si>
  <si>
    <t>Base Share 200-300%</t>
  </si>
  <si>
    <t>Base Share above 300%</t>
  </si>
  <si>
    <t>Number of School Districts</t>
  </si>
  <si>
    <t>2015/16 Actual Student Count</t>
  </si>
  <si>
    <t>Total Weighted and Adjusted Student Count</t>
  </si>
  <si>
    <t>Base Redistributed Using BEFC Formula</t>
  </si>
  <si>
    <t>Actual Base As a Share of Base Redistributed Using BEFC Formula</t>
  </si>
  <si>
    <t>Actual Base Amount
Less
Base Thru Fair Funding Formula Amount</t>
  </si>
  <si>
    <t>State Funding Maintained or Not Realized By Using 2014/15 as a Base Instead of Distributing All Funds Thru BEFC's Fair Funding Formula</t>
  </si>
  <si>
    <t>17/18 appropriated amount</t>
  </si>
  <si>
    <t>Acute Poverty Weight
@ 0.6</t>
  </si>
  <si>
    <t>Poverty Weight
@ 0.3</t>
  </si>
  <si>
    <t>Concentrated Poverty 
Weight
@ 0.3</t>
  </si>
  <si>
    <t>Total Weighted Poverty ADM</t>
  </si>
  <si>
    <t>CS Weight
@ 0.2</t>
  </si>
  <si>
    <t>ELL Weight
@ 0.6</t>
  </si>
  <si>
    <t>Student-Weighted ADM add-on plus Sparsity-Size Adj</t>
  </si>
  <si>
    <t>2015/16 add-on for Weighted Student Count</t>
  </si>
  <si>
    <t>2015/16
Current Expenditures</t>
  </si>
  <si>
    <t>2015/16
adj ADM</t>
  </si>
  <si>
    <t>2017/18 
Student-Weighted Distribution</t>
  </si>
  <si>
    <t>2015/16 Weighted Student Count</t>
  </si>
  <si>
    <t>Share of 2015/16 adj ADM</t>
  </si>
  <si>
    <t>Share of 2015/16 Weighted Student Count</t>
  </si>
  <si>
    <t>Share of BEFC Distribution</t>
  </si>
  <si>
    <t>2017-18 
BEFC Distribution</t>
  </si>
  <si>
    <t xml:space="preserve">In addition to the regular education curriculum, Pennsylvania requires that ELL students receive language instruction, which translates into higher costs to educate ELL students (dual language curriculum material, after school programs, etc). </t>
  </si>
  <si>
    <t>Every student counts as 1.0 except half-day kindergarten students count as 0.5 (this is how adjusted ADM differs from regular ADM which counts all students as 1).</t>
  </si>
  <si>
    <t xml:space="preserve">This is basically a school district's annual enrollment. The foundation of the formula is every student counts as 1. </t>
  </si>
  <si>
    <t>The BEFC formula determined it costs 60 percent more to educate acute poverty students in every district, but it costs 90 percent more to educate acute poverty students in districts with a high percentage of acute poverty. So there is an additional 0.3 weight on top of the 0.6 acute poverty weight for high poverty rate districts.</t>
  </si>
  <si>
    <t>Making Sense of the Weight</t>
  </si>
  <si>
    <t xml:space="preserve">Students in poverty are already counted as 1.0 in the ADM. The 0.6 and 0.3 weights for students in poverty are a recognition that it costs an additional 60 or 30 percent more to educate impoverished students. </t>
  </si>
  <si>
    <t xml:space="preserve">ELL students are already counted as 1.0 in the ADM. The 0.6 additional weight for these students accounts for the 60 percent higher costs to educate students with a non-English-speaking background. </t>
  </si>
  <si>
    <t xml:space="preserve">A school district pays the tuition amount (the district’s spending per student less some expenses) for its students that choose to attend a charter school. </t>
  </si>
  <si>
    <t xml:space="preserve">When a student leaves the school district to attend a charter school, there are fixed costs (e.g. classroom, teacher) that are spread out over fewer remaining students, meaning the cost to educate the remaining students goes up. </t>
  </si>
  <si>
    <t xml:space="preserve">Charter school students are counted in a district's ADM. The BEFC determined that an additional 20 percent was an appropriate amount to compenstate school districts for the 'stranded costs.' </t>
  </si>
  <si>
    <t xml:space="preserve">The PA Dept. of Education defines average daily membership as “the term used for all resident pupils of the school district for whom the school district is financially responsible. It is calculated by dividing the aggregate days membership for all children on active rolls by the number of days the school district is in session.” </t>
  </si>
  <si>
    <t>Most recent 5-year estimate of the U.S. Census Bureau’s American Community Survey 
ACS Series ID: B17024</t>
  </si>
  <si>
    <t>Most recent 5-year estimate of the U.S. Census Bureau’s American Community Survey
ACS Series ID: B17024</t>
  </si>
  <si>
    <t>Poverty Weight
(0.6 for acute poverty)
(0.3 for poverty)</t>
  </si>
  <si>
    <t>Poverty Concentration Weight
(0.3 if acute poverty &gt; 30%)</t>
  </si>
  <si>
    <t>Tuition for Patrons</t>
  </si>
  <si>
    <t>Current Exp less Tuition for Patrons</t>
  </si>
  <si>
    <t>current exp per weighted student rank 
(1 = lowest spending)</t>
  </si>
  <si>
    <t>Table 1: Weighted Student Count</t>
  </si>
  <si>
    <t>Table 2: Weighted &amp; Adjusted Student Count</t>
  </si>
  <si>
    <r>
      <t xml:space="preserve">2015/16 </t>
    </r>
    <r>
      <rPr>
        <u/>
        <sz val="10"/>
        <rFont val="Calibri"/>
        <family val="2"/>
        <scheme val="minor"/>
      </rPr>
      <t>Weighted</t>
    </r>
    <r>
      <rPr>
        <sz val="10"/>
        <rFont val="Calibri"/>
        <family val="2"/>
        <scheme val="minor"/>
      </rPr>
      <t xml:space="preserve"> Student Count</t>
    </r>
  </si>
  <si>
    <t>Step 2: 
Adjust for District Factors</t>
  </si>
  <si>
    <t>Step 1: 
Weight the Students</t>
  </si>
  <si>
    <t>Step 3:
Determine the Share</t>
  </si>
  <si>
    <t>Sparsity/Size Adjustment
(a district factor acting 
as a weight)</t>
  </si>
  <si>
    <r>
      <t xml:space="preserve">The local effort index is designed to determine whether a school district is making a fair local tax effort. It compares the tax burden in each school district to the statewide median tax burden. Importantly, it includes an adjustment for school districts spending above the statewide median expenditures per </t>
    </r>
    <r>
      <rPr>
        <u/>
        <sz val="11"/>
        <rFont val="Arial"/>
        <family val="2"/>
      </rPr>
      <t>weighted</t>
    </r>
    <r>
      <rPr>
        <sz val="11"/>
        <color theme="1"/>
        <rFont val="Arial"/>
        <family val="2"/>
      </rPr>
      <t xml:space="preserve"> student so as to not reward wealthier districts that choose to have high taxes so that they may spend more per pupil.  </t>
    </r>
  </si>
  <si>
    <r>
      <t xml:space="preserve">Asks the question, how much spending per </t>
    </r>
    <r>
      <rPr>
        <u/>
        <sz val="11"/>
        <rFont val="Arial"/>
        <family val="2"/>
      </rPr>
      <t>weighted</t>
    </r>
    <r>
      <rPr>
        <sz val="11"/>
        <color theme="1"/>
        <rFont val="Arial"/>
        <family val="2"/>
      </rPr>
      <t xml:space="preserve"> student could a district afford if it taxed at the statewide median effort?
The local capacity index component provides more state funding for districts that are unable to raise enough funds locally even if taxing at the statewide median rate. 
</t>
    </r>
  </si>
  <si>
    <t>Estimated Student-Weighted ADM add-on plus Sparsity-Size Adj</t>
  </si>
  <si>
    <t>Entire Base Reallocated Using BEFC Formula</t>
  </si>
  <si>
    <t>Actual Base BEF Allocation</t>
  </si>
  <si>
    <t>Base Positive/Negative Amount</t>
  </si>
  <si>
    <r>
      <t xml:space="preserve">Using 2017/18 distribution data:
PA's 125 poorest school districts based on the median household income index spent $9,485 per </t>
    </r>
    <r>
      <rPr>
        <u/>
        <sz val="11"/>
        <rFont val="Arial"/>
        <family val="2"/>
      </rPr>
      <t>weighted</t>
    </r>
    <r>
      <rPr>
        <sz val="11"/>
        <rFont val="Arial"/>
        <family val="2"/>
      </rPr>
      <t xml:space="preserve"> student while the wealthiest 125 districts spent $14,472 per </t>
    </r>
    <r>
      <rPr>
        <u/>
        <sz val="11"/>
        <rFont val="Arial"/>
        <family val="2"/>
      </rPr>
      <t>weighted</t>
    </r>
    <r>
      <rPr>
        <sz val="11"/>
        <rFont val="Arial"/>
        <family val="2"/>
      </rPr>
      <t xml:space="preserve"> student, or 53% more.</t>
    </r>
  </si>
  <si>
    <t xml:space="preserve">Using 2017/18 distribution data:
The median local effort index is 0.92. Pocono Mountain School District has the highest local effort index at 1.90. </t>
  </si>
  <si>
    <t>Most recent 5-year estimate of the U.S. Census Bureau’s American Community Survey - for median income - ACS Series ID: S1903
PA Department of Education - for local tax related revenue, current expenditures, adj. ADM, and state property tax reduction allocation
PA Department of Community and Economic Development's Tax Equalization Division - for market values and adjusted personal income (reported to PDE)</t>
  </si>
  <si>
    <t xml:space="preserve">Note: The base share is the actual base amount as a share of the amount if all funding when through the fair funding formula. Anything above 100% means a district's actual base is higher than its fair share. </t>
  </si>
  <si>
    <t>Quartile Analysis (using Median Household Income Index) for Base Share</t>
  </si>
  <si>
    <r>
      <rPr>
        <sz val="11"/>
        <color rgb="FFFF0000"/>
        <rFont val="Arial"/>
        <family val="2"/>
      </rPr>
      <t>The Local Effort Capacity Index is the sum of the Local Effort Index and the Local Capacity Index.</t>
    </r>
    <r>
      <rPr>
        <sz val="11"/>
        <rFont val="Arial"/>
        <family val="2"/>
      </rPr>
      <t xml:space="preserve"> In the BEFC formula, the Local Effort Capacity Index is multiplied by the weighted student count. This means an index value greater than 1 increases a school district's share of funding, while a value below 1 decreases a school district's share of the funding. </t>
    </r>
  </si>
  <si>
    <t>Table 4:
Decile Analysis (using Median Household Income Index) for Base Share</t>
  </si>
  <si>
    <t>Table 6:
Quartile Analysis (using Median Household Income Index) for State Funding Share</t>
  </si>
  <si>
    <t>Table 5:
Quartile Analysis (using Median Household Income Index) for Total Spending</t>
  </si>
</sst>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44" formatCode="_(&quot;$&quot;* #,##0.00_);_(&quot;$&quot;* \(#,##0.00\);_(&quot;$&quot;* &quot;-&quot;??_);_(@_)"/>
    <numFmt numFmtId="43" formatCode="_(* #,##0.00_);_(* \(#,##0.00\);_(* &quot;-&quot;??_);_(@_)"/>
    <numFmt numFmtId="164" formatCode="&quot;$&quot;#,##0"/>
    <numFmt numFmtId="165" formatCode="[$$-409]#,##0.00;[Red]&quot;-&quot;[$$-409]#,##0.00"/>
    <numFmt numFmtId="166" formatCode="&quot;$&quot;#,##0.00"/>
    <numFmt numFmtId="167" formatCode="#,##0.000"/>
    <numFmt numFmtId="168" formatCode="#,##0.0000;[Red]#,##0.0000"/>
    <numFmt numFmtId="169" formatCode="#,##0.0000"/>
    <numFmt numFmtId="170" formatCode="_(&quot;$&quot;* #,##0_);_(&quot;$&quot;* \(#,##0\);_(&quot;$&quot;* &quot;-&quot;??_);_(@_)"/>
    <numFmt numFmtId="171" formatCode="0.0000"/>
    <numFmt numFmtId="172" formatCode="0.000%"/>
    <numFmt numFmtId="173" formatCode="#,##0.0"/>
    <numFmt numFmtId="174" formatCode="0.0%"/>
    <numFmt numFmtId="175" formatCode="_(* #,##0.000_);_(* \(#,##0.000\);_(* &quot;-&quot;??_);_(@_)"/>
    <numFmt numFmtId="176" formatCode="_(* #,##0_);_(* \(#,##0\);_(* &quot;-&quot;??_);_(@_)"/>
    <numFmt numFmtId="177" formatCode="0.0"/>
    <numFmt numFmtId="178" formatCode="#,##0.000_);\(#,##0.000\)"/>
  </numFmts>
  <fonts count="79" x14ac:knownFonts="1">
    <font>
      <sz val="11"/>
      <color theme="1"/>
      <name val="Calibri"/>
      <family val="2"/>
      <scheme val="minor"/>
    </font>
    <font>
      <sz val="8"/>
      <color theme="1"/>
      <name val="Arial"/>
      <family val="2"/>
    </font>
    <font>
      <sz val="11"/>
      <color theme="1"/>
      <name val="Calibri"/>
      <family val="2"/>
      <scheme val="minor"/>
    </font>
    <font>
      <sz val="10"/>
      <name val="Arial"/>
      <family val="2"/>
    </font>
    <font>
      <b/>
      <sz val="8"/>
      <name val="Arial"/>
      <family val="2"/>
    </font>
    <font>
      <sz val="8"/>
      <name val="Tahoma"/>
      <family val="2"/>
    </font>
    <font>
      <sz val="12"/>
      <color theme="1"/>
      <name val="Arial"/>
      <family val="2"/>
    </font>
    <font>
      <sz val="8"/>
      <color theme="1"/>
      <name val="Arial"/>
      <family val="2"/>
    </font>
    <font>
      <sz val="8"/>
      <name val="Arial"/>
      <family val="2"/>
    </font>
    <font>
      <sz val="11"/>
      <color indexed="8"/>
      <name val="Calibri"/>
      <family val="2"/>
    </font>
    <font>
      <sz val="11"/>
      <color indexed="9"/>
      <name val="Calibri"/>
      <family val="2"/>
    </font>
    <font>
      <sz val="10"/>
      <color theme="1"/>
      <name val="Arial"/>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i/>
      <sz val="16"/>
      <color theme="1"/>
      <name val="Arial"/>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sz val="10"/>
      <color theme="1"/>
      <name val="Tahoma"/>
      <family val="2"/>
    </font>
    <font>
      <sz val="12"/>
      <name val="Arial"/>
      <family val="2"/>
    </font>
    <font>
      <sz val="11"/>
      <name val="Calibri"/>
      <family val="2"/>
    </font>
    <font>
      <sz val="11"/>
      <color theme="1"/>
      <name val="Arial"/>
      <family val="2"/>
    </font>
    <font>
      <sz val="10"/>
      <name val="MS Sans Serif"/>
      <family val="2"/>
    </font>
    <font>
      <sz val="10"/>
      <name val="Garamond"/>
      <family val="1"/>
    </font>
    <font>
      <b/>
      <sz val="11"/>
      <color indexed="63"/>
      <name val="Calibri"/>
      <family val="2"/>
    </font>
    <font>
      <b/>
      <i/>
      <u/>
      <sz val="11"/>
      <color theme="1"/>
      <name val="Arial"/>
      <family val="2"/>
    </font>
    <font>
      <b/>
      <sz val="12"/>
      <color indexed="8"/>
      <name val="Arial"/>
      <family val="2"/>
    </font>
    <font>
      <b/>
      <i/>
      <sz val="12"/>
      <color indexed="8"/>
      <name val="Arial"/>
      <family val="2"/>
    </font>
    <font>
      <sz val="12"/>
      <color indexed="8"/>
      <name val="Arial"/>
      <family val="2"/>
    </font>
    <font>
      <sz val="10"/>
      <color indexed="8"/>
      <name val="Arial"/>
      <family val="2"/>
    </font>
    <font>
      <i/>
      <sz val="12"/>
      <color indexed="8"/>
      <name val="Arial"/>
      <family val="2"/>
    </font>
    <font>
      <sz val="19"/>
      <color indexed="48"/>
      <name val="Arial"/>
      <family val="2"/>
    </font>
    <font>
      <sz val="12"/>
      <color indexed="14"/>
      <name val="Arial"/>
      <family val="2"/>
    </font>
    <font>
      <b/>
      <sz val="18"/>
      <color indexed="56"/>
      <name val="Cambria"/>
      <family val="2"/>
    </font>
    <font>
      <b/>
      <sz val="11"/>
      <color indexed="8"/>
      <name val="Calibri"/>
      <family val="2"/>
    </font>
    <font>
      <sz val="11"/>
      <color indexed="10"/>
      <name val="Calibri"/>
      <family val="2"/>
    </font>
    <font>
      <sz val="10"/>
      <name val="Arial"/>
      <family val="2"/>
    </font>
    <font>
      <b/>
      <sz val="8"/>
      <color theme="4" tint="-0.249977111117893"/>
      <name val="Arial"/>
      <family val="2"/>
    </font>
    <font>
      <sz val="8"/>
      <color indexed="8"/>
      <name val="Arial"/>
      <family val="2"/>
    </font>
    <font>
      <b/>
      <sz val="8"/>
      <color theme="1"/>
      <name val="Arial"/>
      <family val="2"/>
    </font>
    <font>
      <b/>
      <sz val="8"/>
      <color theme="9" tint="-0.499984740745262"/>
      <name val="Arial"/>
      <family val="2"/>
    </font>
    <font>
      <b/>
      <sz val="8"/>
      <color rgb="FF993300"/>
      <name val="Arial"/>
      <family val="2"/>
    </font>
    <font>
      <b/>
      <sz val="8"/>
      <color indexed="60"/>
      <name val="Arial"/>
      <family val="2"/>
    </font>
    <font>
      <b/>
      <sz val="11"/>
      <color theme="0"/>
      <name val="Calibri"/>
      <family val="2"/>
      <scheme val="minor"/>
    </font>
    <font>
      <b/>
      <sz val="11"/>
      <color theme="1"/>
      <name val="Calibri"/>
      <family val="2"/>
      <scheme val="minor"/>
    </font>
    <font>
      <sz val="16"/>
      <name val="Arial"/>
      <family val="2"/>
    </font>
    <font>
      <b/>
      <sz val="18"/>
      <color theme="1"/>
      <name val="Calibri"/>
      <family val="2"/>
      <scheme val="minor"/>
    </font>
    <font>
      <b/>
      <sz val="18"/>
      <color theme="1"/>
      <name val="Calibri"/>
      <family val="2"/>
    </font>
    <font>
      <b/>
      <sz val="12"/>
      <color theme="1"/>
      <name val="Calibri"/>
      <family val="2"/>
      <scheme val="minor"/>
    </font>
    <font>
      <b/>
      <sz val="16"/>
      <name val="Arial"/>
      <family val="2"/>
    </font>
    <font>
      <b/>
      <sz val="11"/>
      <name val="Calibri"/>
      <family val="2"/>
      <scheme val="minor"/>
    </font>
    <font>
      <sz val="11"/>
      <name val="Calibri"/>
      <family val="2"/>
      <scheme val="minor"/>
    </font>
    <font>
      <sz val="8"/>
      <color indexed="18"/>
      <name val="Arial"/>
      <family val="2"/>
    </font>
    <font>
      <i/>
      <sz val="11"/>
      <color theme="1"/>
      <name val="Calibri"/>
      <family val="2"/>
      <scheme val="minor"/>
    </font>
    <font>
      <b/>
      <sz val="9"/>
      <color theme="1"/>
      <name val="Calibri"/>
      <family val="2"/>
      <scheme val="minor"/>
    </font>
    <font>
      <sz val="9"/>
      <color theme="1"/>
      <name val="Calibri"/>
      <family val="2"/>
      <scheme val="minor"/>
    </font>
    <font>
      <b/>
      <sz val="9"/>
      <name val="Calibri"/>
      <family val="2"/>
      <scheme val="minor"/>
    </font>
    <font>
      <sz val="9"/>
      <name val="Calibri"/>
      <family val="2"/>
      <scheme val="minor"/>
    </font>
    <font>
      <sz val="11"/>
      <color theme="0"/>
      <name val="Calibri"/>
      <family val="2"/>
      <scheme val="minor"/>
    </font>
    <font>
      <sz val="10"/>
      <color theme="1"/>
      <name val="Calibri"/>
      <family val="2"/>
      <scheme val="minor"/>
    </font>
    <font>
      <b/>
      <sz val="10"/>
      <name val="Calibri"/>
      <family val="2"/>
      <scheme val="minor"/>
    </font>
    <font>
      <sz val="10"/>
      <name val="Calibri"/>
      <family val="2"/>
      <scheme val="minor"/>
    </font>
    <font>
      <b/>
      <sz val="16"/>
      <color theme="1"/>
      <name val="Calibri"/>
      <family val="2"/>
      <scheme val="minor"/>
    </font>
    <font>
      <b/>
      <sz val="11"/>
      <color rgb="FFFF0000"/>
      <name val="Calibri"/>
      <family val="2"/>
      <scheme val="minor"/>
    </font>
    <font>
      <b/>
      <sz val="12"/>
      <color theme="0"/>
      <name val="Arial"/>
      <family val="2"/>
    </font>
    <font>
      <b/>
      <sz val="22"/>
      <name val="Calibri"/>
      <family val="2"/>
      <scheme val="minor"/>
    </font>
    <font>
      <u/>
      <sz val="10"/>
      <color theme="1"/>
      <name val="Calibri"/>
      <family val="2"/>
      <scheme val="minor"/>
    </font>
    <font>
      <b/>
      <sz val="11"/>
      <name val="Arial"/>
      <family val="2"/>
    </font>
    <font>
      <u/>
      <sz val="10"/>
      <name val="Calibri"/>
      <family val="2"/>
      <scheme val="minor"/>
    </font>
    <font>
      <sz val="11"/>
      <name val="Arial"/>
      <family val="2"/>
    </font>
    <font>
      <sz val="18"/>
      <name val="Arial"/>
      <family val="2"/>
    </font>
    <font>
      <u/>
      <sz val="11"/>
      <name val="Arial"/>
      <family val="2"/>
    </font>
    <font>
      <sz val="11"/>
      <color rgb="FFFF0000"/>
      <name val="Arial"/>
      <family val="2"/>
    </font>
  </fonts>
  <fills count="48">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3"/>
        <bgColor indexed="64"/>
      </patternFill>
    </fill>
    <fill>
      <patternFill patternType="solid">
        <fgColor indexed="54"/>
        <bgColor indexed="64"/>
      </patternFill>
    </fill>
    <fill>
      <patternFill patternType="solid">
        <fgColor indexed="10"/>
        <bgColor indexed="64"/>
      </patternFill>
    </fill>
    <fill>
      <patternFill patternType="solid">
        <fgColor indexed="45"/>
        <bgColor indexed="64"/>
      </patternFill>
    </fill>
    <fill>
      <patternFill patternType="solid">
        <fgColor indexed="29"/>
        <bgColor indexed="64"/>
      </patternFill>
    </fill>
    <fill>
      <patternFill patternType="solid">
        <fgColor indexed="42"/>
        <bgColor indexed="64"/>
      </patternFill>
    </fill>
    <fill>
      <patternFill patternType="solid">
        <fgColor indexed="51"/>
        <bgColor indexed="64"/>
      </patternFill>
    </fill>
    <fill>
      <patternFill patternType="solid">
        <fgColor indexed="47"/>
        <bgColor indexed="64"/>
      </patternFill>
    </fill>
    <fill>
      <patternFill patternType="solid">
        <fgColor indexed="50"/>
        <bgColor indexed="64"/>
      </patternFill>
    </fill>
    <fill>
      <patternFill patternType="solid">
        <fgColor indexed="57"/>
        <bgColor indexed="64"/>
      </patternFill>
    </fill>
    <fill>
      <patternFill patternType="solid">
        <fgColor indexed="21"/>
        <bgColor indexed="64"/>
      </patternFill>
    </fill>
    <fill>
      <patternFill patternType="lightUp">
        <fgColor indexed="48"/>
        <bgColor indexed="44"/>
      </patternFill>
    </fill>
    <fill>
      <patternFill patternType="solid">
        <fgColor indexed="44"/>
        <bgColor indexed="64"/>
      </patternFill>
    </fill>
    <fill>
      <patternFill patternType="solid">
        <fgColor indexed="41"/>
        <bgColor indexed="64"/>
      </patternFill>
    </fill>
    <fill>
      <patternFill patternType="solid">
        <fgColor indexed="40"/>
        <bgColor indexed="64"/>
      </patternFill>
    </fill>
    <fill>
      <patternFill patternType="solid">
        <fgColor theme="1"/>
        <bgColor indexed="64"/>
      </patternFill>
    </fill>
    <fill>
      <patternFill patternType="solid">
        <fgColor theme="3" tint="0.79998168889431442"/>
        <bgColor indexed="64"/>
      </patternFill>
    </fill>
    <fill>
      <patternFill patternType="solid">
        <fgColor theme="0" tint="-0.14999847407452621"/>
        <bgColor indexed="64"/>
      </patternFill>
    </fill>
    <fill>
      <patternFill patternType="solid">
        <fgColor theme="6" tint="0.59999389629810485"/>
        <bgColor indexed="64"/>
      </patternFill>
    </fill>
    <fill>
      <patternFill patternType="solid">
        <fgColor rgb="FFFFFFCC"/>
        <bgColor indexed="64"/>
      </patternFill>
    </fill>
    <fill>
      <patternFill patternType="solid">
        <fgColor theme="9" tint="0.59999389629810485"/>
        <bgColor indexed="64"/>
      </patternFill>
    </fill>
    <fill>
      <patternFill patternType="solid">
        <fgColor theme="6" tint="0.79998168889431442"/>
        <bgColor indexed="64"/>
      </patternFill>
    </fill>
    <fill>
      <patternFill patternType="solid">
        <fgColor theme="5" tint="0.79998168889431442"/>
        <bgColor indexed="64"/>
      </patternFill>
    </fill>
    <fill>
      <patternFill patternType="solid">
        <fgColor theme="9" tint="0.79998168889431442"/>
        <bgColor indexed="64"/>
      </patternFill>
    </fill>
  </fills>
  <borders count="39">
    <border>
      <left/>
      <right/>
      <top/>
      <bottom/>
      <diagonal/>
    </border>
    <border>
      <left/>
      <right/>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style="thin">
        <color indexed="48"/>
      </top>
      <bottom style="thin">
        <color indexed="48"/>
      </bottom>
      <diagonal/>
    </border>
    <border>
      <left/>
      <right/>
      <top style="thin">
        <color indexed="62"/>
      </top>
      <bottom style="double">
        <color indexed="62"/>
      </bottom>
      <diagonal/>
    </border>
    <border>
      <left style="thin">
        <color indexed="64"/>
      </left>
      <right style="thin">
        <color indexed="64"/>
      </right>
      <top style="thin">
        <color indexed="64"/>
      </top>
      <bottom/>
      <diagonal/>
    </border>
    <border>
      <left/>
      <right/>
      <top style="thin">
        <color theme="0"/>
      </top>
      <bottom style="thin">
        <color theme="0"/>
      </bottom>
      <diagonal/>
    </border>
    <border>
      <left style="thin">
        <color indexed="64"/>
      </left>
      <right style="thin">
        <color indexed="64"/>
      </right>
      <top style="thin">
        <color indexed="64"/>
      </top>
      <bottom style="thin">
        <color indexed="64"/>
      </bottom>
      <diagonal/>
    </border>
    <border>
      <left/>
      <right/>
      <top/>
      <bottom style="thin">
        <color theme="0"/>
      </bottom>
      <diagonal/>
    </border>
    <border>
      <left style="thin">
        <color indexed="64"/>
      </left>
      <right style="thin">
        <color indexed="64"/>
      </right>
      <top style="thin">
        <color theme="0"/>
      </top>
      <bottom style="thin">
        <color theme="0"/>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style="thin">
        <color indexed="64"/>
      </bottom>
      <diagonal/>
    </border>
    <border>
      <left/>
      <right/>
      <top style="thin">
        <color indexed="64"/>
      </top>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theme="0"/>
      </left>
      <right style="thin">
        <color theme="0"/>
      </right>
      <top style="thin">
        <color theme="0"/>
      </top>
      <bottom style="thin">
        <color theme="0"/>
      </bottom>
      <diagonal/>
    </border>
    <border>
      <left style="thin">
        <color theme="0"/>
      </left>
      <right style="thin">
        <color theme="0"/>
      </right>
      <top/>
      <bottom/>
      <diagonal/>
    </border>
    <border>
      <left style="thin">
        <color theme="0"/>
      </left>
      <right style="thin">
        <color theme="0"/>
      </right>
      <top style="thin">
        <color indexed="64"/>
      </top>
      <bottom/>
      <diagonal/>
    </border>
    <border>
      <left/>
      <right/>
      <top style="thin">
        <color theme="0"/>
      </top>
      <bottom/>
      <diagonal/>
    </border>
    <border>
      <left style="thin">
        <color theme="0"/>
      </left>
      <right/>
      <top style="thin">
        <color theme="0"/>
      </top>
      <bottom/>
      <diagonal/>
    </border>
    <border>
      <left style="thin">
        <color theme="0"/>
      </left>
      <right/>
      <top style="thin">
        <color theme="0"/>
      </top>
      <bottom style="thin">
        <color theme="0"/>
      </bottom>
      <diagonal/>
    </border>
  </borders>
  <cellStyleXfs count="1841">
    <xf numFmtId="0" fontId="0" fillId="0" borderId="0"/>
    <xf numFmtId="0" fontId="3" fillId="0" borderId="0"/>
    <xf numFmtId="0" fontId="5" fillId="0" borderId="0"/>
    <xf numFmtId="43" fontId="2" fillId="0" borderId="0" applyFont="0" applyFill="0" applyBorder="0" applyAlignment="0" applyProtection="0"/>
    <xf numFmtId="0" fontId="6" fillId="0" borderId="0"/>
    <xf numFmtId="0" fontId="9" fillId="2"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8" borderId="0" applyNumberFormat="0" applyBorder="0" applyAlignment="0" applyProtection="0"/>
    <xf numFmtId="0" fontId="9" fillId="11" borderId="0" applyNumberFormat="0" applyBorder="0" applyAlignment="0" applyProtection="0"/>
    <xf numFmtId="0" fontId="10" fillId="12"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9" borderId="0" applyNumberFormat="0" applyBorder="0" applyAlignment="0" applyProtection="0"/>
    <xf numFmtId="0" fontId="11" fillId="0" borderId="0" applyNumberFormat="0" applyFont="0" applyFill="0" applyBorder="0" applyAlignment="0">
      <protection locked="0"/>
    </xf>
    <xf numFmtId="0" fontId="12" fillId="3" borderId="0" applyNumberFormat="0" applyBorder="0" applyAlignment="0" applyProtection="0"/>
    <xf numFmtId="0" fontId="13" fillId="20" borderId="2" applyNumberFormat="0" applyAlignment="0" applyProtection="0"/>
    <xf numFmtId="0" fontId="13" fillId="20" borderId="2" applyNumberFormat="0" applyAlignment="0" applyProtection="0"/>
    <xf numFmtId="0" fontId="13" fillId="20" borderId="2" applyNumberFormat="0" applyAlignment="0" applyProtection="0"/>
    <xf numFmtId="0" fontId="13" fillId="20" borderId="2" applyNumberFormat="0" applyAlignment="0" applyProtection="0"/>
    <xf numFmtId="0" fontId="13" fillId="20" borderId="2" applyNumberFormat="0" applyAlignment="0" applyProtection="0"/>
    <xf numFmtId="0" fontId="13" fillId="20" borderId="2" applyNumberFormat="0" applyAlignment="0" applyProtection="0"/>
    <xf numFmtId="0" fontId="13" fillId="20" borderId="2" applyNumberFormat="0" applyAlignment="0" applyProtection="0"/>
    <xf numFmtId="0" fontId="13" fillId="20" borderId="2" applyNumberFormat="0" applyAlignment="0" applyProtection="0"/>
    <xf numFmtId="0" fontId="13" fillId="20" borderId="2" applyNumberFormat="0" applyAlignment="0" applyProtection="0"/>
    <xf numFmtId="0" fontId="13" fillId="20" borderId="2" applyNumberFormat="0" applyAlignment="0" applyProtection="0"/>
    <xf numFmtId="0" fontId="13" fillId="20" borderId="2" applyNumberFormat="0" applyAlignment="0" applyProtection="0"/>
    <xf numFmtId="0" fontId="13" fillId="20" borderId="2" applyNumberFormat="0" applyAlignment="0" applyProtection="0"/>
    <xf numFmtId="0" fontId="13" fillId="20" borderId="2" applyNumberFormat="0" applyAlignment="0" applyProtection="0"/>
    <xf numFmtId="0" fontId="13" fillId="20" borderId="2" applyNumberFormat="0" applyAlignment="0" applyProtection="0"/>
    <xf numFmtId="0" fontId="14" fillId="21" borderId="3" applyNumberFormat="0" applyAlignment="0" applyProtection="0"/>
    <xf numFmtId="43" fontId="8"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8" fillId="0" borderId="0" applyFont="0" applyFill="0" applyBorder="0" applyAlignment="0" applyProtection="0"/>
    <xf numFmtId="44" fontId="2" fillId="0" borderId="0" applyFont="0" applyFill="0" applyBorder="0" applyAlignment="0" applyProtection="0"/>
    <xf numFmtId="44" fontId="3" fillId="0" borderId="0" applyFont="0" applyFill="0" applyBorder="0" applyAlignment="0" applyProtection="0"/>
    <xf numFmtId="44" fontId="8" fillId="0" borderId="0" applyFont="0" applyFill="0" applyBorder="0" applyAlignment="0" applyProtection="0"/>
    <xf numFmtId="44" fontId="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9" fillId="0" borderId="0" applyFont="0" applyFill="0" applyBorder="0" applyAlignment="0" applyProtection="0"/>
    <xf numFmtId="44" fontId="8" fillId="0" borderId="0" applyFont="0" applyFill="0" applyBorder="0" applyAlignment="0" applyProtection="0"/>
    <xf numFmtId="0" fontId="15" fillId="0" borderId="0" applyNumberFormat="0" applyFill="0" applyBorder="0" applyAlignment="0" applyProtection="0"/>
    <xf numFmtId="0" fontId="16" fillId="4" borderId="0" applyNumberFormat="0" applyBorder="0" applyAlignment="0" applyProtection="0"/>
    <xf numFmtId="0" fontId="17" fillId="0" borderId="0">
      <alignment horizontal="center"/>
    </xf>
    <xf numFmtId="0" fontId="18" fillId="0" borderId="4" applyNumberFormat="0" applyFill="0" applyAlignment="0" applyProtection="0"/>
    <xf numFmtId="0" fontId="19" fillId="0" borderId="5" applyNumberFormat="0" applyFill="0" applyAlignment="0" applyProtection="0"/>
    <xf numFmtId="0" fontId="20" fillId="0" borderId="6" applyNumberFormat="0" applyFill="0" applyAlignment="0" applyProtection="0"/>
    <xf numFmtId="0" fontId="20" fillId="0" borderId="0" applyNumberFormat="0" applyFill="0" applyBorder="0" applyAlignment="0" applyProtection="0"/>
    <xf numFmtId="0" fontId="17" fillId="0" borderId="0">
      <alignment horizontal="center" textRotation="90"/>
    </xf>
    <xf numFmtId="0" fontId="21" fillId="7" borderId="2" applyNumberFormat="0" applyAlignment="0" applyProtection="0"/>
    <xf numFmtId="0" fontId="21" fillId="7" borderId="2" applyNumberFormat="0" applyAlignment="0" applyProtection="0"/>
    <xf numFmtId="0" fontId="21" fillId="7" borderId="2" applyNumberFormat="0" applyAlignment="0" applyProtection="0"/>
    <xf numFmtId="0" fontId="21" fillId="7" borderId="2" applyNumberFormat="0" applyAlignment="0" applyProtection="0"/>
    <xf numFmtId="0" fontId="21" fillId="7" borderId="2" applyNumberFormat="0" applyAlignment="0" applyProtection="0"/>
    <xf numFmtId="0" fontId="21" fillId="7" borderId="2" applyNumberFormat="0" applyAlignment="0" applyProtection="0"/>
    <xf numFmtId="0" fontId="21" fillId="7" borderId="2" applyNumberFormat="0" applyAlignment="0" applyProtection="0"/>
    <xf numFmtId="0" fontId="21" fillId="7" borderId="2" applyNumberFormat="0" applyAlignment="0" applyProtection="0"/>
    <xf numFmtId="0" fontId="21" fillId="7" borderId="2" applyNumberFormat="0" applyAlignment="0" applyProtection="0"/>
    <xf numFmtId="0" fontId="21" fillId="7" borderId="2" applyNumberFormat="0" applyAlignment="0" applyProtection="0"/>
    <xf numFmtId="0" fontId="21" fillId="7" borderId="2" applyNumberFormat="0" applyAlignment="0" applyProtection="0"/>
    <xf numFmtId="0" fontId="21" fillId="7" borderId="2" applyNumberFormat="0" applyAlignment="0" applyProtection="0"/>
    <xf numFmtId="0" fontId="21" fillId="7" borderId="2" applyNumberFormat="0" applyAlignment="0" applyProtection="0"/>
    <xf numFmtId="0" fontId="21" fillId="7" borderId="2" applyNumberFormat="0" applyAlignment="0" applyProtection="0"/>
    <xf numFmtId="0" fontId="22" fillId="0" borderId="7" applyNumberFormat="0" applyFill="0" applyAlignment="0" applyProtection="0"/>
    <xf numFmtId="0" fontId="23" fillId="22"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applyNumberFormat="0" applyFill="0" applyBorder="0" applyAlignment="0" applyProtection="0"/>
    <xf numFmtId="0" fontId="3" fillId="0" borderId="0"/>
    <xf numFmtId="0" fontId="2" fillId="0" borderId="0"/>
    <xf numFmtId="0" fontId="8" fillId="0" borderId="0"/>
    <xf numFmtId="0" fontId="8" fillId="0" borderId="0"/>
    <xf numFmtId="0" fontId="3" fillId="0" borderId="0"/>
    <xf numFmtId="0" fontId="3" fillId="0" borderId="0"/>
    <xf numFmtId="0" fontId="8" fillId="0" borderId="0"/>
    <xf numFmtId="0" fontId="3" fillId="0" borderId="0"/>
    <xf numFmtId="0" fontId="8" fillId="0" borderId="0"/>
    <xf numFmtId="0" fontId="3" fillId="0" borderId="0"/>
    <xf numFmtId="0" fontId="8" fillId="0" borderId="0"/>
    <xf numFmtId="0" fontId="8" fillId="0" borderId="0"/>
    <xf numFmtId="0" fontId="8" fillId="0" borderId="0"/>
    <xf numFmtId="0" fontId="8" fillId="0" borderId="0"/>
    <xf numFmtId="0" fontId="3" fillId="0" borderId="0"/>
    <xf numFmtId="0" fontId="8" fillId="0" borderId="0"/>
    <xf numFmtId="0" fontId="3" fillId="0" borderId="0"/>
    <xf numFmtId="0" fontId="3" fillId="0" borderId="0">
      <alignment vertical="top"/>
    </xf>
    <xf numFmtId="0" fontId="24" fillId="0" borderId="0"/>
    <xf numFmtId="0" fontId="11" fillId="0" borderId="0"/>
    <xf numFmtId="0" fontId="24" fillId="0" borderId="0"/>
    <xf numFmtId="0" fontId="25" fillId="0" borderId="0"/>
    <xf numFmtId="0" fontId="8" fillId="0" borderId="0"/>
    <xf numFmtId="0" fontId="3" fillId="0" borderId="0"/>
    <xf numFmtId="0" fontId="26" fillId="0" borderId="0"/>
    <xf numFmtId="0" fontId="8" fillId="0" borderId="0"/>
    <xf numFmtId="0" fontId="8" fillId="0" borderId="0"/>
    <xf numFmtId="0" fontId="27" fillId="0" borderId="0"/>
    <xf numFmtId="0" fontId="27" fillId="0" borderId="0"/>
    <xf numFmtId="0" fontId="27"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 fillId="0" borderId="0"/>
    <xf numFmtId="0" fontId="3" fillId="0" borderId="0"/>
    <xf numFmtId="0" fontId="28" fillId="0" borderId="0"/>
    <xf numFmtId="0" fontId="2" fillId="0" borderId="0"/>
    <xf numFmtId="0" fontId="8" fillId="0" borderId="0"/>
    <xf numFmtId="0" fontId="8" fillId="0" borderId="0"/>
    <xf numFmtId="0" fontId="28" fillId="0" borderId="0"/>
    <xf numFmtId="0" fontId="7" fillId="0" borderId="0"/>
    <xf numFmtId="0" fontId="7" fillId="0" borderId="0"/>
    <xf numFmtId="0" fontId="28" fillId="0" borderId="0"/>
    <xf numFmtId="0" fontId="3" fillId="0" borderId="0"/>
    <xf numFmtId="0" fontId="8" fillId="0" borderId="0"/>
    <xf numFmtId="0" fontId="26" fillId="0" borderId="0"/>
    <xf numFmtId="0" fontId="28" fillId="0" borderId="0"/>
    <xf numFmtId="0" fontId="8" fillId="0" borderId="0"/>
    <xf numFmtId="0" fontId="8" fillId="0" borderId="0"/>
    <xf numFmtId="0" fontId="2" fillId="0" borderId="0"/>
    <xf numFmtId="0" fontId="3" fillId="0" borderId="0"/>
    <xf numFmtId="0" fontId="2" fillId="0" borderId="0"/>
    <xf numFmtId="0" fontId="8" fillId="0" borderId="0"/>
    <xf numFmtId="0" fontId="8" fillId="0" borderId="0"/>
    <xf numFmtId="0" fontId="29" fillId="0" borderId="0"/>
    <xf numFmtId="0" fontId="2" fillId="0" borderId="0"/>
    <xf numFmtId="0" fontId="11" fillId="0" borderId="0"/>
    <xf numFmtId="0" fontId="2" fillId="0" borderId="0"/>
    <xf numFmtId="0" fontId="2" fillId="0" borderId="0"/>
    <xf numFmtId="0" fontId="8" fillId="23" borderId="8" applyNumberFormat="0" applyFont="0" applyAlignment="0" applyProtection="0"/>
    <xf numFmtId="0" fontId="8" fillId="23" borderId="8" applyNumberFormat="0" applyFont="0" applyAlignment="0" applyProtection="0"/>
    <xf numFmtId="0" fontId="8" fillId="23" borderId="8" applyNumberFormat="0" applyFont="0" applyAlignment="0" applyProtection="0"/>
    <xf numFmtId="0" fontId="8" fillId="23" borderId="8" applyNumberFormat="0" applyFont="0" applyAlignment="0" applyProtection="0"/>
    <xf numFmtId="0" fontId="8" fillId="23" borderId="8" applyNumberFormat="0" applyFont="0" applyAlignment="0" applyProtection="0"/>
    <xf numFmtId="0" fontId="8" fillId="23" borderId="8" applyNumberFormat="0" applyFont="0" applyAlignment="0" applyProtection="0"/>
    <xf numFmtId="0" fontId="8" fillId="23" borderId="8" applyNumberFormat="0" applyFont="0" applyAlignment="0" applyProtection="0"/>
    <xf numFmtId="0" fontId="8" fillId="23" borderId="8" applyNumberFormat="0" applyFont="0" applyAlignment="0" applyProtection="0"/>
    <xf numFmtId="0" fontId="8" fillId="23" borderId="8" applyNumberFormat="0" applyFont="0" applyAlignment="0" applyProtection="0"/>
    <xf numFmtId="0" fontId="8" fillId="23" borderId="8" applyNumberFormat="0" applyFont="0" applyAlignment="0" applyProtection="0"/>
    <xf numFmtId="0" fontId="8" fillId="23" borderId="8" applyNumberFormat="0" applyFont="0" applyAlignment="0" applyProtection="0"/>
    <xf numFmtId="0" fontId="8" fillId="23" borderId="8" applyNumberFormat="0" applyFont="0" applyAlignment="0" applyProtection="0"/>
    <xf numFmtId="0" fontId="8" fillId="23" borderId="8" applyNumberFormat="0" applyFont="0" applyAlignment="0" applyProtection="0"/>
    <xf numFmtId="0" fontId="8" fillId="23" borderId="8" applyNumberFormat="0" applyFont="0" applyAlignment="0" applyProtection="0"/>
    <xf numFmtId="0" fontId="8" fillId="23" borderId="8" applyNumberFormat="0" applyFont="0" applyAlignment="0" applyProtection="0"/>
    <xf numFmtId="0" fontId="30" fillId="20" borderId="9" applyNumberFormat="0" applyAlignment="0" applyProtection="0"/>
    <xf numFmtId="0" fontId="30" fillId="20" borderId="9" applyNumberFormat="0" applyAlignment="0" applyProtection="0"/>
    <xf numFmtId="0" fontId="30" fillId="20" borderId="9" applyNumberFormat="0" applyAlignment="0" applyProtection="0"/>
    <xf numFmtId="0" fontId="30" fillId="20" borderId="9" applyNumberFormat="0" applyAlignment="0" applyProtection="0"/>
    <xf numFmtId="0" fontId="30" fillId="20" borderId="9" applyNumberFormat="0" applyAlignment="0" applyProtection="0"/>
    <xf numFmtId="0" fontId="30" fillId="20" borderId="9" applyNumberFormat="0" applyAlignment="0" applyProtection="0"/>
    <xf numFmtId="0" fontId="30" fillId="20" borderId="9" applyNumberFormat="0" applyAlignment="0" applyProtection="0"/>
    <xf numFmtId="0" fontId="30" fillId="20" borderId="9" applyNumberFormat="0" applyAlignment="0" applyProtection="0"/>
    <xf numFmtId="0" fontId="30" fillId="20" borderId="9" applyNumberFormat="0" applyAlignment="0" applyProtection="0"/>
    <xf numFmtId="0" fontId="30" fillId="20" borderId="9" applyNumberFormat="0" applyAlignment="0" applyProtection="0"/>
    <xf numFmtId="0" fontId="30" fillId="20" borderId="9" applyNumberFormat="0" applyAlignment="0" applyProtection="0"/>
    <xf numFmtId="0" fontId="30" fillId="20" borderId="9" applyNumberFormat="0" applyAlignment="0" applyProtection="0"/>
    <xf numFmtId="9" fontId="3" fillId="0" borderId="0" applyFont="0" applyFill="0" applyBorder="0" applyAlignment="0" applyProtection="0"/>
    <xf numFmtId="9" fontId="11"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3"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25"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8"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25"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31" fillId="0" borderId="0"/>
    <xf numFmtId="165" fontId="31" fillId="0" borderId="0"/>
    <xf numFmtId="4" fontId="32" fillId="24" borderId="10" applyNumberFormat="0" applyProtection="0">
      <alignment vertical="center"/>
    </xf>
    <xf numFmtId="4" fontId="32" fillId="24" borderId="10" applyNumberFormat="0" applyProtection="0">
      <alignment vertical="center"/>
    </xf>
    <xf numFmtId="4" fontId="32" fillId="24" borderId="10" applyNumberFormat="0" applyProtection="0">
      <alignment vertical="center"/>
    </xf>
    <xf numFmtId="4" fontId="32" fillId="24" borderId="10" applyNumberFormat="0" applyProtection="0">
      <alignment vertical="center"/>
    </xf>
    <xf numFmtId="4" fontId="32" fillId="24" borderId="10" applyNumberFormat="0" applyProtection="0">
      <alignment vertical="center"/>
    </xf>
    <xf numFmtId="4" fontId="32" fillId="24" borderId="10" applyNumberFormat="0" applyProtection="0">
      <alignment vertical="center"/>
    </xf>
    <xf numFmtId="4" fontId="32" fillId="24" borderId="10" applyNumberFormat="0" applyProtection="0">
      <alignment vertical="center"/>
    </xf>
    <xf numFmtId="4" fontId="32" fillId="24" borderId="10" applyNumberFormat="0" applyProtection="0">
      <alignment vertical="center"/>
    </xf>
    <xf numFmtId="4" fontId="32" fillId="24" borderId="10" applyNumberFormat="0" applyProtection="0">
      <alignment vertical="center"/>
    </xf>
    <xf numFmtId="4" fontId="32" fillId="24" borderId="10" applyNumberFormat="0" applyProtection="0">
      <alignment vertical="center"/>
    </xf>
    <xf numFmtId="4" fontId="32" fillId="24" borderId="10" applyNumberFormat="0" applyProtection="0">
      <alignment vertical="center"/>
    </xf>
    <xf numFmtId="4" fontId="32" fillId="24" borderId="10" applyNumberFormat="0" applyProtection="0">
      <alignment vertical="center"/>
    </xf>
    <xf numFmtId="4" fontId="32" fillId="24" borderId="10" applyNumberFormat="0" applyProtection="0">
      <alignment vertical="center"/>
    </xf>
    <xf numFmtId="4" fontId="32" fillId="24" borderId="10" applyNumberFormat="0" applyProtection="0">
      <alignment vertical="center"/>
    </xf>
    <xf numFmtId="4" fontId="32" fillId="24" borderId="10" applyNumberFormat="0" applyProtection="0">
      <alignment vertical="center"/>
    </xf>
    <xf numFmtId="4" fontId="32" fillId="24" borderId="10" applyNumberFormat="0" applyProtection="0">
      <alignment vertical="center"/>
    </xf>
    <xf numFmtId="4" fontId="32" fillId="24" borderId="10" applyNumberFormat="0" applyProtection="0">
      <alignment vertical="center"/>
    </xf>
    <xf numFmtId="4" fontId="32" fillId="24" borderId="10" applyNumberFormat="0" applyProtection="0">
      <alignment vertical="center"/>
    </xf>
    <xf numFmtId="4" fontId="32" fillId="24" borderId="10" applyNumberFormat="0" applyProtection="0">
      <alignment vertical="center"/>
    </xf>
    <xf numFmtId="4" fontId="32" fillId="24" borderId="10" applyNumberFormat="0" applyProtection="0">
      <alignment vertical="center"/>
    </xf>
    <xf numFmtId="4" fontId="32" fillId="24" borderId="10" applyNumberFormat="0" applyProtection="0">
      <alignment vertical="center"/>
    </xf>
    <xf numFmtId="4" fontId="32" fillId="24" borderId="10" applyNumberFormat="0" applyProtection="0">
      <alignment vertical="center"/>
    </xf>
    <xf numFmtId="4" fontId="32" fillId="24" borderId="10" applyNumberFormat="0" applyProtection="0">
      <alignment vertical="center"/>
    </xf>
    <xf numFmtId="4" fontId="32" fillId="24" borderId="10" applyNumberFormat="0" applyProtection="0">
      <alignment vertical="center"/>
    </xf>
    <xf numFmtId="4" fontId="32" fillId="24" borderId="10" applyNumberFormat="0" applyProtection="0">
      <alignment vertical="center"/>
    </xf>
    <xf numFmtId="4" fontId="32" fillId="24" borderId="10" applyNumberFormat="0" applyProtection="0">
      <alignment vertical="center"/>
    </xf>
    <xf numFmtId="4" fontId="32" fillId="24" borderId="10" applyNumberFormat="0" applyProtection="0">
      <alignment vertical="center"/>
    </xf>
    <xf numFmtId="4" fontId="32" fillId="24" borderId="10" applyNumberFormat="0" applyProtection="0">
      <alignment vertical="center"/>
    </xf>
    <xf numFmtId="4" fontId="32" fillId="24" borderId="10" applyNumberFormat="0" applyProtection="0">
      <alignment vertical="center"/>
    </xf>
    <xf numFmtId="4" fontId="32" fillId="24" borderId="10" applyNumberFormat="0" applyProtection="0">
      <alignment vertical="center"/>
    </xf>
    <xf numFmtId="4" fontId="32" fillId="24" borderId="10" applyNumberFormat="0" applyProtection="0">
      <alignment vertical="center"/>
    </xf>
    <xf numFmtId="4" fontId="32" fillId="24" borderId="10" applyNumberFormat="0" applyProtection="0">
      <alignment vertical="center"/>
    </xf>
    <xf numFmtId="4" fontId="32" fillId="24" borderId="10" applyNumberFormat="0" applyProtection="0">
      <alignment vertical="center"/>
    </xf>
    <xf numFmtId="4" fontId="32" fillId="24" borderId="10" applyNumberFormat="0" applyProtection="0">
      <alignment vertical="center"/>
    </xf>
    <xf numFmtId="4" fontId="32" fillId="24" borderId="10" applyNumberFormat="0" applyProtection="0">
      <alignment vertical="center"/>
    </xf>
    <xf numFmtId="4" fontId="32" fillId="24" borderId="10" applyNumberFormat="0" applyProtection="0">
      <alignment vertical="center"/>
    </xf>
    <xf numFmtId="4" fontId="32" fillId="24" borderId="10" applyNumberFormat="0" applyProtection="0">
      <alignment vertical="center"/>
    </xf>
    <xf numFmtId="4" fontId="32" fillId="24" borderId="10" applyNumberFormat="0" applyProtection="0">
      <alignment vertical="center"/>
    </xf>
    <xf numFmtId="4" fontId="32" fillId="24" borderId="10" applyNumberFormat="0" applyProtection="0">
      <alignment vertical="center"/>
    </xf>
    <xf numFmtId="4" fontId="32" fillId="24" borderId="10" applyNumberFormat="0" applyProtection="0">
      <alignment vertical="center"/>
    </xf>
    <xf numFmtId="4" fontId="32" fillId="24" borderId="10" applyNumberFormat="0" applyProtection="0">
      <alignment vertical="center"/>
    </xf>
    <xf numFmtId="4" fontId="32" fillId="24" borderId="10" applyNumberFormat="0" applyProtection="0">
      <alignment vertical="center"/>
    </xf>
    <xf numFmtId="4" fontId="32" fillId="24" borderId="10" applyNumberFormat="0" applyProtection="0">
      <alignment vertical="center"/>
    </xf>
    <xf numFmtId="4" fontId="32" fillId="24" borderId="10" applyNumberFormat="0" applyProtection="0">
      <alignment vertical="center"/>
    </xf>
    <xf numFmtId="4" fontId="32" fillId="24" borderId="10" applyNumberFormat="0" applyProtection="0">
      <alignment vertical="center"/>
    </xf>
    <xf numFmtId="4" fontId="32" fillId="24" borderId="10" applyNumberFormat="0" applyProtection="0">
      <alignment vertical="center"/>
    </xf>
    <xf numFmtId="4" fontId="32" fillId="24" borderId="10" applyNumberFormat="0" applyProtection="0">
      <alignment vertical="center"/>
    </xf>
    <xf numFmtId="4" fontId="32" fillId="24" borderId="10" applyNumberFormat="0" applyProtection="0">
      <alignment vertical="center"/>
    </xf>
    <xf numFmtId="4" fontId="32" fillId="24" borderId="10" applyNumberFormat="0" applyProtection="0">
      <alignment vertical="center"/>
    </xf>
    <xf numFmtId="4" fontId="32" fillId="24" borderId="10" applyNumberFormat="0" applyProtection="0">
      <alignment vertical="center"/>
    </xf>
    <xf numFmtId="4" fontId="32" fillId="24" borderId="10" applyNumberFormat="0" applyProtection="0">
      <alignment vertical="center"/>
    </xf>
    <xf numFmtId="4" fontId="32" fillId="24" borderId="10" applyNumberFormat="0" applyProtection="0">
      <alignment vertical="center"/>
    </xf>
    <xf numFmtId="4" fontId="32" fillId="24" borderId="10" applyNumberFormat="0" applyProtection="0">
      <alignment vertical="center"/>
    </xf>
    <xf numFmtId="4" fontId="32" fillId="24" borderId="10" applyNumberFormat="0" applyProtection="0">
      <alignment vertical="center"/>
    </xf>
    <xf numFmtId="4" fontId="32" fillId="24" borderId="10" applyNumberFormat="0" applyProtection="0">
      <alignment vertical="center"/>
    </xf>
    <xf numFmtId="4" fontId="32" fillId="24" borderId="10" applyNumberFormat="0" applyProtection="0">
      <alignment vertical="center"/>
    </xf>
    <xf numFmtId="4" fontId="32" fillId="24" borderId="10" applyNumberFormat="0" applyProtection="0">
      <alignment vertical="center"/>
    </xf>
    <xf numFmtId="4" fontId="32" fillId="24" borderId="10" applyNumberFormat="0" applyProtection="0">
      <alignment vertical="center"/>
    </xf>
    <xf numFmtId="4" fontId="32" fillId="24" borderId="10" applyNumberFormat="0" applyProtection="0">
      <alignment vertical="center"/>
    </xf>
    <xf numFmtId="4" fontId="32" fillId="24" borderId="10" applyNumberFormat="0" applyProtection="0">
      <alignment vertical="center"/>
    </xf>
    <xf numFmtId="4" fontId="32" fillId="24" borderId="10" applyNumberFormat="0" applyProtection="0">
      <alignment vertical="center"/>
    </xf>
    <xf numFmtId="4" fontId="32" fillId="24" borderId="10" applyNumberFormat="0" applyProtection="0">
      <alignment vertical="center"/>
    </xf>
    <xf numFmtId="4" fontId="32" fillId="24" borderId="10" applyNumberFormat="0" applyProtection="0">
      <alignment vertical="center"/>
    </xf>
    <xf numFmtId="4" fontId="32" fillId="24" borderId="10" applyNumberFormat="0" applyProtection="0">
      <alignment vertical="center"/>
    </xf>
    <xf numFmtId="4" fontId="32" fillId="24" borderId="10" applyNumberFormat="0" applyProtection="0">
      <alignment vertical="center"/>
    </xf>
    <xf numFmtId="4" fontId="32" fillId="24" borderId="10" applyNumberFormat="0" applyProtection="0">
      <alignment vertical="center"/>
    </xf>
    <xf numFmtId="4" fontId="32" fillId="24" borderId="10" applyNumberFormat="0" applyProtection="0">
      <alignment vertical="center"/>
    </xf>
    <xf numFmtId="4" fontId="32" fillId="24" borderId="10" applyNumberFormat="0" applyProtection="0">
      <alignment vertical="center"/>
    </xf>
    <xf numFmtId="4" fontId="32" fillId="24" borderId="10" applyNumberFormat="0" applyProtection="0">
      <alignment vertical="center"/>
    </xf>
    <xf numFmtId="4" fontId="32" fillId="24" borderId="10" applyNumberFormat="0" applyProtection="0">
      <alignment vertical="center"/>
    </xf>
    <xf numFmtId="4" fontId="32" fillId="24" borderId="10" applyNumberFormat="0" applyProtection="0">
      <alignment vertical="center"/>
    </xf>
    <xf numFmtId="4" fontId="32" fillId="24" borderId="10" applyNumberFormat="0" applyProtection="0">
      <alignment vertical="center"/>
    </xf>
    <xf numFmtId="4" fontId="32" fillId="24" borderId="10" applyNumberFormat="0" applyProtection="0">
      <alignment vertical="center"/>
    </xf>
    <xf numFmtId="4" fontId="32" fillId="24" borderId="10" applyNumberFormat="0" applyProtection="0">
      <alignment vertical="center"/>
    </xf>
    <xf numFmtId="4" fontId="32" fillId="24" borderId="10" applyNumberFormat="0" applyProtection="0">
      <alignment vertical="center"/>
    </xf>
    <xf numFmtId="4" fontId="33" fillId="24" borderId="10" applyNumberFormat="0" applyProtection="0">
      <alignment vertical="center"/>
    </xf>
    <xf numFmtId="4" fontId="33" fillId="24" borderId="10" applyNumberFormat="0" applyProtection="0">
      <alignment vertical="center"/>
    </xf>
    <xf numFmtId="4" fontId="33" fillId="24" borderId="10" applyNumberFormat="0" applyProtection="0">
      <alignment vertical="center"/>
    </xf>
    <xf numFmtId="4" fontId="33" fillId="24" borderId="10" applyNumberFormat="0" applyProtection="0">
      <alignment vertical="center"/>
    </xf>
    <xf numFmtId="4" fontId="33" fillId="24" borderId="10" applyNumberFormat="0" applyProtection="0">
      <alignment vertical="center"/>
    </xf>
    <xf numFmtId="4" fontId="33" fillId="24" borderId="10" applyNumberFormat="0" applyProtection="0">
      <alignment vertical="center"/>
    </xf>
    <xf numFmtId="4" fontId="33" fillId="24" borderId="10" applyNumberFormat="0" applyProtection="0">
      <alignment vertical="center"/>
    </xf>
    <xf numFmtId="4" fontId="33" fillId="24" borderId="10" applyNumberFormat="0" applyProtection="0">
      <alignment vertical="center"/>
    </xf>
    <xf numFmtId="4" fontId="33" fillId="24" borderId="10" applyNumberFormat="0" applyProtection="0">
      <alignment vertical="center"/>
    </xf>
    <xf numFmtId="4" fontId="33" fillId="24" borderId="10" applyNumberFormat="0" applyProtection="0">
      <alignment vertical="center"/>
    </xf>
    <xf numFmtId="4" fontId="33" fillId="24" borderId="10" applyNumberFormat="0" applyProtection="0">
      <alignment vertical="center"/>
    </xf>
    <xf numFmtId="4" fontId="33" fillId="24" borderId="10" applyNumberFormat="0" applyProtection="0">
      <alignment vertical="center"/>
    </xf>
    <xf numFmtId="4" fontId="33" fillId="24" borderId="10" applyNumberFormat="0" applyProtection="0">
      <alignment vertical="center"/>
    </xf>
    <xf numFmtId="4" fontId="33" fillId="24" borderId="10" applyNumberFormat="0" applyProtection="0">
      <alignment vertical="center"/>
    </xf>
    <xf numFmtId="4" fontId="33" fillId="24" borderId="10" applyNumberFormat="0" applyProtection="0">
      <alignment vertical="center"/>
    </xf>
    <xf numFmtId="4" fontId="33" fillId="24" borderId="10" applyNumberFormat="0" applyProtection="0">
      <alignment vertical="center"/>
    </xf>
    <xf numFmtId="4" fontId="33" fillId="24" borderId="10" applyNumberFormat="0" applyProtection="0">
      <alignment vertical="center"/>
    </xf>
    <xf numFmtId="4" fontId="33" fillId="24" borderId="10" applyNumberFormat="0" applyProtection="0">
      <alignment vertical="center"/>
    </xf>
    <xf numFmtId="4" fontId="33" fillId="24" borderId="10" applyNumberFormat="0" applyProtection="0">
      <alignment vertical="center"/>
    </xf>
    <xf numFmtId="4" fontId="33" fillId="24" borderId="10" applyNumberFormat="0" applyProtection="0">
      <alignment vertical="center"/>
    </xf>
    <xf numFmtId="4" fontId="33" fillId="24" borderId="10" applyNumberFormat="0" applyProtection="0">
      <alignment vertical="center"/>
    </xf>
    <xf numFmtId="4" fontId="33" fillId="24" borderId="10" applyNumberFormat="0" applyProtection="0">
      <alignment vertical="center"/>
    </xf>
    <xf numFmtId="4" fontId="33" fillId="24" borderId="10" applyNumberFormat="0" applyProtection="0">
      <alignment vertical="center"/>
    </xf>
    <xf numFmtId="4" fontId="33" fillId="24" borderId="10" applyNumberFormat="0" applyProtection="0">
      <alignment vertical="center"/>
    </xf>
    <xf numFmtId="4" fontId="33" fillId="24" borderId="10" applyNumberFormat="0" applyProtection="0">
      <alignment vertical="center"/>
    </xf>
    <xf numFmtId="4" fontId="33" fillId="24" borderId="10" applyNumberFormat="0" applyProtection="0">
      <alignment vertical="center"/>
    </xf>
    <xf numFmtId="4" fontId="33" fillId="24" borderId="10" applyNumberFormat="0" applyProtection="0">
      <alignment vertical="center"/>
    </xf>
    <xf numFmtId="4" fontId="33" fillId="24" borderId="10" applyNumberFormat="0" applyProtection="0">
      <alignment vertical="center"/>
    </xf>
    <xf numFmtId="4" fontId="33" fillId="24" borderId="10" applyNumberFormat="0" applyProtection="0">
      <alignment vertical="center"/>
    </xf>
    <xf numFmtId="4" fontId="33" fillId="24" borderId="10" applyNumberFormat="0" applyProtection="0">
      <alignment vertical="center"/>
    </xf>
    <xf numFmtId="4" fontId="33" fillId="24" borderId="10" applyNumberFormat="0" applyProtection="0">
      <alignment vertical="center"/>
    </xf>
    <xf numFmtId="4" fontId="33" fillId="24" borderId="10" applyNumberFormat="0" applyProtection="0">
      <alignment vertical="center"/>
    </xf>
    <xf numFmtId="4" fontId="33" fillId="24" borderId="10" applyNumberFormat="0" applyProtection="0">
      <alignment vertical="center"/>
    </xf>
    <xf numFmtId="4" fontId="33" fillId="24" borderId="10" applyNumberFormat="0" applyProtection="0">
      <alignment vertical="center"/>
    </xf>
    <xf numFmtId="4" fontId="33" fillId="24" borderId="10" applyNumberFormat="0" applyProtection="0">
      <alignment vertical="center"/>
    </xf>
    <xf numFmtId="4" fontId="33" fillId="24" borderId="10" applyNumberFormat="0" applyProtection="0">
      <alignment vertical="center"/>
    </xf>
    <xf numFmtId="4" fontId="33" fillId="24" borderId="10" applyNumberFormat="0" applyProtection="0">
      <alignment vertical="center"/>
    </xf>
    <xf numFmtId="4" fontId="33" fillId="24" borderId="10" applyNumberFormat="0" applyProtection="0">
      <alignment vertical="center"/>
    </xf>
    <xf numFmtId="4" fontId="33" fillId="24" borderId="10" applyNumberFormat="0" applyProtection="0">
      <alignment vertical="center"/>
    </xf>
    <xf numFmtId="4" fontId="33" fillId="24" borderId="10" applyNumberFormat="0" applyProtection="0">
      <alignment vertical="center"/>
    </xf>
    <xf numFmtId="4" fontId="33" fillId="24" borderId="10" applyNumberFormat="0" applyProtection="0">
      <alignment vertical="center"/>
    </xf>
    <xf numFmtId="4" fontId="33" fillId="24" borderId="10" applyNumberFormat="0" applyProtection="0">
      <alignment vertical="center"/>
    </xf>
    <xf numFmtId="4" fontId="33" fillId="24" borderId="10" applyNumberFormat="0" applyProtection="0">
      <alignment vertical="center"/>
    </xf>
    <xf numFmtId="4" fontId="33" fillId="24" borderId="10" applyNumberFormat="0" applyProtection="0">
      <alignment vertical="center"/>
    </xf>
    <xf numFmtId="4" fontId="33" fillId="24" borderId="10" applyNumberFormat="0" applyProtection="0">
      <alignment vertical="center"/>
    </xf>
    <xf numFmtId="4" fontId="33" fillId="24" borderId="10" applyNumberFormat="0" applyProtection="0">
      <alignment vertical="center"/>
    </xf>
    <xf numFmtId="4" fontId="33" fillId="24" borderId="10" applyNumberFormat="0" applyProtection="0">
      <alignment vertical="center"/>
    </xf>
    <xf numFmtId="4" fontId="33" fillId="24" borderId="10" applyNumberFormat="0" applyProtection="0">
      <alignment vertical="center"/>
    </xf>
    <xf numFmtId="4" fontId="33" fillId="24" borderId="10" applyNumberFormat="0" applyProtection="0">
      <alignment vertical="center"/>
    </xf>
    <xf numFmtId="4" fontId="33" fillId="24" borderId="10" applyNumberFormat="0" applyProtection="0">
      <alignment vertical="center"/>
    </xf>
    <xf numFmtId="4" fontId="33" fillId="24" borderId="10" applyNumberFormat="0" applyProtection="0">
      <alignment vertical="center"/>
    </xf>
    <xf numFmtId="4" fontId="33" fillId="24" borderId="10" applyNumberFormat="0" applyProtection="0">
      <alignment vertical="center"/>
    </xf>
    <xf numFmtId="4" fontId="33" fillId="24" borderId="10" applyNumberFormat="0" applyProtection="0">
      <alignment vertical="center"/>
    </xf>
    <xf numFmtId="4" fontId="33" fillId="24" borderId="10" applyNumberFormat="0" applyProtection="0">
      <alignment vertical="center"/>
    </xf>
    <xf numFmtId="4" fontId="33" fillId="24" borderId="10" applyNumberFormat="0" applyProtection="0">
      <alignment vertical="center"/>
    </xf>
    <xf numFmtId="4" fontId="33" fillId="24" borderId="10" applyNumberFormat="0" applyProtection="0">
      <alignment vertical="center"/>
    </xf>
    <xf numFmtId="4" fontId="33" fillId="24" borderId="10" applyNumberFormat="0" applyProtection="0">
      <alignment vertical="center"/>
    </xf>
    <xf numFmtId="4" fontId="33" fillId="24" borderId="10" applyNumberFormat="0" applyProtection="0">
      <alignment vertical="center"/>
    </xf>
    <xf numFmtId="4" fontId="33" fillId="24" borderId="10" applyNumberFormat="0" applyProtection="0">
      <alignment vertical="center"/>
    </xf>
    <xf numFmtId="4" fontId="33" fillId="24" borderId="10" applyNumberFormat="0" applyProtection="0">
      <alignment vertical="center"/>
    </xf>
    <xf numFmtId="4" fontId="33" fillId="24" borderId="10" applyNumberFormat="0" applyProtection="0">
      <alignment vertical="center"/>
    </xf>
    <xf numFmtId="4" fontId="33" fillId="24" borderId="10" applyNumberFormat="0" applyProtection="0">
      <alignment vertical="center"/>
    </xf>
    <xf numFmtId="4" fontId="33" fillId="24" borderId="10" applyNumberFormat="0" applyProtection="0">
      <alignment vertical="center"/>
    </xf>
    <xf numFmtId="4" fontId="33" fillId="24" borderId="10" applyNumberFormat="0" applyProtection="0">
      <alignment vertical="center"/>
    </xf>
    <xf numFmtId="4" fontId="33" fillId="24" borderId="10" applyNumberFormat="0" applyProtection="0">
      <alignment vertical="center"/>
    </xf>
    <xf numFmtId="4" fontId="33" fillId="24" borderId="10" applyNumberFormat="0" applyProtection="0">
      <alignment vertical="center"/>
    </xf>
    <xf numFmtId="4" fontId="33" fillId="24" borderId="10" applyNumberFormat="0" applyProtection="0">
      <alignment vertical="center"/>
    </xf>
    <xf numFmtId="4" fontId="33" fillId="24" borderId="10" applyNumberFormat="0" applyProtection="0">
      <alignment vertical="center"/>
    </xf>
    <xf numFmtId="4" fontId="33" fillId="24" borderId="10" applyNumberFormat="0" applyProtection="0">
      <alignment vertical="center"/>
    </xf>
    <xf numFmtId="4" fontId="33" fillId="24" borderId="10" applyNumberFormat="0" applyProtection="0">
      <alignment vertical="center"/>
    </xf>
    <xf numFmtId="4" fontId="33" fillId="24" borderId="10" applyNumberFormat="0" applyProtection="0">
      <alignment vertical="center"/>
    </xf>
    <xf numFmtId="4" fontId="33" fillId="24" borderId="10" applyNumberFormat="0" applyProtection="0">
      <alignment vertical="center"/>
    </xf>
    <xf numFmtId="4" fontId="33" fillId="24" borderId="10" applyNumberFormat="0" applyProtection="0">
      <alignment vertical="center"/>
    </xf>
    <xf numFmtId="4" fontId="33" fillId="24" borderId="10" applyNumberFormat="0" applyProtection="0">
      <alignment vertical="center"/>
    </xf>
    <xf numFmtId="4" fontId="33" fillId="24" borderId="10" applyNumberFormat="0" applyProtection="0">
      <alignment vertical="center"/>
    </xf>
    <xf numFmtId="4" fontId="34" fillId="24" borderId="10" applyNumberFormat="0" applyProtection="0">
      <alignment horizontal="left" vertical="center" indent="1"/>
    </xf>
    <xf numFmtId="4" fontId="34" fillId="24" borderId="10" applyNumberFormat="0" applyProtection="0">
      <alignment horizontal="left" vertical="center" indent="1"/>
    </xf>
    <xf numFmtId="4" fontId="34" fillId="24" borderId="10" applyNumberFormat="0" applyProtection="0">
      <alignment horizontal="left" vertical="center" indent="1"/>
    </xf>
    <xf numFmtId="4" fontId="34" fillId="24" borderId="10" applyNumberFormat="0" applyProtection="0">
      <alignment horizontal="left" vertical="center" indent="1"/>
    </xf>
    <xf numFmtId="4" fontId="34" fillId="24" borderId="10" applyNumberFormat="0" applyProtection="0">
      <alignment horizontal="left" vertical="center" indent="1"/>
    </xf>
    <xf numFmtId="4" fontId="34" fillId="24" borderId="10" applyNumberFormat="0" applyProtection="0">
      <alignment horizontal="left" vertical="center" indent="1"/>
    </xf>
    <xf numFmtId="4" fontId="34" fillId="24" borderId="10" applyNumberFormat="0" applyProtection="0">
      <alignment horizontal="left" vertical="center" indent="1"/>
    </xf>
    <xf numFmtId="4" fontId="34" fillId="24" borderId="10" applyNumberFormat="0" applyProtection="0">
      <alignment horizontal="left" vertical="center" indent="1"/>
    </xf>
    <xf numFmtId="4" fontId="34" fillId="24" borderId="10" applyNumberFormat="0" applyProtection="0">
      <alignment horizontal="left" vertical="center" indent="1"/>
    </xf>
    <xf numFmtId="4" fontId="34" fillId="24" borderId="10" applyNumberFormat="0" applyProtection="0">
      <alignment horizontal="left" vertical="center" indent="1"/>
    </xf>
    <xf numFmtId="4" fontId="34" fillId="24" borderId="10" applyNumberFormat="0" applyProtection="0">
      <alignment horizontal="left" vertical="center" indent="1"/>
    </xf>
    <xf numFmtId="4" fontId="34" fillId="24" borderId="10" applyNumberFormat="0" applyProtection="0">
      <alignment horizontal="left" vertical="center" indent="1"/>
    </xf>
    <xf numFmtId="4" fontId="34" fillId="24" borderId="10" applyNumberFormat="0" applyProtection="0">
      <alignment horizontal="left" vertical="center" indent="1"/>
    </xf>
    <xf numFmtId="4" fontId="34" fillId="24" borderId="10" applyNumberFormat="0" applyProtection="0">
      <alignment horizontal="left" vertical="center" indent="1"/>
    </xf>
    <xf numFmtId="4" fontId="34" fillId="24" borderId="10" applyNumberFormat="0" applyProtection="0">
      <alignment horizontal="left" vertical="center" indent="1"/>
    </xf>
    <xf numFmtId="4" fontId="34" fillId="24" borderId="10" applyNumberFormat="0" applyProtection="0">
      <alignment horizontal="left" vertical="center" indent="1"/>
    </xf>
    <xf numFmtId="4" fontId="34" fillId="24" borderId="10" applyNumberFormat="0" applyProtection="0">
      <alignment horizontal="left" vertical="center" indent="1"/>
    </xf>
    <xf numFmtId="4" fontId="34" fillId="24" borderId="10" applyNumberFormat="0" applyProtection="0">
      <alignment horizontal="left" vertical="center" indent="1"/>
    </xf>
    <xf numFmtId="4" fontId="34" fillId="24" borderId="10" applyNumberFormat="0" applyProtection="0">
      <alignment horizontal="left" vertical="center" indent="1"/>
    </xf>
    <xf numFmtId="4" fontId="34" fillId="24" borderId="10" applyNumberFormat="0" applyProtection="0">
      <alignment horizontal="left" vertical="center" indent="1"/>
    </xf>
    <xf numFmtId="4" fontId="34" fillId="24" borderId="10" applyNumberFormat="0" applyProtection="0">
      <alignment horizontal="left" vertical="center" indent="1"/>
    </xf>
    <xf numFmtId="4" fontId="34" fillId="24" borderId="10" applyNumberFormat="0" applyProtection="0">
      <alignment horizontal="left" vertical="center" indent="1"/>
    </xf>
    <xf numFmtId="4" fontId="34" fillId="24" borderId="10" applyNumberFormat="0" applyProtection="0">
      <alignment horizontal="left" vertical="center" indent="1"/>
    </xf>
    <xf numFmtId="4" fontId="34" fillId="24" borderId="10" applyNumberFormat="0" applyProtection="0">
      <alignment horizontal="left" vertical="center" indent="1"/>
    </xf>
    <xf numFmtId="4" fontId="34" fillId="24" borderId="10" applyNumberFormat="0" applyProtection="0">
      <alignment horizontal="left" vertical="center" indent="1"/>
    </xf>
    <xf numFmtId="4" fontId="34" fillId="24" borderId="10" applyNumberFormat="0" applyProtection="0">
      <alignment horizontal="left" vertical="center" indent="1"/>
    </xf>
    <xf numFmtId="4" fontId="34" fillId="24" borderId="10" applyNumberFormat="0" applyProtection="0">
      <alignment horizontal="left" vertical="center" indent="1"/>
    </xf>
    <xf numFmtId="4" fontId="34" fillId="24" borderId="10" applyNumberFormat="0" applyProtection="0">
      <alignment horizontal="left" vertical="center" indent="1"/>
    </xf>
    <xf numFmtId="4" fontId="34" fillId="24" borderId="10" applyNumberFormat="0" applyProtection="0">
      <alignment horizontal="left" vertical="center" indent="1"/>
    </xf>
    <xf numFmtId="4" fontId="34" fillId="24" borderId="10" applyNumberFormat="0" applyProtection="0">
      <alignment horizontal="left" vertical="center" indent="1"/>
    </xf>
    <xf numFmtId="4" fontId="34" fillId="24" borderId="10" applyNumberFormat="0" applyProtection="0">
      <alignment horizontal="left" vertical="center" indent="1"/>
    </xf>
    <xf numFmtId="4" fontId="34" fillId="24" borderId="10" applyNumberFormat="0" applyProtection="0">
      <alignment horizontal="left" vertical="center" indent="1"/>
    </xf>
    <xf numFmtId="4" fontId="34" fillId="24" borderId="10" applyNumberFormat="0" applyProtection="0">
      <alignment horizontal="left" vertical="center" indent="1"/>
    </xf>
    <xf numFmtId="4" fontId="34" fillId="24" borderId="10" applyNumberFormat="0" applyProtection="0">
      <alignment horizontal="left" vertical="center" indent="1"/>
    </xf>
    <xf numFmtId="4" fontId="34" fillId="24" borderId="10" applyNumberFormat="0" applyProtection="0">
      <alignment horizontal="left" vertical="center" indent="1"/>
    </xf>
    <xf numFmtId="4" fontId="34" fillId="24" borderId="10" applyNumberFormat="0" applyProtection="0">
      <alignment horizontal="left" vertical="center" indent="1"/>
    </xf>
    <xf numFmtId="4" fontId="34" fillId="24" borderId="10" applyNumberFormat="0" applyProtection="0">
      <alignment horizontal="left" vertical="center" indent="1"/>
    </xf>
    <xf numFmtId="4" fontId="34" fillId="24" borderId="10" applyNumberFormat="0" applyProtection="0">
      <alignment horizontal="left" vertical="center" indent="1"/>
    </xf>
    <xf numFmtId="4" fontId="34" fillId="24" borderId="10" applyNumberFormat="0" applyProtection="0">
      <alignment horizontal="left" vertical="center" indent="1"/>
    </xf>
    <xf numFmtId="4" fontId="34" fillId="24" borderId="10" applyNumberFormat="0" applyProtection="0">
      <alignment horizontal="left" vertical="center" indent="1"/>
    </xf>
    <xf numFmtId="4" fontId="34" fillId="24" borderId="10" applyNumberFormat="0" applyProtection="0">
      <alignment horizontal="left" vertical="center" indent="1"/>
    </xf>
    <xf numFmtId="4" fontId="34" fillId="24" borderId="10" applyNumberFormat="0" applyProtection="0">
      <alignment horizontal="left" vertical="center" indent="1"/>
    </xf>
    <xf numFmtId="4" fontId="34" fillId="24" borderId="10" applyNumberFormat="0" applyProtection="0">
      <alignment horizontal="left" vertical="center" indent="1"/>
    </xf>
    <xf numFmtId="4" fontId="34" fillId="24" borderId="10" applyNumberFormat="0" applyProtection="0">
      <alignment horizontal="left" vertical="center" indent="1"/>
    </xf>
    <xf numFmtId="4" fontId="34" fillId="24" borderId="10" applyNumberFormat="0" applyProtection="0">
      <alignment horizontal="left" vertical="center" indent="1"/>
    </xf>
    <xf numFmtId="4" fontId="34" fillId="24" borderId="10" applyNumberFormat="0" applyProtection="0">
      <alignment horizontal="left" vertical="center" indent="1"/>
    </xf>
    <xf numFmtId="4" fontId="34" fillId="24" borderId="10" applyNumberFormat="0" applyProtection="0">
      <alignment horizontal="left" vertical="center" indent="1"/>
    </xf>
    <xf numFmtId="4" fontId="34" fillId="24" borderId="10" applyNumberFormat="0" applyProtection="0">
      <alignment horizontal="left" vertical="center" indent="1"/>
    </xf>
    <xf numFmtId="4" fontId="34" fillId="24" borderId="10" applyNumberFormat="0" applyProtection="0">
      <alignment horizontal="left" vertical="center" indent="1"/>
    </xf>
    <xf numFmtId="4" fontId="34" fillId="24" borderId="10" applyNumberFormat="0" applyProtection="0">
      <alignment horizontal="left" vertical="center" indent="1"/>
    </xf>
    <xf numFmtId="4" fontId="34" fillId="24" borderId="10" applyNumberFormat="0" applyProtection="0">
      <alignment horizontal="left" vertical="center" indent="1"/>
    </xf>
    <xf numFmtId="4" fontId="34" fillId="24" borderId="10" applyNumberFormat="0" applyProtection="0">
      <alignment horizontal="left" vertical="center" indent="1"/>
    </xf>
    <xf numFmtId="4" fontId="34" fillId="24" borderId="10" applyNumberFormat="0" applyProtection="0">
      <alignment horizontal="left" vertical="center" indent="1"/>
    </xf>
    <xf numFmtId="4" fontId="34" fillId="24" borderId="10" applyNumberFormat="0" applyProtection="0">
      <alignment horizontal="left" vertical="center" indent="1"/>
    </xf>
    <xf numFmtId="4" fontId="34" fillId="24" borderId="10" applyNumberFormat="0" applyProtection="0">
      <alignment horizontal="left" vertical="center" indent="1"/>
    </xf>
    <xf numFmtId="4" fontId="34" fillId="24" borderId="10" applyNumberFormat="0" applyProtection="0">
      <alignment horizontal="left" vertical="center" indent="1"/>
    </xf>
    <xf numFmtId="4" fontId="34" fillId="24" borderId="10" applyNumberFormat="0" applyProtection="0">
      <alignment horizontal="left" vertical="center" indent="1"/>
    </xf>
    <xf numFmtId="4" fontId="34" fillId="24" borderId="10" applyNumberFormat="0" applyProtection="0">
      <alignment horizontal="left" vertical="center" indent="1"/>
    </xf>
    <xf numFmtId="4" fontId="34" fillId="24" borderId="10" applyNumberFormat="0" applyProtection="0">
      <alignment horizontal="left" vertical="center" indent="1"/>
    </xf>
    <xf numFmtId="4" fontId="34" fillId="24" borderId="10" applyNumberFormat="0" applyProtection="0">
      <alignment horizontal="left" vertical="center" indent="1"/>
    </xf>
    <xf numFmtId="4" fontId="34" fillId="24" borderId="10" applyNumberFormat="0" applyProtection="0">
      <alignment horizontal="left" vertical="center" indent="1"/>
    </xf>
    <xf numFmtId="4" fontId="34" fillId="24" borderId="10" applyNumberFormat="0" applyProtection="0">
      <alignment horizontal="left" vertical="center" indent="1"/>
    </xf>
    <xf numFmtId="4" fontId="34" fillId="24" borderId="10" applyNumberFormat="0" applyProtection="0">
      <alignment horizontal="left" vertical="center" indent="1"/>
    </xf>
    <xf numFmtId="4" fontId="34" fillId="24" borderId="10" applyNumberFormat="0" applyProtection="0">
      <alignment horizontal="left" vertical="center" indent="1"/>
    </xf>
    <xf numFmtId="4" fontId="34" fillId="24" borderId="10" applyNumberFormat="0" applyProtection="0">
      <alignment horizontal="left" vertical="center" indent="1"/>
    </xf>
    <xf numFmtId="4" fontId="34" fillId="24" borderId="10" applyNumberFormat="0" applyProtection="0">
      <alignment horizontal="left" vertical="center" indent="1"/>
    </xf>
    <xf numFmtId="4" fontId="34" fillId="24" borderId="10" applyNumberFormat="0" applyProtection="0">
      <alignment horizontal="left" vertical="center" indent="1"/>
    </xf>
    <xf numFmtId="4" fontId="34" fillId="24" borderId="10" applyNumberFormat="0" applyProtection="0">
      <alignment horizontal="left" vertical="center" indent="1"/>
    </xf>
    <xf numFmtId="4" fontId="34" fillId="24" borderId="10" applyNumberFormat="0" applyProtection="0">
      <alignment horizontal="left" vertical="center" indent="1"/>
    </xf>
    <xf numFmtId="4" fontId="34" fillId="24" borderId="10" applyNumberFormat="0" applyProtection="0">
      <alignment horizontal="left" vertical="center" indent="1"/>
    </xf>
    <xf numFmtId="4" fontId="34" fillId="24" borderId="10" applyNumberFormat="0" applyProtection="0">
      <alignment horizontal="left" vertical="center" indent="1"/>
    </xf>
    <xf numFmtId="4" fontId="34" fillId="24" borderId="10" applyNumberFormat="0" applyProtection="0">
      <alignment horizontal="left" vertical="center" indent="1"/>
    </xf>
    <xf numFmtId="4" fontId="34" fillId="24" borderId="10" applyNumberFormat="0" applyProtection="0">
      <alignment horizontal="left" vertical="center" indent="1"/>
    </xf>
    <xf numFmtId="4" fontId="34" fillId="24" borderId="10" applyNumberFormat="0" applyProtection="0">
      <alignment horizontal="left" vertical="center" indent="1"/>
    </xf>
    <xf numFmtId="4" fontId="34" fillId="24" borderId="10" applyNumberFormat="0" applyProtection="0">
      <alignment horizontal="left" vertical="center" indent="1"/>
    </xf>
    <xf numFmtId="4" fontId="34" fillId="25" borderId="0" applyNumberFormat="0" applyProtection="0">
      <alignment horizontal="left" vertical="center" indent="1"/>
    </xf>
    <xf numFmtId="4" fontId="34" fillId="26" borderId="10" applyNumberFormat="0" applyProtection="0">
      <alignment horizontal="right" vertical="center"/>
    </xf>
    <xf numFmtId="4" fontId="34" fillId="26" borderId="10" applyNumberFormat="0" applyProtection="0">
      <alignment horizontal="right" vertical="center"/>
    </xf>
    <xf numFmtId="4" fontId="34" fillId="26" borderId="10" applyNumberFormat="0" applyProtection="0">
      <alignment horizontal="right" vertical="center"/>
    </xf>
    <xf numFmtId="4" fontId="34" fillId="26" borderId="10" applyNumberFormat="0" applyProtection="0">
      <alignment horizontal="right" vertical="center"/>
    </xf>
    <xf numFmtId="4" fontId="34" fillId="26" borderId="10" applyNumberFormat="0" applyProtection="0">
      <alignment horizontal="right" vertical="center"/>
    </xf>
    <xf numFmtId="4" fontId="34" fillId="26" borderId="10" applyNumberFormat="0" applyProtection="0">
      <alignment horizontal="right" vertical="center"/>
    </xf>
    <xf numFmtId="4" fontId="34" fillId="26" borderId="10" applyNumberFormat="0" applyProtection="0">
      <alignment horizontal="right" vertical="center"/>
    </xf>
    <xf numFmtId="4" fontId="34" fillId="26" borderId="10" applyNumberFormat="0" applyProtection="0">
      <alignment horizontal="right" vertical="center"/>
    </xf>
    <xf numFmtId="4" fontId="34" fillId="26" borderId="10" applyNumberFormat="0" applyProtection="0">
      <alignment horizontal="right" vertical="center"/>
    </xf>
    <xf numFmtId="4" fontId="34" fillId="26" borderId="10" applyNumberFormat="0" applyProtection="0">
      <alignment horizontal="right" vertical="center"/>
    </xf>
    <xf numFmtId="4" fontId="34" fillId="26" borderId="10" applyNumberFormat="0" applyProtection="0">
      <alignment horizontal="right" vertical="center"/>
    </xf>
    <xf numFmtId="4" fontId="34" fillId="26" borderId="10" applyNumberFormat="0" applyProtection="0">
      <alignment horizontal="right" vertical="center"/>
    </xf>
    <xf numFmtId="4" fontId="34" fillId="26" borderId="10" applyNumberFormat="0" applyProtection="0">
      <alignment horizontal="right" vertical="center"/>
    </xf>
    <xf numFmtId="4" fontId="34" fillId="26" borderId="10" applyNumberFormat="0" applyProtection="0">
      <alignment horizontal="right" vertical="center"/>
    </xf>
    <xf numFmtId="4" fontId="34" fillId="26" borderId="10" applyNumberFormat="0" applyProtection="0">
      <alignment horizontal="right" vertical="center"/>
    </xf>
    <xf numFmtId="4" fontId="34" fillId="26" borderId="10" applyNumberFormat="0" applyProtection="0">
      <alignment horizontal="right" vertical="center"/>
    </xf>
    <xf numFmtId="4" fontId="34" fillId="26" borderId="10" applyNumberFormat="0" applyProtection="0">
      <alignment horizontal="right" vertical="center"/>
    </xf>
    <xf numFmtId="4" fontId="34" fillId="26" borderId="10" applyNumberFormat="0" applyProtection="0">
      <alignment horizontal="right" vertical="center"/>
    </xf>
    <xf numFmtId="4" fontId="34" fillId="26" borderId="10" applyNumberFormat="0" applyProtection="0">
      <alignment horizontal="right" vertical="center"/>
    </xf>
    <xf numFmtId="4" fontId="34" fillId="26" borderId="10" applyNumberFormat="0" applyProtection="0">
      <alignment horizontal="right" vertical="center"/>
    </xf>
    <xf numFmtId="4" fontId="34" fillId="26" borderId="10" applyNumberFormat="0" applyProtection="0">
      <alignment horizontal="right" vertical="center"/>
    </xf>
    <xf numFmtId="4" fontId="34" fillId="26" borderId="10" applyNumberFormat="0" applyProtection="0">
      <alignment horizontal="right" vertical="center"/>
    </xf>
    <xf numFmtId="4" fontId="34" fillId="26" borderId="10" applyNumberFormat="0" applyProtection="0">
      <alignment horizontal="right" vertical="center"/>
    </xf>
    <xf numFmtId="4" fontId="34" fillId="26" borderId="10" applyNumberFormat="0" applyProtection="0">
      <alignment horizontal="right" vertical="center"/>
    </xf>
    <xf numFmtId="4" fontId="34" fillId="26" borderId="10" applyNumberFormat="0" applyProtection="0">
      <alignment horizontal="right" vertical="center"/>
    </xf>
    <xf numFmtId="4" fontId="34" fillId="26" borderId="10" applyNumberFormat="0" applyProtection="0">
      <alignment horizontal="right" vertical="center"/>
    </xf>
    <xf numFmtId="4" fontId="34" fillId="26" borderId="10" applyNumberFormat="0" applyProtection="0">
      <alignment horizontal="right" vertical="center"/>
    </xf>
    <xf numFmtId="4" fontId="34" fillId="26" borderId="10" applyNumberFormat="0" applyProtection="0">
      <alignment horizontal="right" vertical="center"/>
    </xf>
    <xf numFmtId="4" fontId="34" fillId="26" borderId="10" applyNumberFormat="0" applyProtection="0">
      <alignment horizontal="right" vertical="center"/>
    </xf>
    <xf numFmtId="4" fontId="34" fillId="26" borderId="10" applyNumberFormat="0" applyProtection="0">
      <alignment horizontal="right" vertical="center"/>
    </xf>
    <xf numFmtId="4" fontId="34" fillId="26" borderId="10" applyNumberFormat="0" applyProtection="0">
      <alignment horizontal="right" vertical="center"/>
    </xf>
    <xf numFmtId="4" fontId="34" fillId="26" borderId="10" applyNumberFormat="0" applyProtection="0">
      <alignment horizontal="right" vertical="center"/>
    </xf>
    <xf numFmtId="4" fontId="34" fillId="26" borderId="10" applyNumberFormat="0" applyProtection="0">
      <alignment horizontal="right" vertical="center"/>
    </xf>
    <xf numFmtId="4" fontId="34" fillId="26" borderId="10" applyNumberFormat="0" applyProtection="0">
      <alignment horizontal="right" vertical="center"/>
    </xf>
    <xf numFmtId="4" fontId="34" fillId="26" borderId="10" applyNumberFormat="0" applyProtection="0">
      <alignment horizontal="right" vertical="center"/>
    </xf>
    <xf numFmtId="4" fontId="34" fillId="26" borderId="10" applyNumberFormat="0" applyProtection="0">
      <alignment horizontal="right" vertical="center"/>
    </xf>
    <xf numFmtId="4" fontId="34" fillId="26" borderId="10" applyNumberFormat="0" applyProtection="0">
      <alignment horizontal="right" vertical="center"/>
    </xf>
    <xf numFmtId="4" fontId="34" fillId="26" borderId="10" applyNumberFormat="0" applyProtection="0">
      <alignment horizontal="right" vertical="center"/>
    </xf>
    <xf numFmtId="4" fontId="34" fillId="26" borderId="10" applyNumberFormat="0" applyProtection="0">
      <alignment horizontal="right" vertical="center"/>
    </xf>
    <xf numFmtId="4" fontId="34" fillId="26" borderId="10" applyNumberFormat="0" applyProtection="0">
      <alignment horizontal="right" vertical="center"/>
    </xf>
    <xf numFmtId="4" fontId="34" fillId="26" borderId="10" applyNumberFormat="0" applyProtection="0">
      <alignment horizontal="right" vertical="center"/>
    </xf>
    <xf numFmtId="4" fontId="34" fillId="26" borderId="10" applyNumberFormat="0" applyProtection="0">
      <alignment horizontal="right" vertical="center"/>
    </xf>
    <xf numFmtId="4" fontId="34" fillId="26" borderId="10" applyNumberFormat="0" applyProtection="0">
      <alignment horizontal="right" vertical="center"/>
    </xf>
    <xf numFmtId="4" fontId="34" fillId="26" borderId="10" applyNumberFormat="0" applyProtection="0">
      <alignment horizontal="right" vertical="center"/>
    </xf>
    <xf numFmtId="4" fontId="34" fillId="26" borderId="10" applyNumberFormat="0" applyProtection="0">
      <alignment horizontal="right" vertical="center"/>
    </xf>
    <xf numFmtId="4" fontId="34" fillId="26" borderId="10" applyNumberFormat="0" applyProtection="0">
      <alignment horizontal="right" vertical="center"/>
    </xf>
    <xf numFmtId="4" fontId="34" fillId="26" borderId="10" applyNumberFormat="0" applyProtection="0">
      <alignment horizontal="right" vertical="center"/>
    </xf>
    <xf numFmtId="4" fontId="34" fillId="26" borderId="10" applyNumberFormat="0" applyProtection="0">
      <alignment horizontal="right" vertical="center"/>
    </xf>
    <xf numFmtId="4" fontId="34" fillId="26" borderId="10" applyNumberFormat="0" applyProtection="0">
      <alignment horizontal="right" vertical="center"/>
    </xf>
    <xf numFmtId="4" fontId="34" fillId="26" borderId="10" applyNumberFormat="0" applyProtection="0">
      <alignment horizontal="right" vertical="center"/>
    </xf>
    <xf numFmtId="4" fontId="34" fillId="26" borderId="10" applyNumberFormat="0" applyProtection="0">
      <alignment horizontal="right" vertical="center"/>
    </xf>
    <xf numFmtId="4" fontId="34" fillId="26" borderId="10" applyNumberFormat="0" applyProtection="0">
      <alignment horizontal="right" vertical="center"/>
    </xf>
    <xf numFmtId="4" fontId="34" fillId="26" borderId="10" applyNumberFormat="0" applyProtection="0">
      <alignment horizontal="right" vertical="center"/>
    </xf>
    <xf numFmtId="4" fontId="34" fillId="26" borderId="10" applyNumberFormat="0" applyProtection="0">
      <alignment horizontal="right" vertical="center"/>
    </xf>
    <xf numFmtId="4" fontId="34" fillId="26" borderId="10" applyNumberFormat="0" applyProtection="0">
      <alignment horizontal="right" vertical="center"/>
    </xf>
    <xf numFmtId="4" fontId="34" fillId="26" borderId="10" applyNumberFormat="0" applyProtection="0">
      <alignment horizontal="right" vertical="center"/>
    </xf>
    <xf numFmtId="4" fontId="34" fillId="26" borderId="10" applyNumberFormat="0" applyProtection="0">
      <alignment horizontal="right" vertical="center"/>
    </xf>
    <xf numFmtId="4" fontId="34" fillId="26" borderId="10" applyNumberFormat="0" applyProtection="0">
      <alignment horizontal="right" vertical="center"/>
    </xf>
    <xf numFmtId="4" fontId="34" fillId="26" borderId="10" applyNumberFormat="0" applyProtection="0">
      <alignment horizontal="right" vertical="center"/>
    </xf>
    <xf numFmtId="4" fontId="34" fillId="26" borderId="10" applyNumberFormat="0" applyProtection="0">
      <alignment horizontal="right" vertical="center"/>
    </xf>
    <xf numFmtId="4" fontId="34" fillId="26" borderId="10" applyNumberFormat="0" applyProtection="0">
      <alignment horizontal="right" vertical="center"/>
    </xf>
    <xf numFmtId="4" fontId="34" fillId="26" borderId="10" applyNumberFormat="0" applyProtection="0">
      <alignment horizontal="right" vertical="center"/>
    </xf>
    <xf numFmtId="4" fontId="34" fillId="26" borderId="10" applyNumberFormat="0" applyProtection="0">
      <alignment horizontal="right" vertical="center"/>
    </xf>
    <xf numFmtId="4" fontId="34" fillId="26" borderId="10" applyNumberFormat="0" applyProtection="0">
      <alignment horizontal="right" vertical="center"/>
    </xf>
    <xf numFmtId="4" fontId="34" fillId="26" borderId="10" applyNumberFormat="0" applyProtection="0">
      <alignment horizontal="right" vertical="center"/>
    </xf>
    <xf numFmtId="4" fontId="34" fillId="26" borderId="10" applyNumberFormat="0" applyProtection="0">
      <alignment horizontal="right" vertical="center"/>
    </xf>
    <xf numFmtId="4" fontId="34" fillId="26" borderId="10" applyNumberFormat="0" applyProtection="0">
      <alignment horizontal="right" vertical="center"/>
    </xf>
    <xf numFmtId="4" fontId="34" fillId="26" borderId="10" applyNumberFormat="0" applyProtection="0">
      <alignment horizontal="right" vertical="center"/>
    </xf>
    <xf numFmtId="4" fontId="34" fillId="26" borderId="10" applyNumberFormat="0" applyProtection="0">
      <alignment horizontal="right" vertical="center"/>
    </xf>
    <xf numFmtId="4" fontId="34" fillId="26" borderId="10" applyNumberFormat="0" applyProtection="0">
      <alignment horizontal="right" vertical="center"/>
    </xf>
    <xf numFmtId="4" fontId="34" fillId="26" borderId="10" applyNumberFormat="0" applyProtection="0">
      <alignment horizontal="right" vertical="center"/>
    </xf>
    <xf numFmtId="4" fontId="34" fillId="26" borderId="10" applyNumberFormat="0" applyProtection="0">
      <alignment horizontal="right" vertical="center"/>
    </xf>
    <xf numFmtId="4" fontId="34" fillId="26" borderId="10" applyNumberFormat="0" applyProtection="0">
      <alignment horizontal="right" vertical="center"/>
    </xf>
    <xf numFmtId="4" fontId="34" fillId="26" borderId="10" applyNumberFormat="0" applyProtection="0">
      <alignment horizontal="right" vertical="center"/>
    </xf>
    <xf numFmtId="4" fontId="34" fillId="26" borderId="10" applyNumberFormat="0" applyProtection="0">
      <alignment horizontal="right" vertical="center"/>
    </xf>
    <xf numFmtId="4" fontId="34" fillId="27" borderId="10" applyNumberFormat="0" applyProtection="0">
      <alignment horizontal="right" vertical="center"/>
    </xf>
    <xf numFmtId="4" fontId="34" fillId="27" borderId="10" applyNumberFormat="0" applyProtection="0">
      <alignment horizontal="right" vertical="center"/>
    </xf>
    <xf numFmtId="4" fontId="34" fillId="27" borderId="10" applyNumberFormat="0" applyProtection="0">
      <alignment horizontal="right" vertical="center"/>
    </xf>
    <xf numFmtId="4" fontId="34" fillId="27" borderId="10" applyNumberFormat="0" applyProtection="0">
      <alignment horizontal="right" vertical="center"/>
    </xf>
    <xf numFmtId="4" fontId="34" fillId="27" borderId="10" applyNumberFormat="0" applyProtection="0">
      <alignment horizontal="right" vertical="center"/>
    </xf>
    <xf numFmtId="4" fontId="34" fillId="27" borderId="10" applyNumberFormat="0" applyProtection="0">
      <alignment horizontal="right" vertical="center"/>
    </xf>
    <xf numFmtId="4" fontId="34" fillId="27" borderId="10" applyNumberFormat="0" applyProtection="0">
      <alignment horizontal="right" vertical="center"/>
    </xf>
    <xf numFmtId="4" fontId="34" fillId="27" borderId="10" applyNumberFormat="0" applyProtection="0">
      <alignment horizontal="right" vertical="center"/>
    </xf>
    <xf numFmtId="4" fontId="34" fillId="27" borderId="10" applyNumberFormat="0" applyProtection="0">
      <alignment horizontal="right" vertical="center"/>
    </xf>
    <xf numFmtId="4" fontId="34" fillId="27" borderId="10" applyNumberFormat="0" applyProtection="0">
      <alignment horizontal="right" vertical="center"/>
    </xf>
    <xf numFmtId="4" fontId="34" fillId="27" borderId="10" applyNumberFormat="0" applyProtection="0">
      <alignment horizontal="right" vertical="center"/>
    </xf>
    <xf numFmtId="4" fontId="34" fillId="27" borderId="10" applyNumberFormat="0" applyProtection="0">
      <alignment horizontal="right" vertical="center"/>
    </xf>
    <xf numFmtId="4" fontId="34" fillId="27" borderId="10" applyNumberFormat="0" applyProtection="0">
      <alignment horizontal="right" vertical="center"/>
    </xf>
    <xf numFmtId="4" fontId="34" fillId="27" borderId="10" applyNumberFormat="0" applyProtection="0">
      <alignment horizontal="right" vertical="center"/>
    </xf>
    <xf numFmtId="4" fontId="34" fillId="27" borderId="10" applyNumberFormat="0" applyProtection="0">
      <alignment horizontal="right" vertical="center"/>
    </xf>
    <xf numFmtId="4" fontId="34" fillId="27" borderId="10" applyNumberFormat="0" applyProtection="0">
      <alignment horizontal="right" vertical="center"/>
    </xf>
    <xf numFmtId="4" fontId="34" fillId="27" borderId="10" applyNumberFormat="0" applyProtection="0">
      <alignment horizontal="right" vertical="center"/>
    </xf>
    <xf numFmtId="4" fontId="34" fillId="27" borderId="10" applyNumberFormat="0" applyProtection="0">
      <alignment horizontal="right" vertical="center"/>
    </xf>
    <xf numFmtId="4" fontId="34" fillId="27" borderId="10" applyNumberFormat="0" applyProtection="0">
      <alignment horizontal="right" vertical="center"/>
    </xf>
    <xf numFmtId="4" fontId="34" fillId="27" borderId="10" applyNumberFormat="0" applyProtection="0">
      <alignment horizontal="right" vertical="center"/>
    </xf>
    <xf numFmtId="4" fontId="34" fillId="27" borderId="10" applyNumberFormat="0" applyProtection="0">
      <alignment horizontal="right" vertical="center"/>
    </xf>
    <xf numFmtId="4" fontId="34" fillId="27" borderId="10" applyNumberFormat="0" applyProtection="0">
      <alignment horizontal="right" vertical="center"/>
    </xf>
    <xf numFmtId="4" fontId="34" fillId="27" borderId="10" applyNumberFormat="0" applyProtection="0">
      <alignment horizontal="right" vertical="center"/>
    </xf>
    <xf numFmtId="4" fontId="34" fillId="27" borderId="10" applyNumberFormat="0" applyProtection="0">
      <alignment horizontal="right" vertical="center"/>
    </xf>
    <xf numFmtId="4" fontId="34" fillId="27" borderId="10" applyNumberFormat="0" applyProtection="0">
      <alignment horizontal="right" vertical="center"/>
    </xf>
    <xf numFmtId="4" fontId="34" fillId="27" borderId="10" applyNumberFormat="0" applyProtection="0">
      <alignment horizontal="right" vertical="center"/>
    </xf>
    <xf numFmtId="4" fontId="34" fillId="27" borderId="10" applyNumberFormat="0" applyProtection="0">
      <alignment horizontal="right" vertical="center"/>
    </xf>
    <xf numFmtId="4" fontId="34" fillId="27" borderId="10" applyNumberFormat="0" applyProtection="0">
      <alignment horizontal="right" vertical="center"/>
    </xf>
    <xf numFmtId="4" fontId="34" fillId="27" borderId="10" applyNumberFormat="0" applyProtection="0">
      <alignment horizontal="right" vertical="center"/>
    </xf>
    <xf numFmtId="4" fontId="34" fillId="27" borderId="10" applyNumberFormat="0" applyProtection="0">
      <alignment horizontal="right" vertical="center"/>
    </xf>
    <xf numFmtId="4" fontId="34" fillId="27" borderId="10" applyNumberFormat="0" applyProtection="0">
      <alignment horizontal="right" vertical="center"/>
    </xf>
    <xf numFmtId="4" fontId="34" fillId="27" borderId="10" applyNumberFormat="0" applyProtection="0">
      <alignment horizontal="right" vertical="center"/>
    </xf>
    <xf numFmtId="4" fontId="34" fillId="27" borderId="10" applyNumberFormat="0" applyProtection="0">
      <alignment horizontal="right" vertical="center"/>
    </xf>
    <xf numFmtId="4" fontId="34" fillId="27" borderId="10" applyNumberFormat="0" applyProtection="0">
      <alignment horizontal="right" vertical="center"/>
    </xf>
    <xf numFmtId="4" fontId="34" fillId="27" borderId="10" applyNumberFormat="0" applyProtection="0">
      <alignment horizontal="right" vertical="center"/>
    </xf>
    <xf numFmtId="4" fontId="34" fillId="27" borderId="10" applyNumberFormat="0" applyProtection="0">
      <alignment horizontal="right" vertical="center"/>
    </xf>
    <xf numFmtId="4" fontId="34" fillId="27" borderId="10" applyNumberFormat="0" applyProtection="0">
      <alignment horizontal="right" vertical="center"/>
    </xf>
    <xf numFmtId="4" fontId="34" fillId="27" borderId="10" applyNumberFormat="0" applyProtection="0">
      <alignment horizontal="right" vertical="center"/>
    </xf>
    <xf numFmtId="4" fontId="34" fillId="27" borderId="10" applyNumberFormat="0" applyProtection="0">
      <alignment horizontal="right" vertical="center"/>
    </xf>
    <xf numFmtId="4" fontId="34" fillId="27" borderId="10" applyNumberFormat="0" applyProtection="0">
      <alignment horizontal="right" vertical="center"/>
    </xf>
    <xf numFmtId="4" fontId="34" fillId="27" borderId="10" applyNumberFormat="0" applyProtection="0">
      <alignment horizontal="right" vertical="center"/>
    </xf>
    <xf numFmtId="4" fontId="34" fillId="27" borderId="10" applyNumberFormat="0" applyProtection="0">
      <alignment horizontal="right" vertical="center"/>
    </xf>
    <xf numFmtId="4" fontId="34" fillId="27" borderId="10" applyNumberFormat="0" applyProtection="0">
      <alignment horizontal="right" vertical="center"/>
    </xf>
    <xf numFmtId="4" fontId="34" fillId="27" borderId="10" applyNumberFormat="0" applyProtection="0">
      <alignment horizontal="right" vertical="center"/>
    </xf>
    <xf numFmtId="4" fontId="34" fillId="27" borderId="10" applyNumberFormat="0" applyProtection="0">
      <alignment horizontal="right" vertical="center"/>
    </xf>
    <xf numFmtId="4" fontId="34" fillId="27" borderId="10" applyNumberFormat="0" applyProtection="0">
      <alignment horizontal="right" vertical="center"/>
    </xf>
    <xf numFmtId="4" fontId="34" fillId="27" borderId="10" applyNumberFormat="0" applyProtection="0">
      <alignment horizontal="right" vertical="center"/>
    </xf>
    <xf numFmtId="4" fontId="34" fillId="27" borderId="10" applyNumberFormat="0" applyProtection="0">
      <alignment horizontal="right" vertical="center"/>
    </xf>
    <xf numFmtId="4" fontId="34" fillId="27" borderId="10" applyNumberFormat="0" applyProtection="0">
      <alignment horizontal="right" vertical="center"/>
    </xf>
    <xf numFmtId="4" fontId="34" fillId="27" borderId="10" applyNumberFormat="0" applyProtection="0">
      <alignment horizontal="right" vertical="center"/>
    </xf>
    <xf numFmtId="4" fontId="34" fillId="27" borderId="10" applyNumberFormat="0" applyProtection="0">
      <alignment horizontal="right" vertical="center"/>
    </xf>
    <xf numFmtId="4" fontId="34" fillId="27" borderId="10" applyNumberFormat="0" applyProtection="0">
      <alignment horizontal="right" vertical="center"/>
    </xf>
    <xf numFmtId="4" fontId="34" fillId="27" borderId="10" applyNumberFormat="0" applyProtection="0">
      <alignment horizontal="right" vertical="center"/>
    </xf>
    <xf numFmtId="4" fontId="34" fillId="27" borderId="10" applyNumberFormat="0" applyProtection="0">
      <alignment horizontal="right" vertical="center"/>
    </xf>
    <xf numFmtId="4" fontId="34" fillId="27" borderId="10" applyNumberFormat="0" applyProtection="0">
      <alignment horizontal="right" vertical="center"/>
    </xf>
    <xf numFmtId="4" fontId="34" fillId="27" borderId="10" applyNumberFormat="0" applyProtection="0">
      <alignment horizontal="right" vertical="center"/>
    </xf>
    <xf numFmtId="4" fontId="34" fillId="27" borderId="10" applyNumberFormat="0" applyProtection="0">
      <alignment horizontal="right" vertical="center"/>
    </xf>
    <xf numFmtId="4" fontId="34" fillId="27" borderId="10" applyNumberFormat="0" applyProtection="0">
      <alignment horizontal="right" vertical="center"/>
    </xf>
    <xf numFmtId="4" fontId="34" fillId="27" borderId="10" applyNumberFormat="0" applyProtection="0">
      <alignment horizontal="right" vertical="center"/>
    </xf>
    <xf numFmtId="4" fontId="34" fillId="27" borderId="10" applyNumberFormat="0" applyProtection="0">
      <alignment horizontal="right" vertical="center"/>
    </xf>
    <xf numFmtId="4" fontId="34" fillId="27" borderId="10" applyNumberFormat="0" applyProtection="0">
      <alignment horizontal="right" vertical="center"/>
    </xf>
    <xf numFmtId="4" fontId="34" fillId="27" borderId="10" applyNumberFormat="0" applyProtection="0">
      <alignment horizontal="right" vertical="center"/>
    </xf>
    <xf numFmtId="4" fontId="34" fillId="27" borderId="10" applyNumberFormat="0" applyProtection="0">
      <alignment horizontal="right" vertical="center"/>
    </xf>
    <xf numFmtId="4" fontId="34" fillId="27" borderId="10" applyNumberFormat="0" applyProtection="0">
      <alignment horizontal="right" vertical="center"/>
    </xf>
    <xf numFmtId="4" fontId="34" fillId="27" borderId="10" applyNumberFormat="0" applyProtection="0">
      <alignment horizontal="right" vertical="center"/>
    </xf>
    <xf numFmtId="4" fontId="34" fillId="27" borderId="10" applyNumberFormat="0" applyProtection="0">
      <alignment horizontal="right" vertical="center"/>
    </xf>
    <xf numFmtId="4" fontId="34" fillId="27" borderId="10" applyNumberFormat="0" applyProtection="0">
      <alignment horizontal="right" vertical="center"/>
    </xf>
    <xf numFmtId="4" fontId="34" fillId="27" borderId="10" applyNumberFormat="0" applyProtection="0">
      <alignment horizontal="right" vertical="center"/>
    </xf>
    <xf numFmtId="4" fontId="34" fillId="27" borderId="10" applyNumberFormat="0" applyProtection="0">
      <alignment horizontal="right" vertical="center"/>
    </xf>
    <xf numFmtId="4" fontId="34" fillId="27" borderId="10" applyNumberFormat="0" applyProtection="0">
      <alignment horizontal="right" vertical="center"/>
    </xf>
    <xf numFmtId="4" fontId="34" fillId="27" borderId="10" applyNumberFormat="0" applyProtection="0">
      <alignment horizontal="right" vertical="center"/>
    </xf>
    <xf numFmtId="4" fontId="34" fillId="27" borderId="10" applyNumberFormat="0" applyProtection="0">
      <alignment horizontal="right" vertical="center"/>
    </xf>
    <xf numFmtId="4" fontId="34" fillId="27" borderId="10" applyNumberFormat="0" applyProtection="0">
      <alignment horizontal="right" vertical="center"/>
    </xf>
    <xf numFmtId="4" fontId="34" fillId="27" borderId="10" applyNumberFormat="0" applyProtection="0">
      <alignment horizontal="right" vertical="center"/>
    </xf>
    <xf numFmtId="4" fontId="34" fillId="27" borderId="10" applyNumberFormat="0" applyProtection="0">
      <alignment horizontal="right" vertical="center"/>
    </xf>
    <xf numFmtId="4" fontId="34" fillId="28" borderId="10" applyNumberFormat="0" applyProtection="0">
      <alignment horizontal="right" vertical="center"/>
    </xf>
    <xf numFmtId="4" fontId="34" fillId="28" borderId="10" applyNumberFormat="0" applyProtection="0">
      <alignment horizontal="right" vertical="center"/>
    </xf>
    <xf numFmtId="4" fontId="34" fillId="28" borderId="10" applyNumberFormat="0" applyProtection="0">
      <alignment horizontal="right" vertical="center"/>
    </xf>
    <xf numFmtId="4" fontId="34" fillId="28" borderId="10" applyNumberFormat="0" applyProtection="0">
      <alignment horizontal="right" vertical="center"/>
    </xf>
    <xf numFmtId="4" fontId="34" fillId="28" borderId="10" applyNumberFormat="0" applyProtection="0">
      <alignment horizontal="right" vertical="center"/>
    </xf>
    <xf numFmtId="4" fontId="34" fillId="28" borderId="10" applyNumberFormat="0" applyProtection="0">
      <alignment horizontal="right" vertical="center"/>
    </xf>
    <xf numFmtId="4" fontId="34" fillId="28" borderId="10" applyNumberFormat="0" applyProtection="0">
      <alignment horizontal="right" vertical="center"/>
    </xf>
    <xf numFmtId="4" fontId="34" fillId="28" borderId="10" applyNumberFormat="0" applyProtection="0">
      <alignment horizontal="right" vertical="center"/>
    </xf>
    <xf numFmtId="4" fontId="34" fillId="28" borderId="10" applyNumberFormat="0" applyProtection="0">
      <alignment horizontal="right" vertical="center"/>
    </xf>
    <xf numFmtId="4" fontId="34" fillId="28" borderId="10" applyNumberFormat="0" applyProtection="0">
      <alignment horizontal="right" vertical="center"/>
    </xf>
    <xf numFmtId="4" fontId="34" fillId="28" borderId="10" applyNumberFormat="0" applyProtection="0">
      <alignment horizontal="right" vertical="center"/>
    </xf>
    <xf numFmtId="4" fontId="34" fillId="28" borderId="10" applyNumberFormat="0" applyProtection="0">
      <alignment horizontal="right" vertical="center"/>
    </xf>
    <xf numFmtId="4" fontId="34" fillId="28" borderId="10" applyNumberFormat="0" applyProtection="0">
      <alignment horizontal="right" vertical="center"/>
    </xf>
    <xf numFmtId="4" fontId="34" fillId="28" borderId="10" applyNumberFormat="0" applyProtection="0">
      <alignment horizontal="right" vertical="center"/>
    </xf>
    <xf numFmtId="4" fontId="34" fillId="28" borderId="10" applyNumberFormat="0" applyProtection="0">
      <alignment horizontal="right" vertical="center"/>
    </xf>
    <xf numFmtId="4" fontId="34" fillId="28" borderId="10" applyNumberFormat="0" applyProtection="0">
      <alignment horizontal="right" vertical="center"/>
    </xf>
    <xf numFmtId="4" fontId="34" fillId="28" borderId="10" applyNumberFormat="0" applyProtection="0">
      <alignment horizontal="right" vertical="center"/>
    </xf>
    <xf numFmtId="4" fontId="34" fillId="28" borderId="10" applyNumberFormat="0" applyProtection="0">
      <alignment horizontal="right" vertical="center"/>
    </xf>
    <xf numFmtId="4" fontId="34" fillId="28" borderId="10" applyNumberFormat="0" applyProtection="0">
      <alignment horizontal="right" vertical="center"/>
    </xf>
    <xf numFmtId="4" fontId="34" fillId="28" borderId="10" applyNumberFormat="0" applyProtection="0">
      <alignment horizontal="right" vertical="center"/>
    </xf>
    <xf numFmtId="4" fontId="34" fillId="28" borderId="10" applyNumberFormat="0" applyProtection="0">
      <alignment horizontal="right" vertical="center"/>
    </xf>
    <xf numFmtId="4" fontId="34" fillId="28" borderId="10" applyNumberFormat="0" applyProtection="0">
      <alignment horizontal="right" vertical="center"/>
    </xf>
    <xf numFmtId="4" fontId="34" fillId="28" borderId="10" applyNumberFormat="0" applyProtection="0">
      <alignment horizontal="right" vertical="center"/>
    </xf>
    <xf numFmtId="4" fontId="34" fillId="28" borderId="10" applyNumberFormat="0" applyProtection="0">
      <alignment horizontal="right" vertical="center"/>
    </xf>
    <xf numFmtId="4" fontId="34" fillId="28" borderId="10" applyNumberFormat="0" applyProtection="0">
      <alignment horizontal="right" vertical="center"/>
    </xf>
    <xf numFmtId="4" fontId="34" fillId="28" borderId="10" applyNumberFormat="0" applyProtection="0">
      <alignment horizontal="right" vertical="center"/>
    </xf>
    <xf numFmtId="4" fontId="34" fillId="28" borderId="10" applyNumberFormat="0" applyProtection="0">
      <alignment horizontal="right" vertical="center"/>
    </xf>
    <xf numFmtId="4" fontId="34" fillId="28" borderId="10" applyNumberFormat="0" applyProtection="0">
      <alignment horizontal="right" vertical="center"/>
    </xf>
    <xf numFmtId="4" fontId="34" fillId="28" borderId="10" applyNumberFormat="0" applyProtection="0">
      <alignment horizontal="right" vertical="center"/>
    </xf>
    <xf numFmtId="4" fontId="34" fillId="28" borderId="10" applyNumberFormat="0" applyProtection="0">
      <alignment horizontal="right" vertical="center"/>
    </xf>
    <xf numFmtId="4" fontId="34" fillId="28" borderId="10" applyNumberFormat="0" applyProtection="0">
      <alignment horizontal="right" vertical="center"/>
    </xf>
    <xf numFmtId="4" fontId="34" fillId="28" borderId="10" applyNumberFormat="0" applyProtection="0">
      <alignment horizontal="right" vertical="center"/>
    </xf>
    <xf numFmtId="4" fontId="34" fillId="28" borderId="10" applyNumberFormat="0" applyProtection="0">
      <alignment horizontal="right" vertical="center"/>
    </xf>
    <xf numFmtId="4" fontId="34" fillId="28" borderId="10" applyNumberFormat="0" applyProtection="0">
      <alignment horizontal="right" vertical="center"/>
    </xf>
    <xf numFmtId="4" fontId="34" fillId="28" borderId="10" applyNumberFormat="0" applyProtection="0">
      <alignment horizontal="right" vertical="center"/>
    </xf>
    <xf numFmtId="4" fontId="34" fillId="28" borderId="10" applyNumberFormat="0" applyProtection="0">
      <alignment horizontal="right" vertical="center"/>
    </xf>
    <xf numFmtId="4" fontId="34" fillId="28" borderId="10" applyNumberFormat="0" applyProtection="0">
      <alignment horizontal="right" vertical="center"/>
    </xf>
    <xf numFmtId="4" fontId="34" fillId="28" borderId="10" applyNumberFormat="0" applyProtection="0">
      <alignment horizontal="right" vertical="center"/>
    </xf>
    <xf numFmtId="4" fontId="34" fillId="28" borderId="10" applyNumberFormat="0" applyProtection="0">
      <alignment horizontal="right" vertical="center"/>
    </xf>
    <xf numFmtId="4" fontId="34" fillId="28" borderId="10" applyNumberFormat="0" applyProtection="0">
      <alignment horizontal="right" vertical="center"/>
    </xf>
    <xf numFmtId="4" fontId="34" fillId="28" borderId="10" applyNumberFormat="0" applyProtection="0">
      <alignment horizontal="right" vertical="center"/>
    </xf>
    <xf numFmtId="4" fontId="34" fillId="28" borderId="10" applyNumberFormat="0" applyProtection="0">
      <alignment horizontal="right" vertical="center"/>
    </xf>
    <xf numFmtId="4" fontId="34" fillId="28" borderId="10" applyNumberFormat="0" applyProtection="0">
      <alignment horizontal="right" vertical="center"/>
    </xf>
    <xf numFmtId="4" fontId="34" fillId="28" borderId="10" applyNumberFormat="0" applyProtection="0">
      <alignment horizontal="right" vertical="center"/>
    </xf>
    <xf numFmtId="4" fontId="34" fillId="28" borderId="10" applyNumberFormat="0" applyProtection="0">
      <alignment horizontal="right" vertical="center"/>
    </xf>
    <xf numFmtId="4" fontId="34" fillId="28" borderId="10" applyNumberFormat="0" applyProtection="0">
      <alignment horizontal="right" vertical="center"/>
    </xf>
    <xf numFmtId="4" fontId="34" fillId="28" borderId="10" applyNumberFormat="0" applyProtection="0">
      <alignment horizontal="right" vertical="center"/>
    </xf>
    <xf numFmtId="4" fontId="34" fillId="28" borderId="10" applyNumberFormat="0" applyProtection="0">
      <alignment horizontal="right" vertical="center"/>
    </xf>
    <xf numFmtId="4" fontId="34" fillId="28" borderId="10" applyNumberFormat="0" applyProtection="0">
      <alignment horizontal="right" vertical="center"/>
    </xf>
    <xf numFmtId="4" fontId="34" fillId="28" borderId="10" applyNumberFormat="0" applyProtection="0">
      <alignment horizontal="right" vertical="center"/>
    </xf>
    <xf numFmtId="4" fontId="34" fillId="28" borderId="10" applyNumberFormat="0" applyProtection="0">
      <alignment horizontal="right" vertical="center"/>
    </xf>
    <xf numFmtId="4" fontId="34" fillId="28" borderId="10" applyNumberFormat="0" applyProtection="0">
      <alignment horizontal="right" vertical="center"/>
    </xf>
    <xf numFmtId="4" fontId="34" fillId="28" borderId="10" applyNumberFormat="0" applyProtection="0">
      <alignment horizontal="right" vertical="center"/>
    </xf>
    <xf numFmtId="4" fontId="34" fillId="28" borderId="10" applyNumberFormat="0" applyProtection="0">
      <alignment horizontal="right" vertical="center"/>
    </xf>
    <xf numFmtId="4" fontId="34" fillId="28" borderId="10" applyNumberFormat="0" applyProtection="0">
      <alignment horizontal="right" vertical="center"/>
    </xf>
    <xf numFmtId="4" fontId="34" fillId="28" borderId="10" applyNumberFormat="0" applyProtection="0">
      <alignment horizontal="right" vertical="center"/>
    </xf>
    <xf numFmtId="4" fontId="34" fillId="28" borderId="10" applyNumberFormat="0" applyProtection="0">
      <alignment horizontal="right" vertical="center"/>
    </xf>
    <xf numFmtId="4" fontId="34" fillId="28" borderId="10" applyNumberFormat="0" applyProtection="0">
      <alignment horizontal="right" vertical="center"/>
    </xf>
    <xf numFmtId="4" fontId="34" fillId="28" borderId="10" applyNumberFormat="0" applyProtection="0">
      <alignment horizontal="right" vertical="center"/>
    </xf>
    <xf numFmtId="4" fontId="34" fillId="28" borderId="10" applyNumberFormat="0" applyProtection="0">
      <alignment horizontal="right" vertical="center"/>
    </xf>
    <xf numFmtId="4" fontId="34" fillId="28" borderId="10" applyNumberFormat="0" applyProtection="0">
      <alignment horizontal="right" vertical="center"/>
    </xf>
    <xf numFmtId="4" fontId="34" fillId="28" borderId="10" applyNumberFormat="0" applyProtection="0">
      <alignment horizontal="right" vertical="center"/>
    </xf>
    <xf numFmtId="4" fontId="34" fillId="28" borderId="10" applyNumberFormat="0" applyProtection="0">
      <alignment horizontal="right" vertical="center"/>
    </xf>
    <xf numFmtId="4" fontId="34" fillId="28" borderId="10" applyNumberFormat="0" applyProtection="0">
      <alignment horizontal="right" vertical="center"/>
    </xf>
    <xf numFmtId="4" fontId="34" fillId="28" borderId="10" applyNumberFormat="0" applyProtection="0">
      <alignment horizontal="right" vertical="center"/>
    </xf>
    <xf numFmtId="4" fontId="34" fillId="28" borderId="10" applyNumberFormat="0" applyProtection="0">
      <alignment horizontal="right" vertical="center"/>
    </xf>
    <xf numFmtId="4" fontId="34" fillId="28" borderId="10" applyNumberFormat="0" applyProtection="0">
      <alignment horizontal="right" vertical="center"/>
    </xf>
    <xf numFmtId="4" fontId="34" fillId="28" borderId="10" applyNumberFormat="0" applyProtection="0">
      <alignment horizontal="right" vertical="center"/>
    </xf>
    <xf numFmtId="4" fontId="34" fillId="28" borderId="10" applyNumberFormat="0" applyProtection="0">
      <alignment horizontal="right" vertical="center"/>
    </xf>
    <xf numFmtId="4" fontId="34" fillId="28" borderId="10" applyNumberFormat="0" applyProtection="0">
      <alignment horizontal="right" vertical="center"/>
    </xf>
    <xf numFmtId="4" fontId="34" fillId="28" borderId="10" applyNumberFormat="0" applyProtection="0">
      <alignment horizontal="right" vertical="center"/>
    </xf>
    <xf numFmtId="4" fontId="34" fillId="28" borderId="10" applyNumberFormat="0" applyProtection="0">
      <alignment horizontal="right" vertical="center"/>
    </xf>
    <xf numFmtId="4" fontId="34" fillId="28" borderId="10" applyNumberFormat="0" applyProtection="0">
      <alignment horizontal="right" vertical="center"/>
    </xf>
    <xf numFmtId="4" fontId="34" fillId="28" borderId="10" applyNumberFormat="0" applyProtection="0">
      <alignment horizontal="right" vertical="center"/>
    </xf>
    <xf numFmtId="4" fontId="34" fillId="28" borderId="10" applyNumberFormat="0" applyProtection="0">
      <alignment horizontal="right" vertical="center"/>
    </xf>
    <xf numFmtId="4" fontId="34" fillId="29" borderId="10" applyNumberFormat="0" applyProtection="0">
      <alignment horizontal="right" vertical="center"/>
    </xf>
    <xf numFmtId="4" fontId="34" fillId="29" borderId="10" applyNumberFormat="0" applyProtection="0">
      <alignment horizontal="right" vertical="center"/>
    </xf>
    <xf numFmtId="4" fontId="34" fillId="29" borderId="10" applyNumberFormat="0" applyProtection="0">
      <alignment horizontal="right" vertical="center"/>
    </xf>
    <xf numFmtId="4" fontId="34" fillId="29" borderId="10" applyNumberFormat="0" applyProtection="0">
      <alignment horizontal="right" vertical="center"/>
    </xf>
    <xf numFmtId="4" fontId="34" fillId="29" borderId="10" applyNumberFormat="0" applyProtection="0">
      <alignment horizontal="right" vertical="center"/>
    </xf>
    <xf numFmtId="4" fontId="34" fillId="29" borderId="10" applyNumberFormat="0" applyProtection="0">
      <alignment horizontal="right" vertical="center"/>
    </xf>
    <xf numFmtId="4" fontId="34" fillId="29" borderId="10" applyNumberFormat="0" applyProtection="0">
      <alignment horizontal="right" vertical="center"/>
    </xf>
    <xf numFmtId="4" fontId="34" fillId="29" borderId="10" applyNumberFormat="0" applyProtection="0">
      <alignment horizontal="right" vertical="center"/>
    </xf>
    <xf numFmtId="4" fontId="34" fillId="29" borderId="10" applyNumberFormat="0" applyProtection="0">
      <alignment horizontal="right" vertical="center"/>
    </xf>
    <xf numFmtId="4" fontId="34" fillId="29" borderId="10" applyNumberFormat="0" applyProtection="0">
      <alignment horizontal="right" vertical="center"/>
    </xf>
    <xf numFmtId="4" fontId="34" fillId="29" borderId="10" applyNumberFormat="0" applyProtection="0">
      <alignment horizontal="right" vertical="center"/>
    </xf>
    <xf numFmtId="4" fontId="34" fillId="29" borderId="10" applyNumberFormat="0" applyProtection="0">
      <alignment horizontal="right" vertical="center"/>
    </xf>
    <xf numFmtId="4" fontId="34" fillId="29" borderId="10" applyNumberFormat="0" applyProtection="0">
      <alignment horizontal="right" vertical="center"/>
    </xf>
    <xf numFmtId="4" fontId="34" fillId="29" borderId="10" applyNumberFormat="0" applyProtection="0">
      <alignment horizontal="right" vertical="center"/>
    </xf>
    <xf numFmtId="4" fontId="34" fillId="29" borderId="10" applyNumberFormat="0" applyProtection="0">
      <alignment horizontal="right" vertical="center"/>
    </xf>
    <xf numFmtId="4" fontId="34" fillId="29" borderId="10" applyNumberFormat="0" applyProtection="0">
      <alignment horizontal="right" vertical="center"/>
    </xf>
    <xf numFmtId="4" fontId="34" fillId="29" borderId="10" applyNumberFormat="0" applyProtection="0">
      <alignment horizontal="right" vertical="center"/>
    </xf>
    <xf numFmtId="4" fontId="34" fillId="29" borderId="10" applyNumberFormat="0" applyProtection="0">
      <alignment horizontal="right" vertical="center"/>
    </xf>
    <xf numFmtId="4" fontId="34" fillId="29" borderId="10" applyNumberFormat="0" applyProtection="0">
      <alignment horizontal="right" vertical="center"/>
    </xf>
    <xf numFmtId="4" fontId="34" fillId="29" borderId="10" applyNumberFormat="0" applyProtection="0">
      <alignment horizontal="right" vertical="center"/>
    </xf>
    <xf numFmtId="4" fontId="34" fillId="29" borderId="10" applyNumberFormat="0" applyProtection="0">
      <alignment horizontal="right" vertical="center"/>
    </xf>
    <xf numFmtId="4" fontId="34" fillId="29" borderId="10" applyNumberFormat="0" applyProtection="0">
      <alignment horizontal="right" vertical="center"/>
    </xf>
    <xf numFmtId="4" fontId="34" fillId="29" borderId="10" applyNumberFormat="0" applyProtection="0">
      <alignment horizontal="right" vertical="center"/>
    </xf>
    <xf numFmtId="4" fontId="34" fillId="29" borderId="10" applyNumberFormat="0" applyProtection="0">
      <alignment horizontal="right" vertical="center"/>
    </xf>
    <xf numFmtId="4" fontId="34" fillId="29" borderId="10" applyNumberFormat="0" applyProtection="0">
      <alignment horizontal="right" vertical="center"/>
    </xf>
    <xf numFmtId="4" fontId="34" fillId="29" borderId="10" applyNumberFormat="0" applyProtection="0">
      <alignment horizontal="right" vertical="center"/>
    </xf>
    <xf numFmtId="4" fontId="34" fillId="29" borderId="10" applyNumberFormat="0" applyProtection="0">
      <alignment horizontal="right" vertical="center"/>
    </xf>
    <xf numFmtId="4" fontId="34" fillId="29" borderId="10" applyNumberFormat="0" applyProtection="0">
      <alignment horizontal="right" vertical="center"/>
    </xf>
    <xf numFmtId="4" fontId="34" fillId="29" borderId="10" applyNumberFormat="0" applyProtection="0">
      <alignment horizontal="right" vertical="center"/>
    </xf>
    <xf numFmtId="4" fontId="34" fillId="29" borderId="10" applyNumberFormat="0" applyProtection="0">
      <alignment horizontal="right" vertical="center"/>
    </xf>
    <xf numFmtId="4" fontId="34" fillId="29" borderId="10" applyNumberFormat="0" applyProtection="0">
      <alignment horizontal="right" vertical="center"/>
    </xf>
    <xf numFmtId="4" fontId="34" fillId="29" borderId="10" applyNumberFormat="0" applyProtection="0">
      <alignment horizontal="right" vertical="center"/>
    </xf>
    <xf numFmtId="4" fontId="34" fillId="29" borderId="10" applyNumberFormat="0" applyProtection="0">
      <alignment horizontal="right" vertical="center"/>
    </xf>
    <xf numFmtId="4" fontId="34" fillId="29" borderId="10" applyNumberFormat="0" applyProtection="0">
      <alignment horizontal="right" vertical="center"/>
    </xf>
    <xf numFmtId="4" fontId="34" fillId="29" borderId="10" applyNumberFormat="0" applyProtection="0">
      <alignment horizontal="right" vertical="center"/>
    </xf>
    <xf numFmtId="4" fontId="34" fillId="29" borderId="10" applyNumberFormat="0" applyProtection="0">
      <alignment horizontal="right" vertical="center"/>
    </xf>
    <xf numFmtId="4" fontId="34" fillId="29" borderId="10" applyNumberFormat="0" applyProtection="0">
      <alignment horizontal="right" vertical="center"/>
    </xf>
    <xf numFmtId="4" fontId="34" fillId="29" borderId="10" applyNumberFormat="0" applyProtection="0">
      <alignment horizontal="right" vertical="center"/>
    </xf>
    <xf numFmtId="4" fontId="34" fillId="29" borderId="10" applyNumberFormat="0" applyProtection="0">
      <alignment horizontal="right" vertical="center"/>
    </xf>
    <xf numFmtId="4" fontId="34" fillId="29" borderId="10" applyNumberFormat="0" applyProtection="0">
      <alignment horizontal="right" vertical="center"/>
    </xf>
    <xf numFmtId="4" fontId="34" fillId="29" borderId="10" applyNumberFormat="0" applyProtection="0">
      <alignment horizontal="right" vertical="center"/>
    </xf>
    <xf numFmtId="4" fontId="34" fillId="29" borderId="10" applyNumberFormat="0" applyProtection="0">
      <alignment horizontal="right" vertical="center"/>
    </xf>
    <xf numFmtId="4" fontId="34" fillId="29" borderId="10" applyNumberFormat="0" applyProtection="0">
      <alignment horizontal="right" vertical="center"/>
    </xf>
    <xf numFmtId="4" fontId="34" fillId="29" borderId="10" applyNumberFormat="0" applyProtection="0">
      <alignment horizontal="right" vertical="center"/>
    </xf>
    <xf numFmtId="4" fontId="34" fillId="29" borderId="10" applyNumberFormat="0" applyProtection="0">
      <alignment horizontal="right" vertical="center"/>
    </xf>
    <xf numFmtId="4" fontId="34" fillId="29" borderId="10" applyNumberFormat="0" applyProtection="0">
      <alignment horizontal="right" vertical="center"/>
    </xf>
    <xf numFmtId="4" fontId="34" fillId="29" borderId="10" applyNumberFormat="0" applyProtection="0">
      <alignment horizontal="right" vertical="center"/>
    </xf>
    <xf numFmtId="4" fontId="34" fillId="29" borderId="10" applyNumberFormat="0" applyProtection="0">
      <alignment horizontal="right" vertical="center"/>
    </xf>
    <xf numFmtId="4" fontId="34" fillId="29" borderId="10" applyNumberFormat="0" applyProtection="0">
      <alignment horizontal="right" vertical="center"/>
    </xf>
    <xf numFmtId="4" fontId="34" fillId="29" borderId="10" applyNumberFormat="0" applyProtection="0">
      <alignment horizontal="right" vertical="center"/>
    </xf>
    <xf numFmtId="4" fontId="34" fillId="29" borderId="10" applyNumberFormat="0" applyProtection="0">
      <alignment horizontal="right" vertical="center"/>
    </xf>
    <xf numFmtId="4" fontId="34" fillId="29" borderId="10" applyNumberFormat="0" applyProtection="0">
      <alignment horizontal="right" vertical="center"/>
    </xf>
    <xf numFmtId="4" fontId="34" fillId="29" borderId="10" applyNumberFormat="0" applyProtection="0">
      <alignment horizontal="right" vertical="center"/>
    </xf>
    <xf numFmtId="4" fontId="34" fillId="29" borderId="10" applyNumberFormat="0" applyProtection="0">
      <alignment horizontal="right" vertical="center"/>
    </xf>
    <xf numFmtId="4" fontId="34" fillId="29" borderId="10" applyNumberFormat="0" applyProtection="0">
      <alignment horizontal="right" vertical="center"/>
    </xf>
    <xf numFmtId="4" fontId="34" fillId="29" borderId="10" applyNumberFormat="0" applyProtection="0">
      <alignment horizontal="right" vertical="center"/>
    </xf>
    <xf numFmtId="4" fontId="34" fillId="29" borderId="10" applyNumberFormat="0" applyProtection="0">
      <alignment horizontal="right" vertical="center"/>
    </xf>
    <xf numFmtId="4" fontId="34" fillId="29" borderId="10" applyNumberFormat="0" applyProtection="0">
      <alignment horizontal="right" vertical="center"/>
    </xf>
    <xf numFmtId="4" fontId="34" fillId="29" borderId="10" applyNumberFormat="0" applyProtection="0">
      <alignment horizontal="right" vertical="center"/>
    </xf>
    <xf numFmtId="4" fontId="34" fillId="29" borderId="10" applyNumberFormat="0" applyProtection="0">
      <alignment horizontal="right" vertical="center"/>
    </xf>
    <xf numFmtId="4" fontId="34" fillId="29" borderId="10" applyNumberFormat="0" applyProtection="0">
      <alignment horizontal="right" vertical="center"/>
    </xf>
    <xf numFmtId="4" fontId="34" fillId="29" borderId="10" applyNumberFormat="0" applyProtection="0">
      <alignment horizontal="right" vertical="center"/>
    </xf>
    <xf numFmtId="4" fontId="34" fillId="29" borderId="10" applyNumberFormat="0" applyProtection="0">
      <alignment horizontal="right" vertical="center"/>
    </xf>
    <xf numFmtId="4" fontId="34" fillId="29" borderId="10" applyNumberFormat="0" applyProtection="0">
      <alignment horizontal="right" vertical="center"/>
    </xf>
    <xf numFmtId="4" fontId="34" fillId="29" borderId="10" applyNumberFormat="0" applyProtection="0">
      <alignment horizontal="right" vertical="center"/>
    </xf>
    <xf numFmtId="4" fontId="34" fillId="29" borderId="10" applyNumberFormat="0" applyProtection="0">
      <alignment horizontal="right" vertical="center"/>
    </xf>
    <xf numFmtId="4" fontId="34" fillId="29" borderId="10" applyNumberFormat="0" applyProtection="0">
      <alignment horizontal="right" vertical="center"/>
    </xf>
    <xf numFmtId="4" fontId="34" fillId="29" borderId="10" applyNumberFormat="0" applyProtection="0">
      <alignment horizontal="right" vertical="center"/>
    </xf>
    <xf numFmtId="4" fontId="34" fillId="29" borderId="10" applyNumberFormat="0" applyProtection="0">
      <alignment horizontal="right" vertical="center"/>
    </xf>
    <xf numFmtId="4" fontId="34" fillId="29" borderId="10" applyNumberFormat="0" applyProtection="0">
      <alignment horizontal="right" vertical="center"/>
    </xf>
    <xf numFmtId="4" fontId="34" fillId="29" borderId="10" applyNumberFormat="0" applyProtection="0">
      <alignment horizontal="right" vertical="center"/>
    </xf>
    <xf numFmtId="4" fontId="34" fillId="29" borderId="10" applyNumberFormat="0" applyProtection="0">
      <alignment horizontal="right" vertical="center"/>
    </xf>
    <xf numFmtId="4" fontId="34" fillId="29" borderId="10" applyNumberFormat="0" applyProtection="0">
      <alignment horizontal="right" vertical="center"/>
    </xf>
    <xf numFmtId="4" fontId="34" fillId="29" borderId="10" applyNumberFormat="0" applyProtection="0">
      <alignment horizontal="right" vertical="center"/>
    </xf>
    <xf numFmtId="4" fontId="34" fillId="29" borderId="10" applyNumberFormat="0" applyProtection="0">
      <alignment horizontal="right" vertical="center"/>
    </xf>
    <xf numFmtId="4" fontId="34" fillId="30" borderId="10" applyNumberFormat="0" applyProtection="0">
      <alignment horizontal="right" vertical="center"/>
    </xf>
    <xf numFmtId="4" fontId="34" fillId="30" borderId="10" applyNumberFormat="0" applyProtection="0">
      <alignment horizontal="right" vertical="center"/>
    </xf>
    <xf numFmtId="4" fontId="34" fillId="30" borderId="10" applyNumberFormat="0" applyProtection="0">
      <alignment horizontal="right" vertical="center"/>
    </xf>
    <xf numFmtId="4" fontId="34" fillId="30" borderId="10" applyNumberFormat="0" applyProtection="0">
      <alignment horizontal="right" vertical="center"/>
    </xf>
    <xf numFmtId="4" fontId="34" fillId="30" borderId="10" applyNumberFormat="0" applyProtection="0">
      <alignment horizontal="right" vertical="center"/>
    </xf>
    <xf numFmtId="4" fontId="34" fillId="30" borderId="10" applyNumberFormat="0" applyProtection="0">
      <alignment horizontal="right" vertical="center"/>
    </xf>
    <xf numFmtId="4" fontId="34" fillId="30" borderId="10" applyNumberFormat="0" applyProtection="0">
      <alignment horizontal="right" vertical="center"/>
    </xf>
    <xf numFmtId="4" fontId="34" fillId="30" borderId="10" applyNumberFormat="0" applyProtection="0">
      <alignment horizontal="right" vertical="center"/>
    </xf>
    <xf numFmtId="4" fontId="34" fillId="30" borderId="10" applyNumberFormat="0" applyProtection="0">
      <alignment horizontal="right" vertical="center"/>
    </xf>
    <xf numFmtId="4" fontId="34" fillId="30" borderId="10" applyNumberFormat="0" applyProtection="0">
      <alignment horizontal="right" vertical="center"/>
    </xf>
    <xf numFmtId="4" fontId="34" fillId="30" borderId="10" applyNumberFormat="0" applyProtection="0">
      <alignment horizontal="right" vertical="center"/>
    </xf>
    <xf numFmtId="4" fontId="34" fillId="30" borderId="10" applyNumberFormat="0" applyProtection="0">
      <alignment horizontal="right" vertical="center"/>
    </xf>
    <xf numFmtId="4" fontId="34" fillId="30" borderId="10" applyNumberFormat="0" applyProtection="0">
      <alignment horizontal="right" vertical="center"/>
    </xf>
    <xf numFmtId="4" fontId="34" fillId="30" borderId="10" applyNumberFormat="0" applyProtection="0">
      <alignment horizontal="right" vertical="center"/>
    </xf>
    <xf numFmtId="4" fontId="34" fillId="30" borderId="10" applyNumberFormat="0" applyProtection="0">
      <alignment horizontal="right" vertical="center"/>
    </xf>
    <xf numFmtId="4" fontId="34" fillId="30" borderId="10" applyNumberFormat="0" applyProtection="0">
      <alignment horizontal="right" vertical="center"/>
    </xf>
    <xf numFmtId="4" fontId="34" fillId="30" borderId="10" applyNumberFormat="0" applyProtection="0">
      <alignment horizontal="right" vertical="center"/>
    </xf>
    <xf numFmtId="4" fontId="34" fillId="30" borderId="10" applyNumberFormat="0" applyProtection="0">
      <alignment horizontal="right" vertical="center"/>
    </xf>
    <xf numFmtId="4" fontId="34" fillId="30" borderId="10" applyNumberFormat="0" applyProtection="0">
      <alignment horizontal="right" vertical="center"/>
    </xf>
    <xf numFmtId="4" fontId="34" fillId="30" borderId="10" applyNumberFormat="0" applyProtection="0">
      <alignment horizontal="right" vertical="center"/>
    </xf>
    <xf numFmtId="4" fontId="34" fillId="30" borderId="10" applyNumberFormat="0" applyProtection="0">
      <alignment horizontal="right" vertical="center"/>
    </xf>
    <xf numFmtId="4" fontId="34" fillId="30" borderId="10" applyNumberFormat="0" applyProtection="0">
      <alignment horizontal="right" vertical="center"/>
    </xf>
    <xf numFmtId="4" fontId="34" fillId="30" borderId="10" applyNumberFormat="0" applyProtection="0">
      <alignment horizontal="right" vertical="center"/>
    </xf>
    <xf numFmtId="4" fontId="34" fillId="30" borderId="10" applyNumberFormat="0" applyProtection="0">
      <alignment horizontal="right" vertical="center"/>
    </xf>
    <xf numFmtId="4" fontId="34" fillId="30" borderId="10" applyNumberFormat="0" applyProtection="0">
      <alignment horizontal="right" vertical="center"/>
    </xf>
    <xf numFmtId="4" fontId="34" fillId="30" borderId="10" applyNumberFormat="0" applyProtection="0">
      <alignment horizontal="right" vertical="center"/>
    </xf>
    <xf numFmtId="4" fontId="34" fillId="30" borderId="10" applyNumberFormat="0" applyProtection="0">
      <alignment horizontal="right" vertical="center"/>
    </xf>
    <xf numFmtId="4" fontId="34" fillId="30" borderId="10" applyNumberFormat="0" applyProtection="0">
      <alignment horizontal="right" vertical="center"/>
    </xf>
    <xf numFmtId="4" fontId="34" fillId="30" borderId="10" applyNumberFormat="0" applyProtection="0">
      <alignment horizontal="right" vertical="center"/>
    </xf>
    <xf numFmtId="4" fontId="34" fillId="30" borderId="10" applyNumberFormat="0" applyProtection="0">
      <alignment horizontal="right" vertical="center"/>
    </xf>
    <xf numFmtId="4" fontId="34" fillId="30" borderId="10" applyNumberFormat="0" applyProtection="0">
      <alignment horizontal="right" vertical="center"/>
    </xf>
    <xf numFmtId="4" fontId="34" fillId="30" borderId="10" applyNumberFormat="0" applyProtection="0">
      <alignment horizontal="right" vertical="center"/>
    </xf>
    <xf numFmtId="4" fontId="34" fillId="30" borderId="10" applyNumberFormat="0" applyProtection="0">
      <alignment horizontal="right" vertical="center"/>
    </xf>
    <xf numFmtId="4" fontId="34" fillId="30" borderId="10" applyNumberFormat="0" applyProtection="0">
      <alignment horizontal="right" vertical="center"/>
    </xf>
    <xf numFmtId="4" fontId="34" fillId="30" borderId="10" applyNumberFormat="0" applyProtection="0">
      <alignment horizontal="right" vertical="center"/>
    </xf>
    <xf numFmtId="4" fontId="34" fillId="30" borderId="10" applyNumberFormat="0" applyProtection="0">
      <alignment horizontal="right" vertical="center"/>
    </xf>
    <xf numFmtId="4" fontId="34" fillId="30" borderId="10" applyNumberFormat="0" applyProtection="0">
      <alignment horizontal="right" vertical="center"/>
    </xf>
    <xf numFmtId="4" fontId="34" fillId="30" borderId="10" applyNumberFormat="0" applyProtection="0">
      <alignment horizontal="right" vertical="center"/>
    </xf>
    <xf numFmtId="4" fontId="34" fillId="30" borderId="10" applyNumberFormat="0" applyProtection="0">
      <alignment horizontal="right" vertical="center"/>
    </xf>
    <xf numFmtId="4" fontId="34" fillId="30" borderId="10" applyNumberFormat="0" applyProtection="0">
      <alignment horizontal="right" vertical="center"/>
    </xf>
    <xf numFmtId="4" fontId="34" fillId="30" borderId="10" applyNumberFormat="0" applyProtection="0">
      <alignment horizontal="right" vertical="center"/>
    </xf>
    <xf numFmtId="4" fontId="34" fillId="30" borderId="10" applyNumberFormat="0" applyProtection="0">
      <alignment horizontal="right" vertical="center"/>
    </xf>
    <xf numFmtId="4" fontId="34" fillId="30" borderId="10" applyNumberFormat="0" applyProtection="0">
      <alignment horizontal="right" vertical="center"/>
    </xf>
    <xf numFmtId="4" fontId="34" fillId="30" borderId="10" applyNumberFormat="0" applyProtection="0">
      <alignment horizontal="right" vertical="center"/>
    </xf>
    <xf numFmtId="4" fontId="34" fillId="30" borderId="10" applyNumberFormat="0" applyProtection="0">
      <alignment horizontal="right" vertical="center"/>
    </xf>
    <xf numFmtId="4" fontId="34" fillId="30" borderId="10" applyNumberFormat="0" applyProtection="0">
      <alignment horizontal="right" vertical="center"/>
    </xf>
    <xf numFmtId="4" fontId="34" fillId="30" borderId="10" applyNumberFormat="0" applyProtection="0">
      <alignment horizontal="right" vertical="center"/>
    </xf>
    <xf numFmtId="4" fontId="34" fillId="30" borderId="10" applyNumberFormat="0" applyProtection="0">
      <alignment horizontal="right" vertical="center"/>
    </xf>
    <xf numFmtId="4" fontId="34" fillId="30" borderId="10" applyNumberFormat="0" applyProtection="0">
      <alignment horizontal="right" vertical="center"/>
    </xf>
    <xf numFmtId="4" fontId="34" fillId="30" borderId="10" applyNumberFormat="0" applyProtection="0">
      <alignment horizontal="right" vertical="center"/>
    </xf>
    <xf numFmtId="4" fontId="34" fillId="30" borderId="10" applyNumberFormat="0" applyProtection="0">
      <alignment horizontal="right" vertical="center"/>
    </xf>
    <xf numFmtId="4" fontId="34" fillId="30" borderId="10" applyNumberFormat="0" applyProtection="0">
      <alignment horizontal="right" vertical="center"/>
    </xf>
    <xf numFmtId="4" fontId="34" fillId="30" borderId="10" applyNumberFormat="0" applyProtection="0">
      <alignment horizontal="right" vertical="center"/>
    </xf>
    <xf numFmtId="4" fontId="34" fillId="30" borderId="10" applyNumberFormat="0" applyProtection="0">
      <alignment horizontal="right" vertical="center"/>
    </xf>
    <xf numFmtId="4" fontId="34" fillId="30" borderId="10" applyNumberFormat="0" applyProtection="0">
      <alignment horizontal="right" vertical="center"/>
    </xf>
    <xf numFmtId="4" fontId="34" fillId="30" borderId="10" applyNumberFormat="0" applyProtection="0">
      <alignment horizontal="right" vertical="center"/>
    </xf>
    <xf numFmtId="4" fontId="34" fillId="30" borderId="10" applyNumberFormat="0" applyProtection="0">
      <alignment horizontal="right" vertical="center"/>
    </xf>
    <xf numFmtId="4" fontId="34" fillId="30" borderId="10" applyNumberFormat="0" applyProtection="0">
      <alignment horizontal="right" vertical="center"/>
    </xf>
    <xf numFmtId="4" fontId="34" fillId="30" borderId="10" applyNumberFormat="0" applyProtection="0">
      <alignment horizontal="right" vertical="center"/>
    </xf>
    <xf numFmtId="4" fontId="34" fillId="30" borderId="10" applyNumberFormat="0" applyProtection="0">
      <alignment horizontal="right" vertical="center"/>
    </xf>
    <xf numFmtId="4" fontId="34" fillId="30" borderId="10" applyNumberFormat="0" applyProtection="0">
      <alignment horizontal="right" vertical="center"/>
    </xf>
    <xf numFmtId="4" fontId="34" fillId="30" borderId="10" applyNumberFormat="0" applyProtection="0">
      <alignment horizontal="right" vertical="center"/>
    </xf>
    <xf numFmtId="4" fontId="34" fillId="30" borderId="10" applyNumberFormat="0" applyProtection="0">
      <alignment horizontal="right" vertical="center"/>
    </xf>
    <xf numFmtId="4" fontId="34" fillId="30" borderId="10" applyNumberFormat="0" applyProtection="0">
      <alignment horizontal="right" vertical="center"/>
    </xf>
    <xf numFmtId="4" fontId="34" fillId="30" borderId="10" applyNumberFormat="0" applyProtection="0">
      <alignment horizontal="right" vertical="center"/>
    </xf>
    <xf numFmtId="4" fontId="34" fillId="30" borderId="10" applyNumberFormat="0" applyProtection="0">
      <alignment horizontal="right" vertical="center"/>
    </xf>
    <xf numFmtId="4" fontId="34" fillId="30" borderId="10" applyNumberFormat="0" applyProtection="0">
      <alignment horizontal="right" vertical="center"/>
    </xf>
    <xf numFmtId="4" fontId="34" fillId="30" borderId="10" applyNumberFormat="0" applyProtection="0">
      <alignment horizontal="right" vertical="center"/>
    </xf>
    <xf numFmtId="4" fontId="34" fillId="30" borderId="10" applyNumberFormat="0" applyProtection="0">
      <alignment horizontal="right" vertical="center"/>
    </xf>
    <xf numFmtId="4" fontId="34" fillId="30" borderId="10" applyNumberFormat="0" applyProtection="0">
      <alignment horizontal="right" vertical="center"/>
    </xf>
    <xf numFmtId="4" fontId="34" fillId="30" borderId="10" applyNumberFormat="0" applyProtection="0">
      <alignment horizontal="right" vertical="center"/>
    </xf>
    <xf numFmtId="4" fontId="34" fillId="30" borderId="10" applyNumberFormat="0" applyProtection="0">
      <alignment horizontal="right" vertical="center"/>
    </xf>
    <xf numFmtId="4" fontId="34" fillId="30" borderId="10" applyNumberFormat="0" applyProtection="0">
      <alignment horizontal="right" vertical="center"/>
    </xf>
    <xf numFmtId="4" fontId="34" fillId="30" borderId="10" applyNumberFormat="0" applyProtection="0">
      <alignment horizontal="right" vertical="center"/>
    </xf>
    <xf numFmtId="4" fontId="34" fillId="30" borderId="10" applyNumberFormat="0" applyProtection="0">
      <alignment horizontal="right" vertical="center"/>
    </xf>
    <xf numFmtId="4" fontId="34" fillId="31" borderId="10" applyNumberFormat="0" applyProtection="0">
      <alignment horizontal="right" vertical="center"/>
    </xf>
    <xf numFmtId="4" fontId="34" fillId="31" borderId="10" applyNumberFormat="0" applyProtection="0">
      <alignment horizontal="right" vertical="center"/>
    </xf>
    <xf numFmtId="4" fontId="34" fillId="31" borderId="10" applyNumberFormat="0" applyProtection="0">
      <alignment horizontal="right" vertical="center"/>
    </xf>
    <xf numFmtId="4" fontId="34" fillId="31" borderId="10" applyNumberFormat="0" applyProtection="0">
      <alignment horizontal="right" vertical="center"/>
    </xf>
    <xf numFmtId="4" fontId="34" fillId="31" borderId="10" applyNumberFormat="0" applyProtection="0">
      <alignment horizontal="right" vertical="center"/>
    </xf>
    <xf numFmtId="4" fontId="34" fillId="31" borderId="10" applyNumberFormat="0" applyProtection="0">
      <alignment horizontal="right" vertical="center"/>
    </xf>
    <xf numFmtId="4" fontId="34" fillId="31" borderId="10" applyNumberFormat="0" applyProtection="0">
      <alignment horizontal="right" vertical="center"/>
    </xf>
    <xf numFmtId="4" fontId="34" fillId="31" borderId="10" applyNumberFormat="0" applyProtection="0">
      <alignment horizontal="right" vertical="center"/>
    </xf>
    <xf numFmtId="4" fontId="34" fillId="31" borderId="10" applyNumberFormat="0" applyProtection="0">
      <alignment horizontal="right" vertical="center"/>
    </xf>
    <xf numFmtId="4" fontId="34" fillId="31" borderId="10" applyNumberFormat="0" applyProtection="0">
      <alignment horizontal="right" vertical="center"/>
    </xf>
    <xf numFmtId="4" fontId="34" fillId="31" borderId="10" applyNumberFormat="0" applyProtection="0">
      <alignment horizontal="right" vertical="center"/>
    </xf>
    <xf numFmtId="4" fontId="34" fillId="31" borderId="10" applyNumberFormat="0" applyProtection="0">
      <alignment horizontal="right" vertical="center"/>
    </xf>
    <xf numFmtId="4" fontId="34" fillId="31" borderId="10" applyNumberFormat="0" applyProtection="0">
      <alignment horizontal="right" vertical="center"/>
    </xf>
    <xf numFmtId="4" fontId="34" fillId="31" borderId="10" applyNumberFormat="0" applyProtection="0">
      <alignment horizontal="right" vertical="center"/>
    </xf>
    <xf numFmtId="4" fontId="34" fillId="31" borderId="10" applyNumberFormat="0" applyProtection="0">
      <alignment horizontal="right" vertical="center"/>
    </xf>
    <xf numFmtId="4" fontId="34" fillId="31" borderId="10" applyNumberFormat="0" applyProtection="0">
      <alignment horizontal="right" vertical="center"/>
    </xf>
    <xf numFmtId="4" fontId="34" fillId="31" borderId="10" applyNumberFormat="0" applyProtection="0">
      <alignment horizontal="right" vertical="center"/>
    </xf>
    <xf numFmtId="4" fontId="34" fillId="31" borderId="10" applyNumberFormat="0" applyProtection="0">
      <alignment horizontal="right" vertical="center"/>
    </xf>
    <xf numFmtId="4" fontId="34" fillId="31" borderId="10" applyNumberFormat="0" applyProtection="0">
      <alignment horizontal="right" vertical="center"/>
    </xf>
    <xf numFmtId="4" fontId="34" fillId="31" borderId="10" applyNumberFormat="0" applyProtection="0">
      <alignment horizontal="right" vertical="center"/>
    </xf>
    <xf numFmtId="4" fontId="34" fillId="31" borderId="10" applyNumberFormat="0" applyProtection="0">
      <alignment horizontal="right" vertical="center"/>
    </xf>
    <xf numFmtId="4" fontId="34" fillId="31" borderId="10" applyNumberFormat="0" applyProtection="0">
      <alignment horizontal="right" vertical="center"/>
    </xf>
    <xf numFmtId="4" fontId="34" fillId="31" borderId="10" applyNumberFormat="0" applyProtection="0">
      <alignment horizontal="right" vertical="center"/>
    </xf>
    <xf numFmtId="4" fontId="34" fillId="31" borderId="10" applyNumberFormat="0" applyProtection="0">
      <alignment horizontal="right" vertical="center"/>
    </xf>
    <xf numFmtId="4" fontId="34" fillId="31" borderId="10" applyNumberFormat="0" applyProtection="0">
      <alignment horizontal="right" vertical="center"/>
    </xf>
    <xf numFmtId="4" fontId="34" fillId="31" borderId="10" applyNumberFormat="0" applyProtection="0">
      <alignment horizontal="right" vertical="center"/>
    </xf>
    <xf numFmtId="4" fontId="34" fillId="31" borderId="10" applyNumberFormat="0" applyProtection="0">
      <alignment horizontal="right" vertical="center"/>
    </xf>
    <xf numFmtId="4" fontId="34" fillId="31" borderId="10" applyNumberFormat="0" applyProtection="0">
      <alignment horizontal="right" vertical="center"/>
    </xf>
    <xf numFmtId="4" fontId="34" fillId="31" borderId="10" applyNumberFormat="0" applyProtection="0">
      <alignment horizontal="right" vertical="center"/>
    </xf>
    <xf numFmtId="4" fontId="34" fillId="31" borderId="10" applyNumberFormat="0" applyProtection="0">
      <alignment horizontal="right" vertical="center"/>
    </xf>
    <xf numFmtId="4" fontId="34" fillId="31" borderId="10" applyNumberFormat="0" applyProtection="0">
      <alignment horizontal="right" vertical="center"/>
    </xf>
    <xf numFmtId="4" fontId="34" fillId="31" borderId="10" applyNumberFormat="0" applyProtection="0">
      <alignment horizontal="right" vertical="center"/>
    </xf>
    <xf numFmtId="4" fontId="34" fillId="31" borderId="10" applyNumberFormat="0" applyProtection="0">
      <alignment horizontal="right" vertical="center"/>
    </xf>
    <xf numFmtId="4" fontId="34" fillId="31" borderId="10" applyNumberFormat="0" applyProtection="0">
      <alignment horizontal="right" vertical="center"/>
    </xf>
    <xf numFmtId="4" fontId="34" fillId="31" borderId="10" applyNumberFormat="0" applyProtection="0">
      <alignment horizontal="right" vertical="center"/>
    </xf>
    <xf numFmtId="4" fontId="34" fillId="31" borderId="10" applyNumberFormat="0" applyProtection="0">
      <alignment horizontal="right" vertical="center"/>
    </xf>
    <xf numFmtId="4" fontId="34" fillId="31" borderId="10" applyNumberFormat="0" applyProtection="0">
      <alignment horizontal="right" vertical="center"/>
    </xf>
    <xf numFmtId="4" fontId="34" fillId="31" borderId="10" applyNumberFormat="0" applyProtection="0">
      <alignment horizontal="right" vertical="center"/>
    </xf>
    <xf numFmtId="4" fontId="34" fillId="31" borderId="10" applyNumberFormat="0" applyProtection="0">
      <alignment horizontal="right" vertical="center"/>
    </xf>
    <xf numFmtId="4" fontId="34" fillId="31" borderId="10" applyNumberFormat="0" applyProtection="0">
      <alignment horizontal="right" vertical="center"/>
    </xf>
    <xf numFmtId="4" fontId="34" fillId="31" borderId="10" applyNumberFormat="0" applyProtection="0">
      <alignment horizontal="right" vertical="center"/>
    </xf>
    <xf numFmtId="4" fontId="34" fillId="31" borderId="10" applyNumberFormat="0" applyProtection="0">
      <alignment horizontal="right" vertical="center"/>
    </xf>
    <xf numFmtId="4" fontId="34" fillId="31" borderId="10" applyNumberFormat="0" applyProtection="0">
      <alignment horizontal="right" vertical="center"/>
    </xf>
    <xf numFmtId="4" fontId="34" fillId="31" borderId="10" applyNumberFormat="0" applyProtection="0">
      <alignment horizontal="right" vertical="center"/>
    </xf>
    <xf numFmtId="4" fontId="34" fillId="31" borderId="10" applyNumberFormat="0" applyProtection="0">
      <alignment horizontal="right" vertical="center"/>
    </xf>
    <xf numFmtId="4" fontId="34" fillId="31" borderId="10" applyNumberFormat="0" applyProtection="0">
      <alignment horizontal="right" vertical="center"/>
    </xf>
    <xf numFmtId="4" fontId="34" fillId="31" borderId="10" applyNumberFormat="0" applyProtection="0">
      <alignment horizontal="right" vertical="center"/>
    </xf>
    <xf numFmtId="4" fontId="34" fillId="31" borderId="10" applyNumberFormat="0" applyProtection="0">
      <alignment horizontal="right" vertical="center"/>
    </xf>
    <xf numFmtId="4" fontId="34" fillId="31" borderId="10" applyNumberFormat="0" applyProtection="0">
      <alignment horizontal="right" vertical="center"/>
    </xf>
    <xf numFmtId="4" fontId="34" fillId="31" borderId="10" applyNumberFormat="0" applyProtection="0">
      <alignment horizontal="right" vertical="center"/>
    </xf>
    <xf numFmtId="4" fontId="34" fillId="31" borderId="10" applyNumberFormat="0" applyProtection="0">
      <alignment horizontal="right" vertical="center"/>
    </xf>
    <xf numFmtId="4" fontId="34" fillId="31" borderId="10" applyNumberFormat="0" applyProtection="0">
      <alignment horizontal="right" vertical="center"/>
    </xf>
    <xf numFmtId="4" fontId="34" fillId="31" borderId="10" applyNumberFormat="0" applyProtection="0">
      <alignment horizontal="right" vertical="center"/>
    </xf>
    <xf numFmtId="4" fontId="34" fillId="31" borderId="10" applyNumberFormat="0" applyProtection="0">
      <alignment horizontal="right" vertical="center"/>
    </xf>
    <xf numFmtId="4" fontId="34" fillId="31" borderId="10" applyNumberFormat="0" applyProtection="0">
      <alignment horizontal="right" vertical="center"/>
    </xf>
    <xf numFmtId="4" fontId="34" fillId="31" borderId="10" applyNumberFormat="0" applyProtection="0">
      <alignment horizontal="right" vertical="center"/>
    </xf>
    <xf numFmtId="4" fontId="34" fillId="31" borderId="10" applyNumberFormat="0" applyProtection="0">
      <alignment horizontal="right" vertical="center"/>
    </xf>
    <xf numFmtId="4" fontId="34" fillId="31" borderId="10" applyNumberFormat="0" applyProtection="0">
      <alignment horizontal="right" vertical="center"/>
    </xf>
    <xf numFmtId="4" fontId="34" fillId="31" borderId="10" applyNumberFormat="0" applyProtection="0">
      <alignment horizontal="right" vertical="center"/>
    </xf>
    <xf numFmtId="4" fontId="34" fillId="31" borderId="10" applyNumberFormat="0" applyProtection="0">
      <alignment horizontal="right" vertical="center"/>
    </xf>
    <xf numFmtId="4" fontId="34" fillId="31" borderId="10" applyNumberFormat="0" applyProtection="0">
      <alignment horizontal="right" vertical="center"/>
    </xf>
    <xf numFmtId="4" fontId="34" fillId="31" borderId="10" applyNumberFormat="0" applyProtection="0">
      <alignment horizontal="right" vertical="center"/>
    </xf>
    <xf numFmtId="4" fontId="34" fillId="31" borderId="10" applyNumberFormat="0" applyProtection="0">
      <alignment horizontal="right" vertical="center"/>
    </xf>
    <xf numFmtId="4" fontId="34" fillId="31" borderId="10" applyNumberFormat="0" applyProtection="0">
      <alignment horizontal="right" vertical="center"/>
    </xf>
    <xf numFmtId="4" fontId="34" fillId="31" borderId="10" applyNumberFormat="0" applyProtection="0">
      <alignment horizontal="right" vertical="center"/>
    </xf>
    <xf numFmtId="4" fontId="34" fillId="31" borderId="10" applyNumberFormat="0" applyProtection="0">
      <alignment horizontal="right" vertical="center"/>
    </xf>
    <xf numFmtId="4" fontId="34" fillId="31" borderId="10" applyNumberFormat="0" applyProtection="0">
      <alignment horizontal="right" vertical="center"/>
    </xf>
    <xf numFmtId="4" fontId="34" fillId="31" borderId="10" applyNumberFormat="0" applyProtection="0">
      <alignment horizontal="right" vertical="center"/>
    </xf>
    <xf numFmtId="4" fontId="34" fillId="31" borderId="10" applyNumberFormat="0" applyProtection="0">
      <alignment horizontal="right" vertical="center"/>
    </xf>
    <xf numFmtId="4" fontId="34" fillId="31" borderId="10" applyNumberFormat="0" applyProtection="0">
      <alignment horizontal="right" vertical="center"/>
    </xf>
    <xf numFmtId="4" fontId="34" fillId="31" borderId="10" applyNumberFormat="0" applyProtection="0">
      <alignment horizontal="right" vertical="center"/>
    </xf>
    <xf numFmtId="4" fontId="34" fillId="31" borderId="10" applyNumberFormat="0" applyProtection="0">
      <alignment horizontal="right" vertical="center"/>
    </xf>
    <xf numFmtId="4" fontId="34" fillId="31" borderId="10" applyNumberFormat="0" applyProtection="0">
      <alignment horizontal="right" vertical="center"/>
    </xf>
    <xf numFmtId="4" fontId="34" fillId="31" borderId="10" applyNumberFormat="0" applyProtection="0">
      <alignment horizontal="right" vertical="center"/>
    </xf>
    <xf numFmtId="4" fontId="34" fillId="31" borderId="10" applyNumberFormat="0" applyProtection="0">
      <alignment horizontal="right" vertical="center"/>
    </xf>
    <xf numFmtId="4" fontId="34" fillId="32" borderId="10" applyNumberFormat="0" applyProtection="0">
      <alignment horizontal="right" vertical="center"/>
    </xf>
    <xf numFmtId="4" fontId="34" fillId="32" borderId="10" applyNumberFormat="0" applyProtection="0">
      <alignment horizontal="right" vertical="center"/>
    </xf>
    <xf numFmtId="4" fontId="34" fillId="32" borderId="10" applyNumberFormat="0" applyProtection="0">
      <alignment horizontal="right" vertical="center"/>
    </xf>
    <xf numFmtId="4" fontId="34" fillId="32" borderId="10" applyNumberFormat="0" applyProtection="0">
      <alignment horizontal="right" vertical="center"/>
    </xf>
    <xf numFmtId="4" fontId="34" fillId="32" borderId="10" applyNumberFormat="0" applyProtection="0">
      <alignment horizontal="right" vertical="center"/>
    </xf>
    <xf numFmtId="4" fontId="34" fillId="32" borderId="10" applyNumberFormat="0" applyProtection="0">
      <alignment horizontal="right" vertical="center"/>
    </xf>
    <xf numFmtId="4" fontId="34" fillId="32" borderId="10" applyNumberFormat="0" applyProtection="0">
      <alignment horizontal="right" vertical="center"/>
    </xf>
    <xf numFmtId="4" fontId="34" fillId="32" borderId="10" applyNumberFormat="0" applyProtection="0">
      <alignment horizontal="right" vertical="center"/>
    </xf>
    <xf numFmtId="4" fontId="34" fillId="32" borderId="10" applyNumberFormat="0" applyProtection="0">
      <alignment horizontal="right" vertical="center"/>
    </xf>
    <xf numFmtId="4" fontId="34" fillId="32" borderId="10" applyNumberFormat="0" applyProtection="0">
      <alignment horizontal="right" vertical="center"/>
    </xf>
    <xf numFmtId="4" fontId="34" fillId="32" borderId="10" applyNumberFormat="0" applyProtection="0">
      <alignment horizontal="right" vertical="center"/>
    </xf>
    <xf numFmtId="4" fontId="34" fillId="32" borderId="10" applyNumberFormat="0" applyProtection="0">
      <alignment horizontal="right" vertical="center"/>
    </xf>
    <xf numFmtId="4" fontId="34" fillId="32" borderId="10" applyNumberFormat="0" applyProtection="0">
      <alignment horizontal="right" vertical="center"/>
    </xf>
    <xf numFmtId="4" fontId="34" fillId="32" borderId="10" applyNumberFormat="0" applyProtection="0">
      <alignment horizontal="right" vertical="center"/>
    </xf>
    <xf numFmtId="4" fontId="34" fillId="32" borderId="10" applyNumberFormat="0" applyProtection="0">
      <alignment horizontal="right" vertical="center"/>
    </xf>
    <xf numFmtId="4" fontId="34" fillId="32" borderId="10" applyNumberFormat="0" applyProtection="0">
      <alignment horizontal="right" vertical="center"/>
    </xf>
    <xf numFmtId="4" fontId="34" fillId="32" borderId="10" applyNumberFormat="0" applyProtection="0">
      <alignment horizontal="right" vertical="center"/>
    </xf>
    <xf numFmtId="4" fontId="34" fillId="32" borderId="10" applyNumberFormat="0" applyProtection="0">
      <alignment horizontal="right" vertical="center"/>
    </xf>
    <xf numFmtId="4" fontId="34" fillId="32" borderId="10" applyNumberFormat="0" applyProtection="0">
      <alignment horizontal="right" vertical="center"/>
    </xf>
    <xf numFmtId="4" fontId="34" fillId="32" borderId="10" applyNumberFormat="0" applyProtection="0">
      <alignment horizontal="right" vertical="center"/>
    </xf>
    <xf numFmtId="4" fontId="34" fillId="32" borderId="10" applyNumberFormat="0" applyProtection="0">
      <alignment horizontal="right" vertical="center"/>
    </xf>
    <xf numFmtId="4" fontId="34" fillId="32" borderId="10" applyNumberFormat="0" applyProtection="0">
      <alignment horizontal="right" vertical="center"/>
    </xf>
    <xf numFmtId="4" fontId="34" fillId="32" borderId="10" applyNumberFormat="0" applyProtection="0">
      <alignment horizontal="right" vertical="center"/>
    </xf>
    <xf numFmtId="4" fontId="34" fillId="32" borderId="10" applyNumberFormat="0" applyProtection="0">
      <alignment horizontal="right" vertical="center"/>
    </xf>
    <xf numFmtId="4" fontId="34" fillId="32" borderId="10" applyNumberFormat="0" applyProtection="0">
      <alignment horizontal="right" vertical="center"/>
    </xf>
    <xf numFmtId="4" fontId="34" fillId="32" borderId="10" applyNumberFormat="0" applyProtection="0">
      <alignment horizontal="right" vertical="center"/>
    </xf>
    <xf numFmtId="4" fontId="34" fillId="32" borderId="10" applyNumberFormat="0" applyProtection="0">
      <alignment horizontal="right" vertical="center"/>
    </xf>
    <xf numFmtId="4" fontId="34" fillId="32" borderId="10" applyNumberFormat="0" applyProtection="0">
      <alignment horizontal="right" vertical="center"/>
    </xf>
    <xf numFmtId="4" fontId="34" fillId="32" borderId="10" applyNumberFormat="0" applyProtection="0">
      <alignment horizontal="right" vertical="center"/>
    </xf>
    <xf numFmtId="4" fontId="34" fillId="32" borderId="10" applyNumberFormat="0" applyProtection="0">
      <alignment horizontal="right" vertical="center"/>
    </xf>
    <xf numFmtId="4" fontId="34" fillId="32" borderId="10" applyNumberFormat="0" applyProtection="0">
      <alignment horizontal="right" vertical="center"/>
    </xf>
    <xf numFmtId="4" fontId="34" fillId="32" borderId="10" applyNumberFormat="0" applyProtection="0">
      <alignment horizontal="right" vertical="center"/>
    </xf>
    <xf numFmtId="4" fontId="34" fillId="32" borderId="10" applyNumberFormat="0" applyProtection="0">
      <alignment horizontal="right" vertical="center"/>
    </xf>
    <xf numFmtId="4" fontId="34" fillId="32" borderId="10" applyNumberFormat="0" applyProtection="0">
      <alignment horizontal="right" vertical="center"/>
    </xf>
    <xf numFmtId="4" fontId="34" fillId="32" borderId="10" applyNumberFormat="0" applyProtection="0">
      <alignment horizontal="right" vertical="center"/>
    </xf>
    <xf numFmtId="4" fontId="34" fillId="32" borderId="10" applyNumberFormat="0" applyProtection="0">
      <alignment horizontal="right" vertical="center"/>
    </xf>
    <xf numFmtId="4" fontId="34" fillId="32" borderId="10" applyNumberFormat="0" applyProtection="0">
      <alignment horizontal="right" vertical="center"/>
    </xf>
    <xf numFmtId="4" fontId="34" fillId="32" borderId="10" applyNumberFormat="0" applyProtection="0">
      <alignment horizontal="right" vertical="center"/>
    </xf>
    <xf numFmtId="4" fontId="34" fillId="32" borderId="10" applyNumberFormat="0" applyProtection="0">
      <alignment horizontal="right" vertical="center"/>
    </xf>
    <xf numFmtId="4" fontId="34" fillId="32" borderId="10" applyNumberFormat="0" applyProtection="0">
      <alignment horizontal="right" vertical="center"/>
    </xf>
    <xf numFmtId="4" fontId="34" fillId="32" borderId="10" applyNumberFormat="0" applyProtection="0">
      <alignment horizontal="right" vertical="center"/>
    </xf>
    <xf numFmtId="4" fontId="34" fillId="32" borderId="10" applyNumberFormat="0" applyProtection="0">
      <alignment horizontal="right" vertical="center"/>
    </xf>
    <xf numFmtId="4" fontId="34" fillId="32" borderId="10" applyNumberFormat="0" applyProtection="0">
      <alignment horizontal="right" vertical="center"/>
    </xf>
    <xf numFmtId="4" fontId="34" fillId="32" borderId="10" applyNumberFormat="0" applyProtection="0">
      <alignment horizontal="right" vertical="center"/>
    </xf>
    <xf numFmtId="4" fontId="34" fillId="32" borderId="10" applyNumberFormat="0" applyProtection="0">
      <alignment horizontal="right" vertical="center"/>
    </xf>
    <xf numFmtId="4" fontId="34" fillId="32" borderId="10" applyNumberFormat="0" applyProtection="0">
      <alignment horizontal="right" vertical="center"/>
    </xf>
    <xf numFmtId="4" fontId="34" fillId="32" borderId="10" applyNumberFormat="0" applyProtection="0">
      <alignment horizontal="right" vertical="center"/>
    </xf>
    <xf numFmtId="4" fontId="34" fillId="32" borderId="10" applyNumberFormat="0" applyProtection="0">
      <alignment horizontal="right" vertical="center"/>
    </xf>
    <xf numFmtId="4" fontId="34" fillId="32" borderId="10" applyNumberFormat="0" applyProtection="0">
      <alignment horizontal="right" vertical="center"/>
    </xf>
    <xf numFmtId="4" fontId="34" fillId="32" borderId="10" applyNumberFormat="0" applyProtection="0">
      <alignment horizontal="right" vertical="center"/>
    </xf>
    <xf numFmtId="4" fontId="34" fillId="32" borderId="10" applyNumberFormat="0" applyProtection="0">
      <alignment horizontal="right" vertical="center"/>
    </xf>
    <xf numFmtId="4" fontId="34" fillId="32" borderId="10" applyNumberFormat="0" applyProtection="0">
      <alignment horizontal="right" vertical="center"/>
    </xf>
    <xf numFmtId="4" fontId="34" fillId="32" borderId="10" applyNumberFormat="0" applyProtection="0">
      <alignment horizontal="right" vertical="center"/>
    </xf>
    <xf numFmtId="4" fontId="34" fillId="32" borderId="10" applyNumberFormat="0" applyProtection="0">
      <alignment horizontal="right" vertical="center"/>
    </xf>
    <xf numFmtId="4" fontId="34" fillId="32" borderId="10" applyNumberFormat="0" applyProtection="0">
      <alignment horizontal="right" vertical="center"/>
    </xf>
    <xf numFmtId="4" fontId="34" fillId="32" borderId="10" applyNumberFormat="0" applyProtection="0">
      <alignment horizontal="right" vertical="center"/>
    </xf>
    <xf numFmtId="4" fontId="34" fillId="32" borderId="10" applyNumberFormat="0" applyProtection="0">
      <alignment horizontal="right" vertical="center"/>
    </xf>
    <xf numFmtId="4" fontId="34" fillId="32" borderId="10" applyNumberFormat="0" applyProtection="0">
      <alignment horizontal="right" vertical="center"/>
    </xf>
    <xf numFmtId="4" fontId="34" fillId="32" borderId="10" applyNumberFormat="0" applyProtection="0">
      <alignment horizontal="right" vertical="center"/>
    </xf>
    <xf numFmtId="4" fontId="34" fillId="32" borderId="10" applyNumberFormat="0" applyProtection="0">
      <alignment horizontal="right" vertical="center"/>
    </xf>
    <xf numFmtId="4" fontId="34" fillId="32" borderId="10" applyNumberFormat="0" applyProtection="0">
      <alignment horizontal="right" vertical="center"/>
    </xf>
    <xf numFmtId="4" fontId="34" fillId="32" borderId="10" applyNumberFormat="0" applyProtection="0">
      <alignment horizontal="right" vertical="center"/>
    </xf>
    <xf numFmtId="4" fontId="34" fillId="32" borderId="10" applyNumberFormat="0" applyProtection="0">
      <alignment horizontal="right" vertical="center"/>
    </xf>
    <xf numFmtId="4" fontId="34" fillId="32" borderId="10" applyNumberFormat="0" applyProtection="0">
      <alignment horizontal="right" vertical="center"/>
    </xf>
    <xf numFmtId="4" fontId="34" fillId="32" borderId="10" applyNumberFormat="0" applyProtection="0">
      <alignment horizontal="right" vertical="center"/>
    </xf>
    <xf numFmtId="4" fontId="34" fillId="32" borderId="10" applyNumberFormat="0" applyProtection="0">
      <alignment horizontal="right" vertical="center"/>
    </xf>
    <xf numFmtId="4" fontId="34" fillId="32" borderId="10" applyNumberFormat="0" applyProtection="0">
      <alignment horizontal="right" vertical="center"/>
    </xf>
    <xf numFmtId="4" fontId="34" fillId="32" borderId="10" applyNumberFormat="0" applyProtection="0">
      <alignment horizontal="right" vertical="center"/>
    </xf>
    <xf numFmtId="4" fontId="34" fillId="32" borderId="10" applyNumberFormat="0" applyProtection="0">
      <alignment horizontal="right" vertical="center"/>
    </xf>
    <xf numFmtId="4" fontId="34" fillId="32" borderId="10" applyNumberFormat="0" applyProtection="0">
      <alignment horizontal="right" vertical="center"/>
    </xf>
    <xf numFmtId="4" fontId="34" fillId="32" borderId="10" applyNumberFormat="0" applyProtection="0">
      <alignment horizontal="right" vertical="center"/>
    </xf>
    <xf numFmtId="4" fontId="34" fillId="32" borderId="10" applyNumberFormat="0" applyProtection="0">
      <alignment horizontal="right" vertical="center"/>
    </xf>
    <xf numFmtId="4" fontId="34" fillId="32" borderId="10" applyNumberFormat="0" applyProtection="0">
      <alignment horizontal="right" vertical="center"/>
    </xf>
    <xf numFmtId="4" fontId="34" fillId="32" borderId="10" applyNumberFormat="0" applyProtection="0">
      <alignment horizontal="right" vertical="center"/>
    </xf>
    <xf numFmtId="4" fontId="34" fillId="32" borderId="10" applyNumberFormat="0" applyProtection="0">
      <alignment horizontal="right" vertical="center"/>
    </xf>
    <xf numFmtId="4" fontId="34" fillId="33" borderId="10" applyNumberFormat="0" applyProtection="0">
      <alignment horizontal="right" vertical="center"/>
    </xf>
    <xf numFmtId="4" fontId="34" fillId="33" borderId="10" applyNumberFormat="0" applyProtection="0">
      <alignment horizontal="right" vertical="center"/>
    </xf>
    <xf numFmtId="4" fontId="34" fillId="33" borderId="10" applyNumberFormat="0" applyProtection="0">
      <alignment horizontal="right" vertical="center"/>
    </xf>
    <xf numFmtId="4" fontId="34" fillId="33" borderId="10" applyNumberFormat="0" applyProtection="0">
      <alignment horizontal="right" vertical="center"/>
    </xf>
    <xf numFmtId="4" fontId="34" fillId="33" borderId="10" applyNumberFormat="0" applyProtection="0">
      <alignment horizontal="right" vertical="center"/>
    </xf>
    <xf numFmtId="4" fontId="34" fillId="33" borderId="10" applyNumberFormat="0" applyProtection="0">
      <alignment horizontal="right" vertical="center"/>
    </xf>
    <xf numFmtId="4" fontId="34" fillId="33" borderId="10" applyNumberFormat="0" applyProtection="0">
      <alignment horizontal="right" vertical="center"/>
    </xf>
    <xf numFmtId="4" fontId="34" fillId="33" borderId="10" applyNumberFormat="0" applyProtection="0">
      <alignment horizontal="right" vertical="center"/>
    </xf>
    <xf numFmtId="4" fontId="34" fillId="33" borderId="10" applyNumberFormat="0" applyProtection="0">
      <alignment horizontal="right" vertical="center"/>
    </xf>
    <xf numFmtId="4" fontId="34" fillId="33" borderId="10" applyNumberFormat="0" applyProtection="0">
      <alignment horizontal="right" vertical="center"/>
    </xf>
    <xf numFmtId="4" fontId="34" fillId="33" borderId="10" applyNumberFormat="0" applyProtection="0">
      <alignment horizontal="right" vertical="center"/>
    </xf>
    <xf numFmtId="4" fontId="34" fillId="33" borderId="10" applyNumberFormat="0" applyProtection="0">
      <alignment horizontal="right" vertical="center"/>
    </xf>
    <xf numFmtId="4" fontId="34" fillId="33" borderId="10" applyNumberFormat="0" applyProtection="0">
      <alignment horizontal="right" vertical="center"/>
    </xf>
    <xf numFmtId="4" fontId="34" fillId="33" borderId="10" applyNumberFormat="0" applyProtection="0">
      <alignment horizontal="right" vertical="center"/>
    </xf>
    <xf numFmtId="4" fontId="34" fillId="33" borderId="10" applyNumberFormat="0" applyProtection="0">
      <alignment horizontal="right" vertical="center"/>
    </xf>
    <xf numFmtId="4" fontId="34" fillId="33" borderId="10" applyNumberFormat="0" applyProtection="0">
      <alignment horizontal="right" vertical="center"/>
    </xf>
    <xf numFmtId="4" fontId="34" fillId="33" borderId="10" applyNumberFormat="0" applyProtection="0">
      <alignment horizontal="right" vertical="center"/>
    </xf>
    <xf numFmtId="4" fontId="34" fillId="33" borderId="10" applyNumberFormat="0" applyProtection="0">
      <alignment horizontal="right" vertical="center"/>
    </xf>
    <xf numFmtId="4" fontId="34" fillId="33" borderId="10" applyNumberFormat="0" applyProtection="0">
      <alignment horizontal="right" vertical="center"/>
    </xf>
    <xf numFmtId="4" fontId="34" fillId="33" borderId="10" applyNumberFormat="0" applyProtection="0">
      <alignment horizontal="right" vertical="center"/>
    </xf>
    <xf numFmtId="4" fontId="34" fillId="33" borderId="10" applyNumberFormat="0" applyProtection="0">
      <alignment horizontal="right" vertical="center"/>
    </xf>
    <xf numFmtId="4" fontId="34" fillId="33" borderId="10" applyNumberFormat="0" applyProtection="0">
      <alignment horizontal="right" vertical="center"/>
    </xf>
    <xf numFmtId="4" fontId="34" fillId="33" borderId="10" applyNumberFormat="0" applyProtection="0">
      <alignment horizontal="right" vertical="center"/>
    </xf>
    <xf numFmtId="4" fontId="34" fillId="33" borderId="10" applyNumberFormat="0" applyProtection="0">
      <alignment horizontal="right" vertical="center"/>
    </xf>
    <xf numFmtId="4" fontId="34" fillId="33" borderId="10" applyNumberFormat="0" applyProtection="0">
      <alignment horizontal="right" vertical="center"/>
    </xf>
    <xf numFmtId="4" fontId="34" fillId="33" borderId="10" applyNumberFormat="0" applyProtection="0">
      <alignment horizontal="right" vertical="center"/>
    </xf>
    <xf numFmtId="4" fontId="34" fillId="33" borderId="10" applyNumberFormat="0" applyProtection="0">
      <alignment horizontal="right" vertical="center"/>
    </xf>
    <xf numFmtId="4" fontId="34" fillId="33" borderId="10" applyNumberFormat="0" applyProtection="0">
      <alignment horizontal="right" vertical="center"/>
    </xf>
    <xf numFmtId="4" fontId="34" fillId="33" borderId="10" applyNumberFormat="0" applyProtection="0">
      <alignment horizontal="right" vertical="center"/>
    </xf>
    <xf numFmtId="4" fontId="34" fillId="33" borderId="10" applyNumberFormat="0" applyProtection="0">
      <alignment horizontal="right" vertical="center"/>
    </xf>
    <xf numFmtId="4" fontId="34" fillId="33" borderId="10" applyNumberFormat="0" applyProtection="0">
      <alignment horizontal="right" vertical="center"/>
    </xf>
    <xf numFmtId="4" fontId="34" fillId="33" borderId="10" applyNumberFormat="0" applyProtection="0">
      <alignment horizontal="right" vertical="center"/>
    </xf>
    <xf numFmtId="4" fontId="34" fillId="33" borderId="10" applyNumberFormat="0" applyProtection="0">
      <alignment horizontal="right" vertical="center"/>
    </xf>
    <xf numFmtId="4" fontId="34" fillId="33" borderId="10" applyNumberFormat="0" applyProtection="0">
      <alignment horizontal="right" vertical="center"/>
    </xf>
    <xf numFmtId="4" fontId="34" fillId="33" borderId="10" applyNumberFormat="0" applyProtection="0">
      <alignment horizontal="right" vertical="center"/>
    </xf>
    <xf numFmtId="4" fontId="34" fillId="33" borderId="10" applyNumberFormat="0" applyProtection="0">
      <alignment horizontal="right" vertical="center"/>
    </xf>
    <xf numFmtId="4" fontId="34" fillId="33" borderId="10" applyNumberFormat="0" applyProtection="0">
      <alignment horizontal="right" vertical="center"/>
    </xf>
    <xf numFmtId="4" fontId="34" fillId="33" borderId="10" applyNumberFormat="0" applyProtection="0">
      <alignment horizontal="right" vertical="center"/>
    </xf>
    <xf numFmtId="4" fontId="34" fillId="33" borderId="10" applyNumberFormat="0" applyProtection="0">
      <alignment horizontal="right" vertical="center"/>
    </xf>
    <xf numFmtId="4" fontId="34" fillId="33" borderId="10" applyNumberFormat="0" applyProtection="0">
      <alignment horizontal="right" vertical="center"/>
    </xf>
    <xf numFmtId="4" fontId="34" fillId="33" borderId="10" applyNumberFormat="0" applyProtection="0">
      <alignment horizontal="right" vertical="center"/>
    </xf>
    <xf numFmtId="4" fontId="34" fillId="33" borderId="10" applyNumberFormat="0" applyProtection="0">
      <alignment horizontal="right" vertical="center"/>
    </xf>
    <xf numFmtId="4" fontId="34" fillId="33" borderId="10" applyNumberFormat="0" applyProtection="0">
      <alignment horizontal="right" vertical="center"/>
    </xf>
    <xf numFmtId="4" fontId="34" fillId="33" borderId="10" applyNumberFormat="0" applyProtection="0">
      <alignment horizontal="right" vertical="center"/>
    </xf>
    <xf numFmtId="4" fontId="34" fillId="33" borderId="10" applyNumberFormat="0" applyProtection="0">
      <alignment horizontal="right" vertical="center"/>
    </xf>
    <xf numFmtId="4" fontId="34" fillId="33" borderId="10" applyNumberFormat="0" applyProtection="0">
      <alignment horizontal="right" vertical="center"/>
    </xf>
    <xf numFmtId="4" fontId="34" fillId="33" borderId="10" applyNumberFormat="0" applyProtection="0">
      <alignment horizontal="right" vertical="center"/>
    </xf>
    <xf numFmtId="4" fontId="34" fillId="33" borderId="10" applyNumberFormat="0" applyProtection="0">
      <alignment horizontal="right" vertical="center"/>
    </xf>
    <xf numFmtId="4" fontId="34" fillId="33" borderId="10" applyNumberFormat="0" applyProtection="0">
      <alignment horizontal="right" vertical="center"/>
    </xf>
    <xf numFmtId="4" fontId="34" fillId="33" borderId="10" applyNumberFormat="0" applyProtection="0">
      <alignment horizontal="right" vertical="center"/>
    </xf>
    <xf numFmtId="4" fontId="34" fillId="33" borderId="10" applyNumberFormat="0" applyProtection="0">
      <alignment horizontal="right" vertical="center"/>
    </xf>
    <xf numFmtId="4" fontId="34" fillId="33" borderId="10" applyNumberFormat="0" applyProtection="0">
      <alignment horizontal="right" vertical="center"/>
    </xf>
    <xf numFmtId="4" fontId="34" fillId="33" borderId="10" applyNumberFormat="0" applyProtection="0">
      <alignment horizontal="right" vertical="center"/>
    </xf>
    <xf numFmtId="4" fontId="34" fillId="33" borderId="10" applyNumberFormat="0" applyProtection="0">
      <alignment horizontal="right" vertical="center"/>
    </xf>
    <xf numFmtId="4" fontId="34" fillId="33" borderId="10" applyNumberFormat="0" applyProtection="0">
      <alignment horizontal="right" vertical="center"/>
    </xf>
    <xf numFmtId="4" fontId="34" fillId="33" borderId="10" applyNumberFormat="0" applyProtection="0">
      <alignment horizontal="right" vertical="center"/>
    </xf>
    <xf numFmtId="4" fontId="34" fillId="33" borderId="10" applyNumberFormat="0" applyProtection="0">
      <alignment horizontal="right" vertical="center"/>
    </xf>
    <xf numFmtId="4" fontId="34" fillId="33" borderId="10" applyNumberFormat="0" applyProtection="0">
      <alignment horizontal="right" vertical="center"/>
    </xf>
    <xf numFmtId="4" fontId="34" fillId="33" borderId="10" applyNumberFormat="0" applyProtection="0">
      <alignment horizontal="right" vertical="center"/>
    </xf>
    <xf numFmtId="4" fontId="34" fillId="33" borderId="10" applyNumberFormat="0" applyProtection="0">
      <alignment horizontal="right" vertical="center"/>
    </xf>
    <xf numFmtId="4" fontId="34" fillId="33" borderId="10" applyNumberFormat="0" applyProtection="0">
      <alignment horizontal="right" vertical="center"/>
    </xf>
    <xf numFmtId="4" fontId="34" fillId="33" borderId="10" applyNumberFormat="0" applyProtection="0">
      <alignment horizontal="right" vertical="center"/>
    </xf>
    <xf numFmtId="4" fontId="34" fillId="33" borderId="10" applyNumberFormat="0" applyProtection="0">
      <alignment horizontal="right" vertical="center"/>
    </xf>
    <xf numFmtId="4" fontId="34" fillId="33" borderId="10" applyNumberFormat="0" applyProtection="0">
      <alignment horizontal="right" vertical="center"/>
    </xf>
    <xf numFmtId="4" fontId="34" fillId="33" borderId="10" applyNumberFormat="0" applyProtection="0">
      <alignment horizontal="right" vertical="center"/>
    </xf>
    <xf numFmtId="4" fontId="34" fillId="33" borderId="10" applyNumberFormat="0" applyProtection="0">
      <alignment horizontal="right" vertical="center"/>
    </xf>
    <xf numFmtId="4" fontId="34" fillId="33" borderId="10" applyNumberFormat="0" applyProtection="0">
      <alignment horizontal="right" vertical="center"/>
    </xf>
    <xf numFmtId="4" fontId="34" fillId="33" borderId="10" applyNumberFormat="0" applyProtection="0">
      <alignment horizontal="right" vertical="center"/>
    </xf>
    <xf numFmtId="4" fontId="34" fillId="33" borderId="10" applyNumberFormat="0" applyProtection="0">
      <alignment horizontal="right" vertical="center"/>
    </xf>
    <xf numFmtId="4" fontId="34" fillId="33" borderId="10" applyNumberFormat="0" applyProtection="0">
      <alignment horizontal="right" vertical="center"/>
    </xf>
    <xf numFmtId="4" fontId="34" fillId="33" borderId="10" applyNumberFormat="0" applyProtection="0">
      <alignment horizontal="right" vertical="center"/>
    </xf>
    <xf numFmtId="4" fontId="34" fillId="33" borderId="10" applyNumberFormat="0" applyProtection="0">
      <alignment horizontal="right" vertical="center"/>
    </xf>
    <xf numFmtId="4" fontId="34" fillId="33" borderId="10" applyNumberFormat="0" applyProtection="0">
      <alignment horizontal="right" vertical="center"/>
    </xf>
    <xf numFmtId="4" fontId="34" fillId="33" borderId="10" applyNumberFormat="0" applyProtection="0">
      <alignment horizontal="right" vertical="center"/>
    </xf>
    <xf numFmtId="4" fontId="34" fillId="33" borderId="10" applyNumberFormat="0" applyProtection="0">
      <alignment horizontal="right" vertical="center"/>
    </xf>
    <xf numFmtId="4" fontId="34" fillId="34" borderId="10" applyNumberFormat="0" applyProtection="0">
      <alignment horizontal="right" vertical="center"/>
    </xf>
    <xf numFmtId="4" fontId="34" fillId="34" borderId="10" applyNumberFormat="0" applyProtection="0">
      <alignment horizontal="right" vertical="center"/>
    </xf>
    <xf numFmtId="4" fontId="34" fillId="34" borderId="10" applyNumberFormat="0" applyProtection="0">
      <alignment horizontal="right" vertical="center"/>
    </xf>
    <xf numFmtId="4" fontId="34" fillId="34" borderId="10" applyNumberFormat="0" applyProtection="0">
      <alignment horizontal="right" vertical="center"/>
    </xf>
    <xf numFmtId="4" fontId="34" fillId="34" borderId="10" applyNumberFormat="0" applyProtection="0">
      <alignment horizontal="right" vertical="center"/>
    </xf>
    <xf numFmtId="4" fontId="34" fillId="34" borderId="10" applyNumberFormat="0" applyProtection="0">
      <alignment horizontal="right" vertical="center"/>
    </xf>
    <xf numFmtId="4" fontId="34" fillId="34" borderId="10" applyNumberFormat="0" applyProtection="0">
      <alignment horizontal="right" vertical="center"/>
    </xf>
    <xf numFmtId="4" fontId="34" fillId="34" borderId="10" applyNumberFormat="0" applyProtection="0">
      <alignment horizontal="right" vertical="center"/>
    </xf>
    <xf numFmtId="4" fontId="34" fillId="34" borderId="10" applyNumberFormat="0" applyProtection="0">
      <alignment horizontal="right" vertical="center"/>
    </xf>
    <xf numFmtId="4" fontId="34" fillId="34" borderId="10" applyNumberFormat="0" applyProtection="0">
      <alignment horizontal="right" vertical="center"/>
    </xf>
    <xf numFmtId="4" fontId="34" fillId="34" borderId="10" applyNumberFormat="0" applyProtection="0">
      <alignment horizontal="right" vertical="center"/>
    </xf>
    <xf numFmtId="4" fontId="34" fillId="34" borderId="10" applyNumberFormat="0" applyProtection="0">
      <alignment horizontal="right" vertical="center"/>
    </xf>
    <xf numFmtId="4" fontId="34" fillId="34" borderId="10" applyNumberFormat="0" applyProtection="0">
      <alignment horizontal="right" vertical="center"/>
    </xf>
    <xf numFmtId="4" fontId="34" fillId="34" borderId="10" applyNumberFormat="0" applyProtection="0">
      <alignment horizontal="right" vertical="center"/>
    </xf>
    <xf numFmtId="4" fontId="34" fillId="34" borderId="10" applyNumberFormat="0" applyProtection="0">
      <alignment horizontal="right" vertical="center"/>
    </xf>
    <xf numFmtId="4" fontId="34" fillId="34" borderId="10" applyNumberFormat="0" applyProtection="0">
      <alignment horizontal="right" vertical="center"/>
    </xf>
    <xf numFmtId="4" fontId="34" fillId="34" borderId="10" applyNumberFormat="0" applyProtection="0">
      <alignment horizontal="right" vertical="center"/>
    </xf>
    <xf numFmtId="4" fontId="34" fillId="34" borderId="10" applyNumberFormat="0" applyProtection="0">
      <alignment horizontal="right" vertical="center"/>
    </xf>
    <xf numFmtId="4" fontId="34" fillId="34" borderId="10" applyNumberFormat="0" applyProtection="0">
      <alignment horizontal="right" vertical="center"/>
    </xf>
    <xf numFmtId="4" fontId="34" fillId="34" borderId="10" applyNumberFormat="0" applyProtection="0">
      <alignment horizontal="right" vertical="center"/>
    </xf>
    <xf numFmtId="4" fontId="34" fillId="34" borderId="10" applyNumberFormat="0" applyProtection="0">
      <alignment horizontal="right" vertical="center"/>
    </xf>
    <xf numFmtId="4" fontId="34" fillId="34" borderId="10" applyNumberFormat="0" applyProtection="0">
      <alignment horizontal="right" vertical="center"/>
    </xf>
    <xf numFmtId="4" fontId="34" fillId="34" borderId="10" applyNumberFormat="0" applyProtection="0">
      <alignment horizontal="right" vertical="center"/>
    </xf>
    <xf numFmtId="4" fontId="34" fillId="34" borderId="10" applyNumberFormat="0" applyProtection="0">
      <alignment horizontal="right" vertical="center"/>
    </xf>
    <xf numFmtId="4" fontId="34" fillId="34" borderId="10" applyNumberFormat="0" applyProtection="0">
      <alignment horizontal="right" vertical="center"/>
    </xf>
    <xf numFmtId="4" fontId="34" fillId="34" borderId="10" applyNumberFormat="0" applyProtection="0">
      <alignment horizontal="right" vertical="center"/>
    </xf>
    <xf numFmtId="4" fontId="34" fillId="34" borderId="10" applyNumberFormat="0" applyProtection="0">
      <alignment horizontal="right" vertical="center"/>
    </xf>
    <xf numFmtId="4" fontId="34" fillId="34" borderId="10" applyNumberFormat="0" applyProtection="0">
      <alignment horizontal="right" vertical="center"/>
    </xf>
    <xf numFmtId="4" fontId="34" fillId="34" borderId="10" applyNumberFormat="0" applyProtection="0">
      <alignment horizontal="right" vertical="center"/>
    </xf>
    <xf numFmtId="4" fontId="34" fillId="34" borderId="10" applyNumberFormat="0" applyProtection="0">
      <alignment horizontal="right" vertical="center"/>
    </xf>
    <xf numFmtId="4" fontId="34" fillId="34" borderId="10" applyNumberFormat="0" applyProtection="0">
      <alignment horizontal="right" vertical="center"/>
    </xf>
    <xf numFmtId="4" fontId="34" fillId="34" borderId="10" applyNumberFormat="0" applyProtection="0">
      <alignment horizontal="right" vertical="center"/>
    </xf>
    <xf numFmtId="4" fontId="34" fillId="34" borderId="10" applyNumberFormat="0" applyProtection="0">
      <alignment horizontal="right" vertical="center"/>
    </xf>
    <xf numFmtId="4" fontId="34" fillId="34" borderId="10" applyNumberFormat="0" applyProtection="0">
      <alignment horizontal="right" vertical="center"/>
    </xf>
    <xf numFmtId="4" fontId="34" fillId="34" borderId="10" applyNumberFormat="0" applyProtection="0">
      <alignment horizontal="right" vertical="center"/>
    </xf>
    <xf numFmtId="4" fontId="34" fillId="34" borderId="10" applyNumberFormat="0" applyProtection="0">
      <alignment horizontal="right" vertical="center"/>
    </xf>
    <xf numFmtId="4" fontId="34" fillId="34" borderId="10" applyNumberFormat="0" applyProtection="0">
      <alignment horizontal="right" vertical="center"/>
    </xf>
    <xf numFmtId="4" fontId="34" fillId="34" borderId="10" applyNumberFormat="0" applyProtection="0">
      <alignment horizontal="right" vertical="center"/>
    </xf>
    <xf numFmtId="4" fontId="34" fillId="34" borderId="10" applyNumberFormat="0" applyProtection="0">
      <alignment horizontal="right" vertical="center"/>
    </xf>
    <xf numFmtId="4" fontId="34" fillId="34" borderId="10" applyNumberFormat="0" applyProtection="0">
      <alignment horizontal="right" vertical="center"/>
    </xf>
    <xf numFmtId="4" fontId="34" fillId="34" borderId="10" applyNumberFormat="0" applyProtection="0">
      <alignment horizontal="right" vertical="center"/>
    </xf>
    <xf numFmtId="4" fontId="34" fillId="34" borderId="10" applyNumberFormat="0" applyProtection="0">
      <alignment horizontal="right" vertical="center"/>
    </xf>
    <xf numFmtId="4" fontId="34" fillId="34" borderId="10" applyNumberFormat="0" applyProtection="0">
      <alignment horizontal="right" vertical="center"/>
    </xf>
    <xf numFmtId="4" fontId="34" fillId="34" borderId="10" applyNumberFormat="0" applyProtection="0">
      <alignment horizontal="right" vertical="center"/>
    </xf>
    <xf numFmtId="4" fontId="34" fillId="34" borderId="10" applyNumberFormat="0" applyProtection="0">
      <alignment horizontal="right" vertical="center"/>
    </xf>
    <xf numFmtId="4" fontId="34" fillId="34" borderId="10" applyNumberFormat="0" applyProtection="0">
      <alignment horizontal="right" vertical="center"/>
    </xf>
    <xf numFmtId="4" fontId="34" fillId="34" borderId="10" applyNumberFormat="0" applyProtection="0">
      <alignment horizontal="right" vertical="center"/>
    </xf>
    <xf numFmtId="4" fontId="34" fillId="34" borderId="10" applyNumberFormat="0" applyProtection="0">
      <alignment horizontal="right" vertical="center"/>
    </xf>
    <xf numFmtId="4" fontId="34" fillId="34" borderId="10" applyNumberFormat="0" applyProtection="0">
      <alignment horizontal="right" vertical="center"/>
    </xf>
    <xf numFmtId="4" fontId="34" fillId="34" borderId="10" applyNumberFormat="0" applyProtection="0">
      <alignment horizontal="right" vertical="center"/>
    </xf>
    <xf numFmtId="4" fontId="34" fillId="34" borderId="10" applyNumberFormat="0" applyProtection="0">
      <alignment horizontal="right" vertical="center"/>
    </xf>
    <xf numFmtId="4" fontId="34" fillId="34" borderId="10" applyNumberFormat="0" applyProtection="0">
      <alignment horizontal="right" vertical="center"/>
    </xf>
    <xf numFmtId="4" fontId="34" fillId="34" borderId="10" applyNumberFormat="0" applyProtection="0">
      <alignment horizontal="right" vertical="center"/>
    </xf>
    <xf numFmtId="4" fontId="34" fillId="34" borderId="10" applyNumberFormat="0" applyProtection="0">
      <alignment horizontal="right" vertical="center"/>
    </xf>
    <xf numFmtId="4" fontId="34" fillId="34" borderId="10" applyNumberFormat="0" applyProtection="0">
      <alignment horizontal="right" vertical="center"/>
    </xf>
    <xf numFmtId="4" fontId="34" fillId="34" borderId="10" applyNumberFormat="0" applyProtection="0">
      <alignment horizontal="right" vertical="center"/>
    </xf>
    <xf numFmtId="4" fontId="34" fillId="34" borderId="10" applyNumberFormat="0" applyProtection="0">
      <alignment horizontal="right" vertical="center"/>
    </xf>
    <xf numFmtId="4" fontId="34" fillId="34" borderId="10" applyNumberFormat="0" applyProtection="0">
      <alignment horizontal="right" vertical="center"/>
    </xf>
    <xf numFmtId="4" fontId="34" fillId="34" borderId="10" applyNumberFormat="0" applyProtection="0">
      <alignment horizontal="right" vertical="center"/>
    </xf>
    <xf numFmtId="4" fontId="34" fillId="34" borderId="10" applyNumberFormat="0" applyProtection="0">
      <alignment horizontal="right" vertical="center"/>
    </xf>
    <xf numFmtId="4" fontId="34" fillId="34" borderId="10" applyNumberFormat="0" applyProtection="0">
      <alignment horizontal="right" vertical="center"/>
    </xf>
    <xf numFmtId="4" fontId="34" fillId="34" borderId="10" applyNumberFormat="0" applyProtection="0">
      <alignment horizontal="right" vertical="center"/>
    </xf>
    <xf numFmtId="4" fontId="34" fillId="34" borderId="10" applyNumberFormat="0" applyProtection="0">
      <alignment horizontal="right" vertical="center"/>
    </xf>
    <xf numFmtId="4" fontId="34" fillId="34" borderId="10" applyNumberFormat="0" applyProtection="0">
      <alignment horizontal="right" vertical="center"/>
    </xf>
    <xf numFmtId="4" fontId="34" fillId="34" borderId="10" applyNumberFormat="0" applyProtection="0">
      <alignment horizontal="right" vertical="center"/>
    </xf>
    <xf numFmtId="4" fontId="34" fillId="34" borderId="10" applyNumberFormat="0" applyProtection="0">
      <alignment horizontal="right" vertical="center"/>
    </xf>
    <xf numFmtId="4" fontId="34" fillId="34" borderId="10" applyNumberFormat="0" applyProtection="0">
      <alignment horizontal="right" vertical="center"/>
    </xf>
    <xf numFmtId="4" fontId="34" fillId="34" borderId="10" applyNumberFormat="0" applyProtection="0">
      <alignment horizontal="right" vertical="center"/>
    </xf>
    <xf numFmtId="4" fontId="34" fillId="34" borderId="10" applyNumberFormat="0" applyProtection="0">
      <alignment horizontal="right" vertical="center"/>
    </xf>
    <xf numFmtId="4" fontId="34" fillId="34" borderId="10" applyNumberFormat="0" applyProtection="0">
      <alignment horizontal="right" vertical="center"/>
    </xf>
    <xf numFmtId="4" fontId="34" fillId="34" borderId="10" applyNumberFormat="0" applyProtection="0">
      <alignment horizontal="right" vertical="center"/>
    </xf>
    <xf numFmtId="4" fontId="34" fillId="34" borderId="10" applyNumberFormat="0" applyProtection="0">
      <alignment horizontal="right" vertical="center"/>
    </xf>
    <xf numFmtId="4" fontId="34" fillId="34" borderId="10" applyNumberFormat="0" applyProtection="0">
      <alignment horizontal="right" vertical="center"/>
    </xf>
    <xf numFmtId="4" fontId="34" fillId="34" borderId="10" applyNumberFormat="0" applyProtection="0">
      <alignment horizontal="right" vertical="center"/>
    </xf>
    <xf numFmtId="4" fontId="34" fillId="34" borderId="10" applyNumberFormat="0" applyProtection="0">
      <alignment horizontal="right" vertical="center"/>
    </xf>
    <xf numFmtId="4" fontId="32" fillId="35" borderId="11" applyNumberFormat="0" applyProtection="0">
      <alignment horizontal="left" vertical="center" indent="1"/>
    </xf>
    <xf numFmtId="4" fontId="32" fillId="35" borderId="11" applyNumberFormat="0" applyProtection="0">
      <alignment horizontal="left" vertical="center" indent="1"/>
    </xf>
    <xf numFmtId="4" fontId="32" fillId="35" borderId="11" applyNumberFormat="0" applyProtection="0">
      <alignment horizontal="left" vertical="center" indent="1"/>
    </xf>
    <xf numFmtId="4" fontId="32" fillId="35" borderId="11" applyNumberFormat="0" applyProtection="0">
      <alignment horizontal="left" vertical="center" indent="1"/>
    </xf>
    <xf numFmtId="4" fontId="32" fillId="35" borderId="11" applyNumberFormat="0" applyProtection="0">
      <alignment horizontal="left" vertical="center" indent="1"/>
    </xf>
    <xf numFmtId="4" fontId="32" fillId="35" borderId="11" applyNumberFormat="0" applyProtection="0">
      <alignment horizontal="left" vertical="center" indent="1"/>
    </xf>
    <xf numFmtId="4" fontId="32" fillId="36" borderId="0" applyNumberFormat="0" applyProtection="0">
      <alignment horizontal="left" vertical="center" indent="1"/>
    </xf>
    <xf numFmtId="4" fontId="32" fillId="25" borderId="0" applyNumberFormat="0" applyProtection="0">
      <alignment horizontal="left" vertical="center" indent="1"/>
    </xf>
    <xf numFmtId="4" fontId="34" fillId="36" borderId="10" applyNumberFormat="0" applyProtection="0">
      <alignment horizontal="right" vertical="center"/>
    </xf>
    <xf numFmtId="4" fontId="34" fillId="36" borderId="10" applyNumberFormat="0" applyProtection="0">
      <alignment horizontal="right" vertical="center"/>
    </xf>
    <xf numFmtId="4" fontId="34" fillId="36" borderId="10" applyNumberFormat="0" applyProtection="0">
      <alignment horizontal="right" vertical="center"/>
    </xf>
    <xf numFmtId="4" fontId="34" fillId="36" borderId="10" applyNumberFormat="0" applyProtection="0">
      <alignment horizontal="right" vertical="center"/>
    </xf>
    <xf numFmtId="4" fontId="34" fillId="36" borderId="10" applyNumberFormat="0" applyProtection="0">
      <alignment horizontal="right" vertical="center"/>
    </xf>
    <xf numFmtId="4" fontId="34" fillId="36" borderId="10" applyNumberFormat="0" applyProtection="0">
      <alignment horizontal="right" vertical="center"/>
    </xf>
    <xf numFmtId="4" fontId="34" fillId="36" borderId="10" applyNumberFormat="0" applyProtection="0">
      <alignment horizontal="right" vertical="center"/>
    </xf>
    <xf numFmtId="4" fontId="34" fillId="36" borderId="10" applyNumberFormat="0" applyProtection="0">
      <alignment horizontal="right" vertical="center"/>
    </xf>
    <xf numFmtId="4" fontId="34" fillId="36" borderId="10" applyNumberFormat="0" applyProtection="0">
      <alignment horizontal="right" vertical="center"/>
    </xf>
    <xf numFmtId="4" fontId="34" fillId="36" borderId="10" applyNumberFormat="0" applyProtection="0">
      <alignment horizontal="right" vertical="center"/>
    </xf>
    <xf numFmtId="4" fontId="34" fillId="36" borderId="10" applyNumberFormat="0" applyProtection="0">
      <alignment horizontal="right" vertical="center"/>
    </xf>
    <xf numFmtId="4" fontId="34" fillId="36" borderId="10" applyNumberFormat="0" applyProtection="0">
      <alignment horizontal="right" vertical="center"/>
    </xf>
    <xf numFmtId="4" fontId="34" fillId="36" borderId="10" applyNumberFormat="0" applyProtection="0">
      <alignment horizontal="right" vertical="center"/>
    </xf>
    <xf numFmtId="4" fontId="34" fillId="36" borderId="10" applyNumberFormat="0" applyProtection="0">
      <alignment horizontal="right" vertical="center"/>
    </xf>
    <xf numFmtId="4" fontId="34" fillId="36" borderId="10" applyNumberFormat="0" applyProtection="0">
      <alignment horizontal="right" vertical="center"/>
    </xf>
    <xf numFmtId="4" fontId="34" fillId="36" borderId="10" applyNumberFormat="0" applyProtection="0">
      <alignment horizontal="right" vertical="center"/>
    </xf>
    <xf numFmtId="4" fontId="34" fillId="36" borderId="10" applyNumberFormat="0" applyProtection="0">
      <alignment horizontal="right" vertical="center"/>
    </xf>
    <xf numFmtId="4" fontId="34" fillId="36" borderId="10" applyNumberFormat="0" applyProtection="0">
      <alignment horizontal="right" vertical="center"/>
    </xf>
    <xf numFmtId="4" fontId="34" fillId="36" borderId="10" applyNumberFormat="0" applyProtection="0">
      <alignment horizontal="right" vertical="center"/>
    </xf>
    <xf numFmtId="4" fontId="34" fillId="36" borderId="10" applyNumberFormat="0" applyProtection="0">
      <alignment horizontal="right" vertical="center"/>
    </xf>
    <xf numFmtId="4" fontId="34" fillId="36" borderId="10" applyNumberFormat="0" applyProtection="0">
      <alignment horizontal="right" vertical="center"/>
    </xf>
    <xf numFmtId="4" fontId="34" fillId="36" borderId="10" applyNumberFormat="0" applyProtection="0">
      <alignment horizontal="right" vertical="center"/>
    </xf>
    <xf numFmtId="4" fontId="34" fillId="36" borderId="10" applyNumberFormat="0" applyProtection="0">
      <alignment horizontal="right" vertical="center"/>
    </xf>
    <xf numFmtId="4" fontId="34" fillId="36" borderId="10" applyNumberFormat="0" applyProtection="0">
      <alignment horizontal="right" vertical="center"/>
    </xf>
    <xf numFmtId="4" fontId="34" fillId="36" borderId="10" applyNumberFormat="0" applyProtection="0">
      <alignment horizontal="right" vertical="center"/>
    </xf>
    <xf numFmtId="4" fontId="34" fillId="36" borderId="10" applyNumberFormat="0" applyProtection="0">
      <alignment horizontal="right" vertical="center"/>
    </xf>
    <xf numFmtId="4" fontId="34" fillId="36" borderId="10" applyNumberFormat="0" applyProtection="0">
      <alignment horizontal="right" vertical="center"/>
    </xf>
    <xf numFmtId="4" fontId="34" fillId="36" borderId="10" applyNumberFormat="0" applyProtection="0">
      <alignment horizontal="right" vertical="center"/>
    </xf>
    <xf numFmtId="4" fontId="34" fillId="36" borderId="10" applyNumberFormat="0" applyProtection="0">
      <alignment horizontal="right" vertical="center"/>
    </xf>
    <xf numFmtId="4" fontId="34" fillId="36" borderId="10" applyNumberFormat="0" applyProtection="0">
      <alignment horizontal="right" vertical="center"/>
    </xf>
    <xf numFmtId="4" fontId="34" fillId="36" borderId="10" applyNumberFormat="0" applyProtection="0">
      <alignment horizontal="right" vertical="center"/>
    </xf>
    <xf numFmtId="4" fontId="34" fillId="36" borderId="10" applyNumberFormat="0" applyProtection="0">
      <alignment horizontal="right" vertical="center"/>
    </xf>
    <xf numFmtId="4" fontId="34" fillId="36" borderId="10" applyNumberFormat="0" applyProtection="0">
      <alignment horizontal="right" vertical="center"/>
    </xf>
    <xf numFmtId="4" fontId="34" fillId="36" borderId="10" applyNumberFormat="0" applyProtection="0">
      <alignment horizontal="right" vertical="center"/>
    </xf>
    <xf numFmtId="4" fontId="34" fillId="36" borderId="10" applyNumberFormat="0" applyProtection="0">
      <alignment horizontal="right" vertical="center"/>
    </xf>
    <xf numFmtId="4" fontId="34" fillId="36" borderId="10" applyNumberFormat="0" applyProtection="0">
      <alignment horizontal="right" vertical="center"/>
    </xf>
    <xf numFmtId="4" fontId="34" fillId="36" borderId="10" applyNumberFormat="0" applyProtection="0">
      <alignment horizontal="right" vertical="center"/>
    </xf>
    <xf numFmtId="4" fontId="34" fillId="36" borderId="10" applyNumberFormat="0" applyProtection="0">
      <alignment horizontal="right" vertical="center"/>
    </xf>
    <xf numFmtId="4" fontId="34" fillId="36" borderId="10" applyNumberFormat="0" applyProtection="0">
      <alignment horizontal="right" vertical="center"/>
    </xf>
    <xf numFmtId="4" fontId="34" fillId="36" borderId="10" applyNumberFormat="0" applyProtection="0">
      <alignment horizontal="right" vertical="center"/>
    </xf>
    <xf numFmtId="4" fontId="34" fillId="36" borderId="10" applyNumberFormat="0" applyProtection="0">
      <alignment horizontal="right" vertical="center"/>
    </xf>
    <xf numFmtId="4" fontId="34" fillId="36" borderId="10" applyNumberFormat="0" applyProtection="0">
      <alignment horizontal="right" vertical="center"/>
    </xf>
    <xf numFmtId="4" fontId="34" fillId="36" borderId="10" applyNumberFormat="0" applyProtection="0">
      <alignment horizontal="right" vertical="center"/>
    </xf>
    <xf numFmtId="4" fontId="34" fillId="36" borderId="10" applyNumberFormat="0" applyProtection="0">
      <alignment horizontal="right" vertical="center"/>
    </xf>
    <xf numFmtId="4" fontId="34" fillId="36" borderId="10" applyNumberFormat="0" applyProtection="0">
      <alignment horizontal="right" vertical="center"/>
    </xf>
    <xf numFmtId="4" fontId="34" fillId="36" borderId="10" applyNumberFormat="0" applyProtection="0">
      <alignment horizontal="right" vertical="center"/>
    </xf>
    <xf numFmtId="4" fontId="34" fillId="36" borderId="10" applyNumberFormat="0" applyProtection="0">
      <alignment horizontal="right" vertical="center"/>
    </xf>
    <xf numFmtId="4" fontId="34" fillId="36" borderId="10" applyNumberFormat="0" applyProtection="0">
      <alignment horizontal="right" vertical="center"/>
    </xf>
    <xf numFmtId="4" fontId="34" fillId="36" borderId="10" applyNumberFormat="0" applyProtection="0">
      <alignment horizontal="right" vertical="center"/>
    </xf>
    <xf numFmtId="4" fontId="34" fillId="36" borderId="10" applyNumberFormat="0" applyProtection="0">
      <alignment horizontal="right" vertical="center"/>
    </xf>
    <xf numFmtId="4" fontId="34" fillId="36" borderId="10" applyNumberFormat="0" applyProtection="0">
      <alignment horizontal="right" vertical="center"/>
    </xf>
    <xf numFmtId="4" fontId="34" fillId="36" borderId="10" applyNumberFormat="0" applyProtection="0">
      <alignment horizontal="right" vertical="center"/>
    </xf>
    <xf numFmtId="4" fontId="34" fillId="36" borderId="10" applyNumberFormat="0" applyProtection="0">
      <alignment horizontal="right" vertical="center"/>
    </xf>
    <xf numFmtId="4" fontId="34" fillId="36" borderId="10" applyNumberFormat="0" applyProtection="0">
      <alignment horizontal="right" vertical="center"/>
    </xf>
    <xf numFmtId="4" fontId="34" fillId="36" borderId="10" applyNumberFormat="0" applyProtection="0">
      <alignment horizontal="right" vertical="center"/>
    </xf>
    <xf numFmtId="4" fontId="34" fillId="36" borderId="10" applyNumberFormat="0" applyProtection="0">
      <alignment horizontal="right" vertical="center"/>
    </xf>
    <xf numFmtId="4" fontId="34" fillId="36" borderId="10" applyNumberFormat="0" applyProtection="0">
      <alignment horizontal="right" vertical="center"/>
    </xf>
    <xf numFmtId="4" fontId="34" fillId="36" borderId="10" applyNumberFormat="0" applyProtection="0">
      <alignment horizontal="right" vertical="center"/>
    </xf>
    <xf numFmtId="4" fontId="34" fillId="36" borderId="10" applyNumberFormat="0" applyProtection="0">
      <alignment horizontal="right" vertical="center"/>
    </xf>
    <xf numFmtId="4" fontId="34" fillId="36" borderId="10" applyNumberFormat="0" applyProtection="0">
      <alignment horizontal="right" vertical="center"/>
    </xf>
    <xf numFmtId="4" fontId="34" fillId="36" borderId="10" applyNumberFormat="0" applyProtection="0">
      <alignment horizontal="right" vertical="center"/>
    </xf>
    <xf numFmtId="4" fontId="34" fillId="36" borderId="10" applyNumberFormat="0" applyProtection="0">
      <alignment horizontal="right" vertical="center"/>
    </xf>
    <xf numFmtId="4" fontId="34" fillId="36" borderId="10" applyNumberFormat="0" applyProtection="0">
      <alignment horizontal="right" vertical="center"/>
    </xf>
    <xf numFmtId="4" fontId="34" fillId="36" borderId="10" applyNumberFormat="0" applyProtection="0">
      <alignment horizontal="right" vertical="center"/>
    </xf>
    <xf numFmtId="4" fontId="34" fillId="36" borderId="10" applyNumberFormat="0" applyProtection="0">
      <alignment horizontal="right" vertical="center"/>
    </xf>
    <xf numFmtId="4" fontId="34" fillId="36" borderId="10" applyNumberFormat="0" applyProtection="0">
      <alignment horizontal="right" vertical="center"/>
    </xf>
    <xf numFmtId="4" fontId="34" fillId="36" borderId="10" applyNumberFormat="0" applyProtection="0">
      <alignment horizontal="right" vertical="center"/>
    </xf>
    <xf numFmtId="4" fontId="34" fillId="36" borderId="10" applyNumberFormat="0" applyProtection="0">
      <alignment horizontal="right" vertical="center"/>
    </xf>
    <xf numFmtId="4" fontId="34" fillId="36" borderId="10" applyNumberFormat="0" applyProtection="0">
      <alignment horizontal="right" vertical="center"/>
    </xf>
    <xf numFmtId="4" fontId="34" fillId="36" borderId="10" applyNumberFormat="0" applyProtection="0">
      <alignment horizontal="right" vertical="center"/>
    </xf>
    <xf numFmtId="4" fontId="34" fillId="36" borderId="10" applyNumberFormat="0" applyProtection="0">
      <alignment horizontal="right" vertical="center"/>
    </xf>
    <xf numFmtId="4" fontId="34" fillId="36" borderId="10" applyNumberFormat="0" applyProtection="0">
      <alignment horizontal="right" vertical="center"/>
    </xf>
    <xf numFmtId="4" fontId="34" fillId="36" borderId="10" applyNumberFormat="0" applyProtection="0">
      <alignment horizontal="right" vertical="center"/>
    </xf>
    <xf numFmtId="4" fontId="34" fillId="36" borderId="10" applyNumberFormat="0" applyProtection="0">
      <alignment horizontal="right" vertical="center"/>
    </xf>
    <xf numFmtId="4" fontId="34" fillId="36" borderId="10" applyNumberFormat="0" applyProtection="0">
      <alignment horizontal="right" vertical="center"/>
    </xf>
    <xf numFmtId="4" fontId="35" fillId="36" borderId="0" applyNumberFormat="0" applyProtection="0">
      <alignment horizontal="left" vertical="center" indent="1"/>
    </xf>
    <xf numFmtId="4" fontId="35" fillId="25" borderId="0" applyNumberFormat="0" applyProtection="0">
      <alignment horizontal="left" vertical="center" indent="1"/>
    </xf>
    <xf numFmtId="4" fontId="34" fillId="37" borderId="10" applyNumberFormat="0" applyProtection="0">
      <alignment vertical="center"/>
    </xf>
    <xf numFmtId="4" fontId="34" fillId="37" borderId="10" applyNumberFormat="0" applyProtection="0">
      <alignment vertical="center"/>
    </xf>
    <xf numFmtId="4" fontId="34" fillId="37" borderId="10" applyNumberFormat="0" applyProtection="0">
      <alignment vertical="center"/>
    </xf>
    <xf numFmtId="4" fontId="34" fillId="37" borderId="10" applyNumberFormat="0" applyProtection="0">
      <alignment vertical="center"/>
    </xf>
    <xf numFmtId="4" fontId="34" fillId="37" borderId="10" applyNumberFormat="0" applyProtection="0">
      <alignment vertical="center"/>
    </xf>
    <xf numFmtId="4" fontId="34" fillId="37" borderId="10" applyNumberFormat="0" applyProtection="0">
      <alignment vertical="center"/>
    </xf>
    <xf numFmtId="4" fontId="34" fillId="37" borderId="10" applyNumberFormat="0" applyProtection="0">
      <alignment vertical="center"/>
    </xf>
    <xf numFmtId="4" fontId="34" fillId="37" borderId="10" applyNumberFormat="0" applyProtection="0">
      <alignment vertical="center"/>
    </xf>
    <xf numFmtId="4" fontId="34" fillId="37" borderId="10" applyNumberFormat="0" applyProtection="0">
      <alignment vertical="center"/>
    </xf>
    <xf numFmtId="4" fontId="34" fillId="37" borderId="10" applyNumberFormat="0" applyProtection="0">
      <alignment vertical="center"/>
    </xf>
    <xf numFmtId="4" fontId="34" fillId="37" borderId="10" applyNumberFormat="0" applyProtection="0">
      <alignment vertical="center"/>
    </xf>
    <xf numFmtId="4" fontId="34" fillId="37" borderId="10" applyNumberFormat="0" applyProtection="0">
      <alignment vertical="center"/>
    </xf>
    <xf numFmtId="4" fontId="34" fillId="37" borderId="10" applyNumberFormat="0" applyProtection="0">
      <alignment vertical="center"/>
    </xf>
    <xf numFmtId="4" fontId="34" fillId="37" borderId="10" applyNumberFormat="0" applyProtection="0">
      <alignment vertical="center"/>
    </xf>
    <xf numFmtId="4" fontId="34" fillId="37" borderId="10" applyNumberFormat="0" applyProtection="0">
      <alignment vertical="center"/>
    </xf>
    <xf numFmtId="4" fontId="34" fillId="37" borderId="10" applyNumberFormat="0" applyProtection="0">
      <alignment vertical="center"/>
    </xf>
    <xf numFmtId="4" fontId="34" fillId="37" borderId="10" applyNumberFormat="0" applyProtection="0">
      <alignment vertical="center"/>
    </xf>
    <xf numFmtId="4" fontId="34" fillId="37" borderId="10" applyNumberFormat="0" applyProtection="0">
      <alignment vertical="center"/>
    </xf>
    <xf numFmtId="4" fontId="34" fillId="37" borderId="10" applyNumberFormat="0" applyProtection="0">
      <alignment vertical="center"/>
    </xf>
    <xf numFmtId="4" fontId="34" fillId="37" borderId="10" applyNumberFormat="0" applyProtection="0">
      <alignment vertical="center"/>
    </xf>
    <xf numFmtId="4" fontId="34" fillId="37" borderId="10" applyNumberFormat="0" applyProtection="0">
      <alignment vertical="center"/>
    </xf>
    <xf numFmtId="4" fontId="34" fillId="37" borderId="10" applyNumberFormat="0" applyProtection="0">
      <alignment vertical="center"/>
    </xf>
    <xf numFmtId="4" fontId="34" fillId="37" borderId="10" applyNumberFormat="0" applyProtection="0">
      <alignment vertical="center"/>
    </xf>
    <xf numFmtId="4" fontId="34" fillId="37" borderId="10" applyNumberFormat="0" applyProtection="0">
      <alignment vertical="center"/>
    </xf>
    <xf numFmtId="4" fontId="34" fillId="37" borderId="10" applyNumberFormat="0" applyProtection="0">
      <alignment vertical="center"/>
    </xf>
    <xf numFmtId="4" fontId="34" fillId="37" borderId="10" applyNumberFormat="0" applyProtection="0">
      <alignment vertical="center"/>
    </xf>
    <xf numFmtId="4" fontId="34" fillId="37" borderId="10" applyNumberFormat="0" applyProtection="0">
      <alignment vertical="center"/>
    </xf>
    <xf numFmtId="4" fontId="34" fillId="37" borderId="10" applyNumberFormat="0" applyProtection="0">
      <alignment vertical="center"/>
    </xf>
    <xf numFmtId="4" fontId="34" fillId="37" borderId="10" applyNumberFormat="0" applyProtection="0">
      <alignment vertical="center"/>
    </xf>
    <xf numFmtId="4" fontId="34" fillId="37" borderId="10" applyNumberFormat="0" applyProtection="0">
      <alignment vertical="center"/>
    </xf>
    <xf numFmtId="4" fontId="34" fillId="37" borderId="10" applyNumberFormat="0" applyProtection="0">
      <alignment vertical="center"/>
    </xf>
    <xf numFmtId="4" fontId="34" fillId="37" borderId="10" applyNumberFormat="0" applyProtection="0">
      <alignment vertical="center"/>
    </xf>
    <xf numFmtId="4" fontId="34" fillId="37" borderId="10" applyNumberFormat="0" applyProtection="0">
      <alignment vertical="center"/>
    </xf>
    <xf numFmtId="4" fontId="34" fillId="37" borderId="10" applyNumberFormat="0" applyProtection="0">
      <alignment vertical="center"/>
    </xf>
    <xf numFmtId="4" fontId="34" fillId="37" borderId="10" applyNumberFormat="0" applyProtection="0">
      <alignment vertical="center"/>
    </xf>
    <xf numFmtId="4" fontId="34" fillId="37" borderId="10" applyNumberFormat="0" applyProtection="0">
      <alignment vertical="center"/>
    </xf>
    <xf numFmtId="4" fontId="34" fillId="37" borderId="10" applyNumberFormat="0" applyProtection="0">
      <alignment vertical="center"/>
    </xf>
    <xf numFmtId="4" fontId="34" fillId="37" borderId="10" applyNumberFormat="0" applyProtection="0">
      <alignment vertical="center"/>
    </xf>
    <xf numFmtId="4" fontId="34" fillId="37" borderId="10" applyNumberFormat="0" applyProtection="0">
      <alignment vertical="center"/>
    </xf>
    <xf numFmtId="4" fontId="34" fillId="37" borderId="10" applyNumberFormat="0" applyProtection="0">
      <alignment vertical="center"/>
    </xf>
    <xf numFmtId="4" fontId="34" fillId="37" borderId="10" applyNumberFormat="0" applyProtection="0">
      <alignment vertical="center"/>
    </xf>
    <xf numFmtId="4" fontId="34" fillId="37" borderId="10" applyNumberFormat="0" applyProtection="0">
      <alignment vertical="center"/>
    </xf>
    <xf numFmtId="4" fontId="34" fillId="37" borderId="10" applyNumberFormat="0" applyProtection="0">
      <alignment vertical="center"/>
    </xf>
    <xf numFmtId="4" fontId="34" fillId="37" borderId="10" applyNumberFormat="0" applyProtection="0">
      <alignment vertical="center"/>
    </xf>
    <xf numFmtId="4" fontId="34" fillId="37" borderId="10" applyNumberFormat="0" applyProtection="0">
      <alignment vertical="center"/>
    </xf>
    <xf numFmtId="4" fontId="34" fillId="37" borderId="10" applyNumberFormat="0" applyProtection="0">
      <alignment vertical="center"/>
    </xf>
    <xf numFmtId="4" fontId="34" fillId="37" borderId="10" applyNumberFormat="0" applyProtection="0">
      <alignment vertical="center"/>
    </xf>
    <xf numFmtId="4" fontId="34" fillId="37" borderId="10" applyNumberFormat="0" applyProtection="0">
      <alignment vertical="center"/>
    </xf>
    <xf numFmtId="4" fontId="34" fillId="37" borderId="10" applyNumberFormat="0" applyProtection="0">
      <alignment vertical="center"/>
    </xf>
    <xf numFmtId="4" fontId="34" fillId="37" borderId="10" applyNumberFormat="0" applyProtection="0">
      <alignment vertical="center"/>
    </xf>
    <xf numFmtId="4" fontId="34" fillId="37" borderId="10" applyNumberFormat="0" applyProtection="0">
      <alignment vertical="center"/>
    </xf>
    <xf numFmtId="4" fontId="34" fillId="37" borderId="10" applyNumberFormat="0" applyProtection="0">
      <alignment vertical="center"/>
    </xf>
    <xf numFmtId="4" fontId="34" fillId="37" borderId="10" applyNumberFormat="0" applyProtection="0">
      <alignment vertical="center"/>
    </xf>
    <xf numFmtId="4" fontId="34" fillId="37" borderId="10" applyNumberFormat="0" applyProtection="0">
      <alignment vertical="center"/>
    </xf>
    <xf numFmtId="4" fontId="34" fillId="37" borderId="10" applyNumberFormat="0" applyProtection="0">
      <alignment vertical="center"/>
    </xf>
    <xf numFmtId="4" fontId="34" fillId="37" borderId="10" applyNumberFormat="0" applyProtection="0">
      <alignment vertical="center"/>
    </xf>
    <xf numFmtId="4" fontId="34" fillId="37" borderId="10" applyNumberFormat="0" applyProtection="0">
      <alignment vertical="center"/>
    </xf>
    <xf numFmtId="4" fontId="34" fillId="37" borderId="10" applyNumberFormat="0" applyProtection="0">
      <alignment vertical="center"/>
    </xf>
    <xf numFmtId="4" fontId="34" fillId="37" borderId="10" applyNumberFormat="0" applyProtection="0">
      <alignment vertical="center"/>
    </xf>
    <xf numFmtId="4" fontId="34" fillId="37" borderId="10" applyNumberFormat="0" applyProtection="0">
      <alignment vertical="center"/>
    </xf>
    <xf numFmtId="4" fontId="34" fillId="37" borderId="10" applyNumberFormat="0" applyProtection="0">
      <alignment vertical="center"/>
    </xf>
    <xf numFmtId="4" fontId="34" fillId="37" borderId="10" applyNumberFormat="0" applyProtection="0">
      <alignment vertical="center"/>
    </xf>
    <xf numFmtId="4" fontId="34" fillId="37" borderId="10" applyNumberFormat="0" applyProtection="0">
      <alignment vertical="center"/>
    </xf>
    <xf numFmtId="4" fontId="34" fillId="37" borderId="10" applyNumberFormat="0" applyProtection="0">
      <alignment vertical="center"/>
    </xf>
    <xf numFmtId="4" fontId="34" fillId="37" borderId="10" applyNumberFormat="0" applyProtection="0">
      <alignment vertical="center"/>
    </xf>
    <xf numFmtId="4" fontId="34" fillId="37" borderId="10" applyNumberFormat="0" applyProtection="0">
      <alignment vertical="center"/>
    </xf>
    <xf numFmtId="4" fontId="34" fillId="37" borderId="10" applyNumberFormat="0" applyProtection="0">
      <alignment vertical="center"/>
    </xf>
    <xf numFmtId="4" fontId="34" fillId="37" borderId="10" applyNumberFormat="0" applyProtection="0">
      <alignment vertical="center"/>
    </xf>
    <xf numFmtId="4" fontId="34" fillId="37" borderId="10" applyNumberFormat="0" applyProtection="0">
      <alignment vertical="center"/>
    </xf>
    <xf numFmtId="4" fontId="34" fillId="37" borderId="10" applyNumberFormat="0" applyProtection="0">
      <alignment vertical="center"/>
    </xf>
    <xf numFmtId="4" fontId="34" fillId="37" borderId="10" applyNumberFormat="0" applyProtection="0">
      <alignment vertical="center"/>
    </xf>
    <xf numFmtId="4" fontId="34" fillId="37" borderId="10" applyNumberFormat="0" applyProtection="0">
      <alignment vertical="center"/>
    </xf>
    <xf numFmtId="4" fontId="34" fillId="37" borderId="10" applyNumberFormat="0" applyProtection="0">
      <alignment vertical="center"/>
    </xf>
    <xf numFmtId="4" fontId="34" fillId="37" borderId="10" applyNumberFormat="0" applyProtection="0">
      <alignment vertical="center"/>
    </xf>
    <xf numFmtId="4" fontId="34" fillId="37" borderId="10" applyNumberFormat="0" applyProtection="0">
      <alignment vertical="center"/>
    </xf>
    <xf numFmtId="4" fontId="36" fillId="37" borderId="10" applyNumberFormat="0" applyProtection="0">
      <alignment vertical="center"/>
    </xf>
    <xf numFmtId="4" fontId="36" fillId="37" borderId="10" applyNumberFormat="0" applyProtection="0">
      <alignment vertical="center"/>
    </xf>
    <xf numFmtId="4" fontId="36" fillId="37" borderId="10" applyNumberFormat="0" applyProtection="0">
      <alignment vertical="center"/>
    </xf>
    <xf numFmtId="4" fontId="36" fillId="37" borderId="10" applyNumberFormat="0" applyProtection="0">
      <alignment vertical="center"/>
    </xf>
    <xf numFmtId="4" fontId="36" fillId="37" borderId="10" applyNumberFormat="0" applyProtection="0">
      <alignment vertical="center"/>
    </xf>
    <xf numFmtId="4" fontId="36" fillId="37" borderId="10" applyNumberFormat="0" applyProtection="0">
      <alignment vertical="center"/>
    </xf>
    <xf numFmtId="4" fontId="36" fillId="37" borderId="10" applyNumberFormat="0" applyProtection="0">
      <alignment vertical="center"/>
    </xf>
    <xf numFmtId="4" fontId="36" fillId="37" borderId="10" applyNumberFormat="0" applyProtection="0">
      <alignment vertical="center"/>
    </xf>
    <xf numFmtId="4" fontId="36" fillId="37" borderId="10" applyNumberFormat="0" applyProtection="0">
      <alignment vertical="center"/>
    </xf>
    <xf numFmtId="4" fontId="36" fillId="37" borderId="10" applyNumberFormat="0" applyProtection="0">
      <alignment vertical="center"/>
    </xf>
    <xf numFmtId="4" fontId="36" fillId="37" borderId="10" applyNumberFormat="0" applyProtection="0">
      <alignment vertical="center"/>
    </xf>
    <xf numFmtId="4" fontId="36" fillId="37" borderId="10" applyNumberFormat="0" applyProtection="0">
      <alignment vertical="center"/>
    </xf>
    <xf numFmtId="4" fontId="36" fillId="37" borderId="10" applyNumberFormat="0" applyProtection="0">
      <alignment vertical="center"/>
    </xf>
    <xf numFmtId="4" fontId="36" fillId="37" borderId="10" applyNumberFormat="0" applyProtection="0">
      <alignment vertical="center"/>
    </xf>
    <xf numFmtId="4" fontId="36" fillId="37" borderId="10" applyNumberFormat="0" applyProtection="0">
      <alignment vertical="center"/>
    </xf>
    <xf numFmtId="4" fontId="36" fillId="37" borderId="10" applyNumberFormat="0" applyProtection="0">
      <alignment vertical="center"/>
    </xf>
    <xf numFmtId="4" fontId="36" fillId="37" borderId="10" applyNumberFormat="0" applyProtection="0">
      <alignment vertical="center"/>
    </xf>
    <xf numFmtId="4" fontId="36" fillId="37" borderId="10" applyNumberFormat="0" applyProtection="0">
      <alignment vertical="center"/>
    </xf>
    <xf numFmtId="4" fontId="36" fillId="37" borderId="10" applyNumberFormat="0" applyProtection="0">
      <alignment vertical="center"/>
    </xf>
    <xf numFmtId="4" fontId="36" fillId="37" borderId="10" applyNumberFormat="0" applyProtection="0">
      <alignment vertical="center"/>
    </xf>
    <xf numFmtId="4" fontId="36" fillId="37" borderId="10" applyNumberFormat="0" applyProtection="0">
      <alignment vertical="center"/>
    </xf>
    <xf numFmtId="4" fontId="36" fillId="37" borderId="10" applyNumberFormat="0" applyProtection="0">
      <alignment vertical="center"/>
    </xf>
    <xf numFmtId="4" fontId="36" fillId="37" borderId="10" applyNumberFormat="0" applyProtection="0">
      <alignment vertical="center"/>
    </xf>
    <xf numFmtId="4" fontId="36" fillId="37" borderId="10" applyNumberFormat="0" applyProtection="0">
      <alignment vertical="center"/>
    </xf>
    <xf numFmtId="4" fontId="36" fillId="37" borderId="10" applyNumberFormat="0" applyProtection="0">
      <alignment vertical="center"/>
    </xf>
    <xf numFmtId="4" fontId="36" fillId="37" borderId="10" applyNumberFormat="0" applyProtection="0">
      <alignment vertical="center"/>
    </xf>
    <xf numFmtId="4" fontId="36" fillId="37" borderId="10" applyNumberFormat="0" applyProtection="0">
      <alignment vertical="center"/>
    </xf>
    <xf numFmtId="4" fontId="36" fillId="37" borderId="10" applyNumberFormat="0" applyProtection="0">
      <alignment vertical="center"/>
    </xf>
    <xf numFmtId="4" fontId="36" fillId="37" borderId="10" applyNumberFormat="0" applyProtection="0">
      <alignment vertical="center"/>
    </xf>
    <xf numFmtId="4" fontId="36" fillId="37" borderId="10" applyNumberFormat="0" applyProtection="0">
      <alignment vertical="center"/>
    </xf>
    <xf numFmtId="4" fontId="36" fillId="37" borderId="10" applyNumberFormat="0" applyProtection="0">
      <alignment vertical="center"/>
    </xf>
    <xf numFmtId="4" fontId="36" fillId="37" borderId="10" applyNumberFormat="0" applyProtection="0">
      <alignment vertical="center"/>
    </xf>
    <xf numFmtId="4" fontId="36" fillId="37" borderId="10" applyNumberFormat="0" applyProtection="0">
      <alignment vertical="center"/>
    </xf>
    <xf numFmtId="4" fontId="36" fillId="37" borderId="10" applyNumberFormat="0" applyProtection="0">
      <alignment vertical="center"/>
    </xf>
    <xf numFmtId="4" fontId="36" fillId="37" borderId="10" applyNumberFormat="0" applyProtection="0">
      <alignment vertical="center"/>
    </xf>
    <xf numFmtId="4" fontId="36" fillId="37" borderId="10" applyNumberFormat="0" applyProtection="0">
      <alignment vertical="center"/>
    </xf>
    <xf numFmtId="4" fontId="36" fillId="37" borderId="10" applyNumberFormat="0" applyProtection="0">
      <alignment vertical="center"/>
    </xf>
    <xf numFmtId="4" fontId="36" fillId="37" borderId="10" applyNumberFormat="0" applyProtection="0">
      <alignment vertical="center"/>
    </xf>
    <xf numFmtId="4" fontId="36" fillId="37" borderId="10" applyNumberFormat="0" applyProtection="0">
      <alignment vertical="center"/>
    </xf>
    <xf numFmtId="4" fontId="36" fillId="37" borderId="10" applyNumberFormat="0" applyProtection="0">
      <alignment vertical="center"/>
    </xf>
    <xf numFmtId="4" fontId="36" fillId="37" borderId="10" applyNumberFormat="0" applyProtection="0">
      <alignment vertical="center"/>
    </xf>
    <xf numFmtId="4" fontId="36" fillId="37" borderId="10" applyNumberFormat="0" applyProtection="0">
      <alignment vertical="center"/>
    </xf>
    <xf numFmtId="4" fontId="36" fillId="37" borderId="10" applyNumberFormat="0" applyProtection="0">
      <alignment vertical="center"/>
    </xf>
    <xf numFmtId="4" fontId="36" fillId="37" borderId="10" applyNumberFormat="0" applyProtection="0">
      <alignment vertical="center"/>
    </xf>
    <xf numFmtId="4" fontId="36" fillId="37" borderId="10" applyNumberFormat="0" applyProtection="0">
      <alignment vertical="center"/>
    </xf>
    <xf numFmtId="4" fontId="36" fillId="37" borderId="10" applyNumberFormat="0" applyProtection="0">
      <alignment vertical="center"/>
    </xf>
    <xf numFmtId="4" fontId="36" fillId="37" borderId="10" applyNumberFormat="0" applyProtection="0">
      <alignment vertical="center"/>
    </xf>
    <xf numFmtId="4" fontId="36" fillId="37" borderId="10" applyNumberFormat="0" applyProtection="0">
      <alignment vertical="center"/>
    </xf>
    <xf numFmtId="4" fontId="36" fillId="37" borderId="10" applyNumberFormat="0" applyProtection="0">
      <alignment vertical="center"/>
    </xf>
    <xf numFmtId="4" fontId="36" fillId="37" borderId="10" applyNumberFormat="0" applyProtection="0">
      <alignment vertical="center"/>
    </xf>
    <xf numFmtId="4" fontId="36" fillId="37" borderId="10" applyNumberFormat="0" applyProtection="0">
      <alignment vertical="center"/>
    </xf>
    <xf numFmtId="4" fontId="36" fillId="37" borderId="10" applyNumberFormat="0" applyProtection="0">
      <alignment vertical="center"/>
    </xf>
    <xf numFmtId="4" fontId="36" fillId="37" borderId="10" applyNumberFormat="0" applyProtection="0">
      <alignment vertical="center"/>
    </xf>
    <xf numFmtId="4" fontId="36" fillId="37" borderId="10" applyNumberFormat="0" applyProtection="0">
      <alignment vertical="center"/>
    </xf>
    <xf numFmtId="4" fontId="36" fillId="37" borderId="10" applyNumberFormat="0" applyProtection="0">
      <alignment vertical="center"/>
    </xf>
    <xf numFmtId="4" fontId="36" fillId="37" borderId="10" applyNumberFormat="0" applyProtection="0">
      <alignment vertical="center"/>
    </xf>
    <xf numFmtId="4" fontId="36" fillId="37" borderId="10" applyNumberFormat="0" applyProtection="0">
      <alignment vertical="center"/>
    </xf>
    <xf numFmtId="4" fontId="36" fillId="37" borderId="10" applyNumberFormat="0" applyProtection="0">
      <alignment vertical="center"/>
    </xf>
    <xf numFmtId="4" fontId="36" fillId="37" borderId="10" applyNumberFormat="0" applyProtection="0">
      <alignment vertical="center"/>
    </xf>
    <xf numFmtId="4" fontId="36" fillId="37" borderId="10" applyNumberFormat="0" applyProtection="0">
      <alignment vertical="center"/>
    </xf>
    <xf numFmtId="4" fontId="36" fillId="37" borderId="10" applyNumberFormat="0" applyProtection="0">
      <alignment vertical="center"/>
    </xf>
    <xf numFmtId="4" fontId="36" fillId="37" borderId="10" applyNumberFormat="0" applyProtection="0">
      <alignment vertical="center"/>
    </xf>
    <xf numFmtId="4" fontId="36" fillId="37" borderId="10" applyNumberFormat="0" applyProtection="0">
      <alignment vertical="center"/>
    </xf>
    <xf numFmtId="4" fontId="36" fillId="37" borderId="10" applyNumberFormat="0" applyProtection="0">
      <alignment vertical="center"/>
    </xf>
    <xf numFmtId="4" fontId="36" fillId="37" borderId="10" applyNumberFormat="0" applyProtection="0">
      <alignment vertical="center"/>
    </xf>
    <xf numFmtId="4" fontId="36" fillId="37" borderId="10" applyNumberFormat="0" applyProtection="0">
      <alignment vertical="center"/>
    </xf>
    <xf numFmtId="4" fontId="36" fillId="37" borderId="10" applyNumberFormat="0" applyProtection="0">
      <alignment vertical="center"/>
    </xf>
    <xf numFmtId="4" fontId="36" fillId="37" borderId="10" applyNumberFormat="0" applyProtection="0">
      <alignment vertical="center"/>
    </xf>
    <xf numFmtId="4" fontId="36" fillId="37" borderId="10" applyNumberFormat="0" applyProtection="0">
      <alignment vertical="center"/>
    </xf>
    <xf numFmtId="4" fontId="36" fillId="37" borderId="10" applyNumberFormat="0" applyProtection="0">
      <alignment vertical="center"/>
    </xf>
    <xf numFmtId="4" fontId="36" fillId="37" borderId="10" applyNumberFormat="0" applyProtection="0">
      <alignment vertical="center"/>
    </xf>
    <xf numFmtId="4" fontId="36" fillId="37" borderId="10" applyNumberFormat="0" applyProtection="0">
      <alignment vertical="center"/>
    </xf>
    <xf numFmtId="4" fontId="36" fillId="37" borderId="10" applyNumberFormat="0" applyProtection="0">
      <alignment vertical="center"/>
    </xf>
    <xf numFmtId="4" fontId="36" fillId="37" borderId="10" applyNumberFormat="0" applyProtection="0">
      <alignment vertical="center"/>
    </xf>
    <xf numFmtId="4" fontId="36" fillId="37" borderId="10" applyNumberFormat="0" applyProtection="0">
      <alignment vertical="center"/>
    </xf>
    <xf numFmtId="4" fontId="32" fillId="36" borderId="12" applyNumberFormat="0" applyProtection="0">
      <alignment horizontal="left" vertical="center" indent="1"/>
    </xf>
    <xf numFmtId="4" fontId="32" fillId="36" borderId="12" applyNumberFormat="0" applyProtection="0">
      <alignment horizontal="left" vertical="center" indent="1"/>
    </xf>
    <xf numFmtId="4" fontId="32" fillId="36" borderId="12" applyNumberFormat="0" applyProtection="0">
      <alignment horizontal="left" vertical="center" indent="1"/>
    </xf>
    <xf numFmtId="4" fontId="32" fillId="36" borderId="12" applyNumberFormat="0" applyProtection="0">
      <alignment horizontal="left" vertical="center" indent="1"/>
    </xf>
    <xf numFmtId="4" fontId="32" fillId="36" borderId="12" applyNumberFormat="0" applyProtection="0">
      <alignment horizontal="left" vertical="center" indent="1"/>
    </xf>
    <xf numFmtId="4" fontId="32" fillId="36" borderId="12" applyNumberFormat="0" applyProtection="0">
      <alignment horizontal="left" vertical="center" indent="1"/>
    </xf>
    <xf numFmtId="4" fontId="32" fillId="36" borderId="12" applyNumberFormat="0" applyProtection="0">
      <alignment horizontal="left" vertical="center" indent="1"/>
    </xf>
    <xf numFmtId="4" fontId="32" fillId="36" borderId="12" applyNumberFormat="0" applyProtection="0">
      <alignment horizontal="left" vertical="center" indent="1"/>
    </xf>
    <xf numFmtId="4" fontId="32" fillId="36" borderId="12" applyNumberFormat="0" applyProtection="0">
      <alignment horizontal="left" vertical="center" indent="1"/>
    </xf>
    <xf numFmtId="4" fontId="32" fillId="36" borderId="12" applyNumberFormat="0" applyProtection="0">
      <alignment horizontal="left" vertical="center" indent="1"/>
    </xf>
    <xf numFmtId="4" fontId="32" fillId="36" borderId="12" applyNumberFormat="0" applyProtection="0">
      <alignment horizontal="left" vertical="center" indent="1"/>
    </xf>
    <xf numFmtId="4" fontId="32" fillId="36" borderId="12" applyNumberFormat="0" applyProtection="0">
      <alignment horizontal="left" vertical="center" indent="1"/>
    </xf>
    <xf numFmtId="4" fontId="32" fillId="36" borderId="12" applyNumberFormat="0" applyProtection="0">
      <alignment horizontal="left" vertical="center" indent="1"/>
    </xf>
    <xf numFmtId="4" fontId="32" fillId="36" borderId="12" applyNumberFormat="0" applyProtection="0">
      <alignment horizontal="left" vertical="center" indent="1"/>
    </xf>
    <xf numFmtId="4" fontId="32" fillId="36" borderId="12" applyNumberFormat="0" applyProtection="0">
      <alignment horizontal="left" vertical="center" indent="1"/>
    </xf>
    <xf numFmtId="4" fontId="32" fillId="36" borderId="12" applyNumberFormat="0" applyProtection="0">
      <alignment horizontal="left" vertical="center" indent="1"/>
    </xf>
    <xf numFmtId="4" fontId="32" fillId="36" borderId="12" applyNumberFormat="0" applyProtection="0">
      <alignment horizontal="left" vertical="center" indent="1"/>
    </xf>
    <xf numFmtId="4" fontId="32" fillId="36" borderId="12" applyNumberFormat="0" applyProtection="0">
      <alignment horizontal="left" vertical="center" indent="1"/>
    </xf>
    <xf numFmtId="4" fontId="32" fillId="36" borderId="12" applyNumberFormat="0" applyProtection="0">
      <alignment horizontal="left" vertical="center" indent="1"/>
    </xf>
    <xf numFmtId="4" fontId="32" fillId="36" borderId="12" applyNumberFormat="0" applyProtection="0">
      <alignment horizontal="left" vertical="center" indent="1"/>
    </xf>
    <xf numFmtId="4" fontId="32" fillId="36" borderId="12" applyNumberFormat="0" applyProtection="0">
      <alignment horizontal="left" vertical="center" indent="1"/>
    </xf>
    <xf numFmtId="4" fontId="32" fillId="36" borderId="12" applyNumberFormat="0" applyProtection="0">
      <alignment horizontal="left" vertical="center" indent="1"/>
    </xf>
    <xf numFmtId="4" fontId="32" fillId="36" borderId="12" applyNumberFormat="0" applyProtection="0">
      <alignment horizontal="left" vertical="center" indent="1"/>
    </xf>
    <xf numFmtId="4" fontId="32" fillId="36" borderId="12" applyNumberFormat="0" applyProtection="0">
      <alignment horizontal="left" vertical="center" indent="1"/>
    </xf>
    <xf numFmtId="4" fontId="32" fillId="36" borderId="12" applyNumberFormat="0" applyProtection="0">
      <alignment horizontal="left" vertical="center" indent="1"/>
    </xf>
    <xf numFmtId="4" fontId="32" fillId="36" borderId="12" applyNumberFormat="0" applyProtection="0">
      <alignment horizontal="left" vertical="center" indent="1"/>
    </xf>
    <xf numFmtId="4" fontId="32" fillId="36" borderId="12" applyNumberFormat="0" applyProtection="0">
      <alignment horizontal="left" vertical="center" indent="1"/>
    </xf>
    <xf numFmtId="4" fontId="32" fillId="36" borderId="12" applyNumberFormat="0" applyProtection="0">
      <alignment horizontal="left" vertical="center" indent="1"/>
    </xf>
    <xf numFmtId="4" fontId="32" fillId="36" borderId="12" applyNumberFormat="0" applyProtection="0">
      <alignment horizontal="left" vertical="center" indent="1"/>
    </xf>
    <xf numFmtId="4" fontId="32" fillId="36" borderId="12" applyNumberFormat="0" applyProtection="0">
      <alignment horizontal="left" vertical="center" indent="1"/>
    </xf>
    <xf numFmtId="4" fontId="32" fillId="36" borderId="12" applyNumberFormat="0" applyProtection="0">
      <alignment horizontal="left" vertical="center" indent="1"/>
    </xf>
    <xf numFmtId="4" fontId="32" fillId="36" borderId="12" applyNumberFormat="0" applyProtection="0">
      <alignment horizontal="left" vertical="center" indent="1"/>
    </xf>
    <xf numFmtId="4" fontId="32" fillId="36" borderId="12" applyNumberFormat="0" applyProtection="0">
      <alignment horizontal="left" vertical="center" indent="1"/>
    </xf>
    <xf numFmtId="4" fontId="32" fillId="36" borderId="12" applyNumberFormat="0" applyProtection="0">
      <alignment horizontal="left" vertical="center" indent="1"/>
    </xf>
    <xf numFmtId="4" fontId="32" fillId="36" borderId="12" applyNumberFormat="0" applyProtection="0">
      <alignment horizontal="left" vertical="center" indent="1"/>
    </xf>
    <xf numFmtId="4" fontId="32" fillId="36" borderId="12" applyNumberFormat="0" applyProtection="0">
      <alignment horizontal="left" vertical="center" indent="1"/>
    </xf>
    <xf numFmtId="4" fontId="32" fillId="36" borderId="12" applyNumberFormat="0" applyProtection="0">
      <alignment horizontal="left" vertical="center" indent="1"/>
    </xf>
    <xf numFmtId="4" fontId="32" fillId="36" borderId="12" applyNumberFormat="0" applyProtection="0">
      <alignment horizontal="left" vertical="center" indent="1"/>
    </xf>
    <xf numFmtId="4" fontId="32" fillId="36" borderId="12" applyNumberFormat="0" applyProtection="0">
      <alignment horizontal="left" vertical="center" indent="1"/>
    </xf>
    <xf numFmtId="4" fontId="32" fillId="36" borderId="12" applyNumberFormat="0" applyProtection="0">
      <alignment horizontal="left" vertical="center" indent="1"/>
    </xf>
    <xf numFmtId="4" fontId="32" fillId="36" borderId="12" applyNumberFormat="0" applyProtection="0">
      <alignment horizontal="left" vertical="center" indent="1"/>
    </xf>
    <xf numFmtId="4" fontId="32" fillId="36" borderId="12" applyNumberFormat="0" applyProtection="0">
      <alignment horizontal="left" vertical="center" indent="1"/>
    </xf>
    <xf numFmtId="4" fontId="32" fillId="36" borderId="12" applyNumberFormat="0" applyProtection="0">
      <alignment horizontal="left" vertical="center" indent="1"/>
    </xf>
    <xf numFmtId="4" fontId="32" fillId="36" borderId="12" applyNumberFormat="0" applyProtection="0">
      <alignment horizontal="left" vertical="center" indent="1"/>
    </xf>
    <xf numFmtId="4" fontId="32" fillId="36" borderId="12" applyNumberFormat="0" applyProtection="0">
      <alignment horizontal="left" vertical="center" indent="1"/>
    </xf>
    <xf numFmtId="4" fontId="32" fillId="36" borderId="12" applyNumberFormat="0" applyProtection="0">
      <alignment horizontal="left" vertical="center" indent="1"/>
    </xf>
    <xf numFmtId="4" fontId="32" fillId="36" borderId="12" applyNumberFormat="0" applyProtection="0">
      <alignment horizontal="left" vertical="center" indent="1"/>
    </xf>
    <xf numFmtId="4" fontId="32" fillId="36" borderId="12" applyNumberFormat="0" applyProtection="0">
      <alignment horizontal="left" vertical="center" indent="1"/>
    </xf>
    <xf numFmtId="4" fontId="32" fillId="36" borderId="12" applyNumberFormat="0" applyProtection="0">
      <alignment horizontal="left" vertical="center" indent="1"/>
    </xf>
    <xf numFmtId="4" fontId="32" fillId="36" borderId="12" applyNumberFormat="0" applyProtection="0">
      <alignment horizontal="left" vertical="center" indent="1"/>
    </xf>
    <xf numFmtId="4" fontId="32" fillId="36" borderId="12" applyNumberFormat="0" applyProtection="0">
      <alignment horizontal="left" vertical="center" indent="1"/>
    </xf>
    <xf numFmtId="4" fontId="32" fillId="36" borderId="12" applyNumberFormat="0" applyProtection="0">
      <alignment horizontal="left" vertical="center" indent="1"/>
    </xf>
    <xf numFmtId="4" fontId="32" fillId="36" borderId="12" applyNumberFormat="0" applyProtection="0">
      <alignment horizontal="left" vertical="center" indent="1"/>
    </xf>
    <xf numFmtId="4" fontId="32" fillId="36" borderId="12" applyNumberFormat="0" applyProtection="0">
      <alignment horizontal="left" vertical="center" indent="1"/>
    </xf>
    <xf numFmtId="4" fontId="32" fillId="36" borderId="12" applyNumberFormat="0" applyProtection="0">
      <alignment horizontal="left" vertical="center" indent="1"/>
    </xf>
    <xf numFmtId="4" fontId="32" fillId="36" borderId="12" applyNumberFormat="0" applyProtection="0">
      <alignment horizontal="left" vertical="center" indent="1"/>
    </xf>
    <xf numFmtId="4" fontId="32" fillId="36" borderId="12" applyNumberFormat="0" applyProtection="0">
      <alignment horizontal="left" vertical="center" indent="1"/>
    </xf>
    <xf numFmtId="4" fontId="32" fillId="36" borderId="12" applyNumberFormat="0" applyProtection="0">
      <alignment horizontal="left" vertical="center" indent="1"/>
    </xf>
    <xf numFmtId="4" fontId="32" fillId="36" borderId="12" applyNumberFormat="0" applyProtection="0">
      <alignment horizontal="left" vertical="center" indent="1"/>
    </xf>
    <xf numFmtId="4" fontId="32" fillId="36" borderId="12" applyNumberFormat="0" applyProtection="0">
      <alignment horizontal="left" vertical="center" indent="1"/>
    </xf>
    <xf numFmtId="4" fontId="32" fillId="36" borderId="12" applyNumberFormat="0" applyProtection="0">
      <alignment horizontal="left" vertical="center" indent="1"/>
    </xf>
    <xf numFmtId="4" fontId="32" fillId="36" borderId="12" applyNumberFormat="0" applyProtection="0">
      <alignment horizontal="left" vertical="center" indent="1"/>
    </xf>
    <xf numFmtId="4" fontId="32" fillId="36" borderId="12" applyNumberFormat="0" applyProtection="0">
      <alignment horizontal="left" vertical="center" indent="1"/>
    </xf>
    <xf numFmtId="4" fontId="32" fillId="36" borderId="12" applyNumberFormat="0" applyProtection="0">
      <alignment horizontal="left" vertical="center" indent="1"/>
    </xf>
    <xf numFmtId="4" fontId="32" fillId="36" borderId="12" applyNumberFormat="0" applyProtection="0">
      <alignment horizontal="left" vertical="center" indent="1"/>
    </xf>
    <xf numFmtId="4" fontId="32" fillId="36" borderId="12" applyNumberFormat="0" applyProtection="0">
      <alignment horizontal="left" vertical="center" indent="1"/>
    </xf>
    <xf numFmtId="4" fontId="32" fillId="36" borderId="12" applyNumberFormat="0" applyProtection="0">
      <alignment horizontal="left" vertical="center" indent="1"/>
    </xf>
    <xf numFmtId="4" fontId="32" fillId="36" borderId="12" applyNumberFormat="0" applyProtection="0">
      <alignment horizontal="left" vertical="center" indent="1"/>
    </xf>
    <xf numFmtId="4" fontId="32" fillId="36" borderId="12" applyNumberFormat="0" applyProtection="0">
      <alignment horizontal="left" vertical="center" indent="1"/>
    </xf>
    <xf numFmtId="4" fontId="32" fillId="36" borderId="12" applyNumberFormat="0" applyProtection="0">
      <alignment horizontal="left" vertical="center" indent="1"/>
    </xf>
    <xf numFmtId="4" fontId="32" fillId="36" borderId="12" applyNumberFormat="0" applyProtection="0">
      <alignment horizontal="left" vertical="center" indent="1"/>
    </xf>
    <xf numFmtId="4" fontId="32" fillId="36" borderId="12" applyNumberFormat="0" applyProtection="0">
      <alignment horizontal="left" vertical="center" indent="1"/>
    </xf>
    <xf numFmtId="4" fontId="32" fillId="36" borderId="12" applyNumberFormat="0" applyProtection="0">
      <alignment horizontal="left" vertical="center" indent="1"/>
    </xf>
    <xf numFmtId="4" fontId="32" fillId="36" borderId="12" applyNumberFormat="0" applyProtection="0">
      <alignment horizontal="left" vertical="center" indent="1"/>
    </xf>
    <xf numFmtId="4" fontId="32" fillId="36" borderId="12" applyNumberFormat="0" applyProtection="0">
      <alignment horizontal="left" vertical="center" indent="1"/>
    </xf>
    <xf numFmtId="4" fontId="34" fillId="37" borderId="10" applyNumberFormat="0" applyProtection="0">
      <alignment horizontal="right" vertical="center"/>
    </xf>
    <xf numFmtId="4" fontId="34" fillId="37" borderId="10" applyNumberFormat="0" applyProtection="0">
      <alignment horizontal="right" vertical="center"/>
    </xf>
    <xf numFmtId="4" fontId="34" fillId="37" borderId="10" applyNumberFormat="0" applyProtection="0">
      <alignment horizontal="right" vertical="center"/>
    </xf>
    <xf numFmtId="4" fontId="34" fillId="37" borderId="10" applyNumberFormat="0" applyProtection="0">
      <alignment horizontal="right" vertical="center"/>
    </xf>
    <xf numFmtId="4" fontId="34" fillId="37" borderId="10" applyNumberFormat="0" applyProtection="0">
      <alignment horizontal="right" vertical="center"/>
    </xf>
    <xf numFmtId="4" fontId="34" fillId="37" borderId="10" applyNumberFormat="0" applyProtection="0">
      <alignment horizontal="right" vertical="center"/>
    </xf>
    <xf numFmtId="4" fontId="34" fillId="37" borderId="10" applyNumberFormat="0" applyProtection="0">
      <alignment horizontal="right" vertical="center"/>
    </xf>
    <xf numFmtId="4" fontId="34" fillId="37" borderId="10" applyNumberFormat="0" applyProtection="0">
      <alignment horizontal="right" vertical="center"/>
    </xf>
    <xf numFmtId="4" fontId="34" fillId="37" borderId="10" applyNumberFormat="0" applyProtection="0">
      <alignment horizontal="right" vertical="center"/>
    </xf>
    <xf numFmtId="4" fontId="34" fillId="37" borderId="10" applyNumberFormat="0" applyProtection="0">
      <alignment horizontal="right" vertical="center"/>
    </xf>
    <xf numFmtId="4" fontId="34" fillId="37" borderId="10" applyNumberFormat="0" applyProtection="0">
      <alignment horizontal="right" vertical="center"/>
    </xf>
    <xf numFmtId="4" fontId="34" fillId="37" borderId="10" applyNumberFormat="0" applyProtection="0">
      <alignment horizontal="right" vertical="center"/>
    </xf>
    <xf numFmtId="4" fontId="34" fillId="37" borderId="10" applyNumberFormat="0" applyProtection="0">
      <alignment horizontal="right" vertical="center"/>
    </xf>
    <xf numFmtId="4" fontId="34" fillId="37" borderId="10" applyNumberFormat="0" applyProtection="0">
      <alignment horizontal="right" vertical="center"/>
    </xf>
    <xf numFmtId="4" fontId="34" fillId="37" borderId="10" applyNumberFormat="0" applyProtection="0">
      <alignment horizontal="right" vertical="center"/>
    </xf>
    <xf numFmtId="4" fontId="34" fillId="37" borderId="10" applyNumberFormat="0" applyProtection="0">
      <alignment horizontal="right" vertical="center"/>
    </xf>
    <xf numFmtId="4" fontId="34" fillId="37" borderId="10" applyNumberFormat="0" applyProtection="0">
      <alignment horizontal="right" vertical="center"/>
    </xf>
    <xf numFmtId="4" fontId="34" fillId="37" borderId="10" applyNumberFormat="0" applyProtection="0">
      <alignment horizontal="right" vertical="center"/>
    </xf>
    <xf numFmtId="4" fontId="34" fillId="37" borderId="10" applyNumberFormat="0" applyProtection="0">
      <alignment horizontal="right" vertical="center"/>
    </xf>
    <xf numFmtId="4" fontId="34" fillId="37" borderId="10" applyNumberFormat="0" applyProtection="0">
      <alignment horizontal="right" vertical="center"/>
    </xf>
    <xf numFmtId="4" fontId="34" fillId="37" borderId="10" applyNumberFormat="0" applyProtection="0">
      <alignment horizontal="right" vertical="center"/>
    </xf>
    <xf numFmtId="4" fontId="34" fillId="37" borderId="10" applyNumberFormat="0" applyProtection="0">
      <alignment horizontal="right" vertical="center"/>
    </xf>
    <xf numFmtId="4" fontId="34" fillId="37" borderId="10" applyNumberFormat="0" applyProtection="0">
      <alignment horizontal="right" vertical="center"/>
    </xf>
    <xf numFmtId="4" fontId="34" fillId="37" borderId="10" applyNumberFormat="0" applyProtection="0">
      <alignment horizontal="right" vertical="center"/>
    </xf>
    <xf numFmtId="4" fontId="34" fillId="37" borderId="10" applyNumberFormat="0" applyProtection="0">
      <alignment horizontal="right" vertical="center"/>
    </xf>
    <xf numFmtId="4" fontId="34" fillId="37" borderId="10" applyNumberFormat="0" applyProtection="0">
      <alignment horizontal="right" vertical="center"/>
    </xf>
    <xf numFmtId="4" fontId="34" fillId="37" borderId="10" applyNumberFormat="0" applyProtection="0">
      <alignment horizontal="right" vertical="center"/>
    </xf>
    <xf numFmtId="4" fontId="34" fillId="37" borderId="10" applyNumberFormat="0" applyProtection="0">
      <alignment horizontal="right" vertical="center"/>
    </xf>
    <xf numFmtId="4" fontId="34" fillId="37" borderId="10" applyNumberFormat="0" applyProtection="0">
      <alignment horizontal="right" vertical="center"/>
    </xf>
    <xf numFmtId="4" fontId="34" fillId="37" borderId="10" applyNumberFormat="0" applyProtection="0">
      <alignment horizontal="right" vertical="center"/>
    </xf>
    <xf numFmtId="4" fontId="34" fillId="37" borderId="10" applyNumberFormat="0" applyProtection="0">
      <alignment horizontal="right" vertical="center"/>
    </xf>
    <xf numFmtId="4" fontId="34" fillId="37" borderId="10" applyNumberFormat="0" applyProtection="0">
      <alignment horizontal="right" vertical="center"/>
    </xf>
    <xf numFmtId="4" fontId="34" fillId="37" borderId="10" applyNumberFormat="0" applyProtection="0">
      <alignment horizontal="right" vertical="center"/>
    </xf>
    <xf numFmtId="4" fontId="34" fillId="37" borderId="10" applyNumberFormat="0" applyProtection="0">
      <alignment horizontal="right" vertical="center"/>
    </xf>
    <xf numFmtId="4" fontId="34" fillId="37" borderId="10" applyNumberFormat="0" applyProtection="0">
      <alignment horizontal="right" vertical="center"/>
    </xf>
    <xf numFmtId="4" fontId="34" fillId="37" borderId="10" applyNumberFormat="0" applyProtection="0">
      <alignment horizontal="right" vertical="center"/>
    </xf>
    <xf numFmtId="4" fontId="34" fillId="37" borderId="10" applyNumberFormat="0" applyProtection="0">
      <alignment horizontal="right" vertical="center"/>
    </xf>
    <xf numFmtId="4" fontId="34" fillId="37" borderId="10" applyNumberFormat="0" applyProtection="0">
      <alignment horizontal="right" vertical="center"/>
    </xf>
    <xf numFmtId="4" fontId="34" fillId="37" borderId="10" applyNumberFormat="0" applyProtection="0">
      <alignment horizontal="right" vertical="center"/>
    </xf>
    <xf numFmtId="4" fontId="34" fillId="37" borderId="10" applyNumberFormat="0" applyProtection="0">
      <alignment horizontal="right" vertical="center"/>
    </xf>
    <xf numFmtId="4" fontId="34" fillId="37" borderId="10" applyNumberFormat="0" applyProtection="0">
      <alignment horizontal="right" vertical="center"/>
    </xf>
    <xf numFmtId="4" fontId="34" fillId="37" borderId="10" applyNumberFormat="0" applyProtection="0">
      <alignment horizontal="right" vertical="center"/>
    </xf>
    <xf numFmtId="4" fontId="34" fillId="37" borderId="10" applyNumberFormat="0" applyProtection="0">
      <alignment horizontal="right" vertical="center"/>
    </xf>
    <xf numFmtId="4" fontId="34" fillId="37" borderId="10" applyNumberFormat="0" applyProtection="0">
      <alignment horizontal="right" vertical="center"/>
    </xf>
    <xf numFmtId="4" fontId="34" fillId="37" borderId="10" applyNumberFormat="0" applyProtection="0">
      <alignment horizontal="right" vertical="center"/>
    </xf>
    <xf numFmtId="4" fontId="34" fillId="37" borderId="10" applyNumberFormat="0" applyProtection="0">
      <alignment horizontal="right" vertical="center"/>
    </xf>
    <xf numFmtId="4" fontId="34" fillId="37" borderId="10" applyNumberFormat="0" applyProtection="0">
      <alignment horizontal="right" vertical="center"/>
    </xf>
    <xf numFmtId="4" fontId="34" fillId="37" borderId="10" applyNumberFormat="0" applyProtection="0">
      <alignment horizontal="right" vertical="center"/>
    </xf>
    <xf numFmtId="4" fontId="34" fillId="37" borderId="10" applyNumberFormat="0" applyProtection="0">
      <alignment horizontal="right" vertical="center"/>
    </xf>
    <xf numFmtId="4" fontId="34" fillId="37" borderId="10" applyNumberFormat="0" applyProtection="0">
      <alignment horizontal="right" vertical="center"/>
    </xf>
    <xf numFmtId="4" fontId="34" fillId="37" borderId="10" applyNumberFormat="0" applyProtection="0">
      <alignment horizontal="right" vertical="center"/>
    </xf>
    <xf numFmtId="4" fontId="34" fillId="37" borderId="10" applyNumberFormat="0" applyProtection="0">
      <alignment horizontal="right" vertical="center"/>
    </xf>
    <xf numFmtId="4" fontId="34" fillId="37" borderId="10" applyNumberFormat="0" applyProtection="0">
      <alignment horizontal="right" vertical="center"/>
    </xf>
    <xf numFmtId="4" fontId="34" fillId="37" borderId="10" applyNumberFormat="0" applyProtection="0">
      <alignment horizontal="right" vertical="center"/>
    </xf>
    <xf numFmtId="4" fontId="34" fillId="37" borderId="10" applyNumberFormat="0" applyProtection="0">
      <alignment horizontal="right" vertical="center"/>
    </xf>
    <xf numFmtId="4" fontId="34" fillId="37" borderId="10" applyNumberFormat="0" applyProtection="0">
      <alignment horizontal="right" vertical="center"/>
    </xf>
    <xf numFmtId="4" fontId="34" fillId="37" borderId="10" applyNumberFormat="0" applyProtection="0">
      <alignment horizontal="right" vertical="center"/>
    </xf>
    <xf numFmtId="4" fontId="34" fillId="37" borderId="10" applyNumberFormat="0" applyProtection="0">
      <alignment horizontal="right" vertical="center"/>
    </xf>
    <xf numFmtId="4" fontId="34" fillId="37" borderId="10" applyNumberFormat="0" applyProtection="0">
      <alignment horizontal="right" vertical="center"/>
    </xf>
    <xf numFmtId="4" fontId="34" fillId="37" borderId="10" applyNumberFormat="0" applyProtection="0">
      <alignment horizontal="right" vertical="center"/>
    </xf>
    <xf numFmtId="4" fontId="34" fillId="37" borderId="10" applyNumberFormat="0" applyProtection="0">
      <alignment horizontal="right" vertical="center"/>
    </xf>
    <xf numFmtId="4" fontId="34" fillId="37" borderId="10" applyNumberFormat="0" applyProtection="0">
      <alignment horizontal="right" vertical="center"/>
    </xf>
    <xf numFmtId="4" fontId="34" fillId="37" borderId="10" applyNumberFormat="0" applyProtection="0">
      <alignment horizontal="right" vertical="center"/>
    </xf>
    <xf numFmtId="4" fontId="34" fillId="37" borderId="10" applyNumberFormat="0" applyProtection="0">
      <alignment horizontal="right" vertical="center"/>
    </xf>
    <xf numFmtId="4" fontId="34" fillId="37" borderId="10" applyNumberFormat="0" applyProtection="0">
      <alignment horizontal="right" vertical="center"/>
    </xf>
    <xf numFmtId="4" fontId="34" fillId="37" borderId="10" applyNumberFormat="0" applyProtection="0">
      <alignment horizontal="right" vertical="center"/>
    </xf>
    <xf numFmtId="4" fontId="34" fillId="37" borderId="10" applyNumberFormat="0" applyProtection="0">
      <alignment horizontal="right" vertical="center"/>
    </xf>
    <xf numFmtId="4" fontId="34" fillId="37" borderId="10" applyNumberFormat="0" applyProtection="0">
      <alignment horizontal="right" vertical="center"/>
    </xf>
    <xf numFmtId="4" fontId="34" fillId="37" borderId="10" applyNumberFormat="0" applyProtection="0">
      <alignment horizontal="right" vertical="center"/>
    </xf>
    <xf numFmtId="4" fontId="34" fillId="37" borderId="10" applyNumberFormat="0" applyProtection="0">
      <alignment horizontal="right" vertical="center"/>
    </xf>
    <xf numFmtId="4" fontId="34" fillId="37" borderId="10" applyNumberFormat="0" applyProtection="0">
      <alignment horizontal="right" vertical="center"/>
    </xf>
    <xf numFmtId="4" fontId="34" fillId="37" borderId="10" applyNumberFormat="0" applyProtection="0">
      <alignment horizontal="right" vertical="center"/>
    </xf>
    <xf numFmtId="4" fontId="34" fillId="37" borderId="10" applyNumberFormat="0" applyProtection="0">
      <alignment horizontal="right" vertical="center"/>
    </xf>
    <xf numFmtId="4" fontId="34" fillId="37" borderId="10" applyNumberFormat="0" applyProtection="0">
      <alignment horizontal="right" vertical="center"/>
    </xf>
    <xf numFmtId="4" fontId="34" fillId="37" borderId="10" applyNumberFormat="0" applyProtection="0">
      <alignment horizontal="right" vertical="center"/>
    </xf>
    <xf numFmtId="4" fontId="36" fillId="37" borderId="10" applyNumberFormat="0" applyProtection="0">
      <alignment horizontal="right" vertical="center"/>
    </xf>
    <xf numFmtId="4" fontId="36" fillId="37" borderId="10" applyNumberFormat="0" applyProtection="0">
      <alignment horizontal="right" vertical="center"/>
    </xf>
    <xf numFmtId="4" fontId="36" fillId="37" borderId="10" applyNumberFormat="0" applyProtection="0">
      <alignment horizontal="right" vertical="center"/>
    </xf>
    <xf numFmtId="4" fontId="36" fillId="37" borderId="10" applyNumberFormat="0" applyProtection="0">
      <alignment horizontal="right" vertical="center"/>
    </xf>
    <xf numFmtId="4" fontId="36" fillId="37" borderId="10" applyNumberFormat="0" applyProtection="0">
      <alignment horizontal="right" vertical="center"/>
    </xf>
    <xf numFmtId="4" fontId="36" fillId="37" borderId="10" applyNumberFormat="0" applyProtection="0">
      <alignment horizontal="right" vertical="center"/>
    </xf>
    <xf numFmtId="4" fontId="36" fillId="37" borderId="10" applyNumberFormat="0" applyProtection="0">
      <alignment horizontal="right" vertical="center"/>
    </xf>
    <xf numFmtId="4" fontId="36" fillId="37" borderId="10" applyNumberFormat="0" applyProtection="0">
      <alignment horizontal="right" vertical="center"/>
    </xf>
    <xf numFmtId="4" fontId="36" fillId="37" borderId="10" applyNumberFormat="0" applyProtection="0">
      <alignment horizontal="right" vertical="center"/>
    </xf>
    <xf numFmtId="4" fontId="36" fillId="37" borderId="10" applyNumberFormat="0" applyProtection="0">
      <alignment horizontal="right" vertical="center"/>
    </xf>
    <xf numFmtId="4" fontId="36" fillId="37" borderId="10" applyNumberFormat="0" applyProtection="0">
      <alignment horizontal="right" vertical="center"/>
    </xf>
    <xf numFmtId="4" fontId="36" fillId="37" borderId="10" applyNumberFormat="0" applyProtection="0">
      <alignment horizontal="right" vertical="center"/>
    </xf>
    <xf numFmtId="4" fontId="36" fillId="37" borderId="10" applyNumberFormat="0" applyProtection="0">
      <alignment horizontal="right" vertical="center"/>
    </xf>
    <xf numFmtId="4" fontId="36" fillId="37" borderId="10" applyNumberFormat="0" applyProtection="0">
      <alignment horizontal="right" vertical="center"/>
    </xf>
    <xf numFmtId="4" fontId="36" fillId="37" borderId="10" applyNumberFormat="0" applyProtection="0">
      <alignment horizontal="right" vertical="center"/>
    </xf>
    <xf numFmtId="4" fontId="36" fillId="37" borderId="10" applyNumberFormat="0" applyProtection="0">
      <alignment horizontal="right" vertical="center"/>
    </xf>
    <xf numFmtId="4" fontId="36" fillId="37" borderId="10" applyNumberFormat="0" applyProtection="0">
      <alignment horizontal="right" vertical="center"/>
    </xf>
    <xf numFmtId="4" fontId="36" fillId="37" borderId="10" applyNumberFormat="0" applyProtection="0">
      <alignment horizontal="right" vertical="center"/>
    </xf>
    <xf numFmtId="4" fontId="36" fillId="37" borderId="10" applyNumberFormat="0" applyProtection="0">
      <alignment horizontal="right" vertical="center"/>
    </xf>
    <xf numFmtId="4" fontId="36" fillId="37" borderId="10" applyNumberFormat="0" applyProtection="0">
      <alignment horizontal="right" vertical="center"/>
    </xf>
    <xf numFmtId="4" fontId="36" fillId="37" borderId="10" applyNumberFormat="0" applyProtection="0">
      <alignment horizontal="right" vertical="center"/>
    </xf>
    <xf numFmtId="4" fontId="36" fillId="37" borderId="10" applyNumberFormat="0" applyProtection="0">
      <alignment horizontal="right" vertical="center"/>
    </xf>
    <xf numFmtId="4" fontId="36" fillId="37" borderId="10" applyNumberFormat="0" applyProtection="0">
      <alignment horizontal="right" vertical="center"/>
    </xf>
    <xf numFmtId="4" fontId="36" fillId="37" borderId="10" applyNumberFormat="0" applyProtection="0">
      <alignment horizontal="right" vertical="center"/>
    </xf>
    <xf numFmtId="4" fontId="36" fillId="37" borderId="10" applyNumberFormat="0" applyProtection="0">
      <alignment horizontal="right" vertical="center"/>
    </xf>
    <xf numFmtId="4" fontId="36" fillId="37" borderId="10" applyNumberFormat="0" applyProtection="0">
      <alignment horizontal="right" vertical="center"/>
    </xf>
    <xf numFmtId="4" fontId="36" fillId="37" borderId="10" applyNumberFormat="0" applyProtection="0">
      <alignment horizontal="right" vertical="center"/>
    </xf>
    <xf numFmtId="4" fontId="36" fillId="37" borderId="10" applyNumberFormat="0" applyProtection="0">
      <alignment horizontal="right" vertical="center"/>
    </xf>
    <xf numFmtId="4" fontId="36" fillId="37" borderId="10" applyNumberFormat="0" applyProtection="0">
      <alignment horizontal="right" vertical="center"/>
    </xf>
    <xf numFmtId="4" fontId="36" fillId="37" borderId="10" applyNumberFormat="0" applyProtection="0">
      <alignment horizontal="right" vertical="center"/>
    </xf>
    <xf numFmtId="4" fontId="36" fillId="37" borderId="10" applyNumberFormat="0" applyProtection="0">
      <alignment horizontal="right" vertical="center"/>
    </xf>
    <xf numFmtId="4" fontId="36" fillId="37" borderId="10" applyNumberFormat="0" applyProtection="0">
      <alignment horizontal="right" vertical="center"/>
    </xf>
    <xf numFmtId="4" fontId="36" fillId="37" borderId="10" applyNumberFormat="0" applyProtection="0">
      <alignment horizontal="right" vertical="center"/>
    </xf>
    <xf numFmtId="4" fontId="36" fillId="37" borderId="10" applyNumberFormat="0" applyProtection="0">
      <alignment horizontal="right" vertical="center"/>
    </xf>
    <xf numFmtId="4" fontId="36" fillId="37" borderId="10" applyNumberFormat="0" applyProtection="0">
      <alignment horizontal="right" vertical="center"/>
    </xf>
    <xf numFmtId="4" fontId="36" fillId="37" borderId="10" applyNumberFormat="0" applyProtection="0">
      <alignment horizontal="right" vertical="center"/>
    </xf>
    <xf numFmtId="4" fontId="36" fillId="37" borderId="10" applyNumberFormat="0" applyProtection="0">
      <alignment horizontal="right" vertical="center"/>
    </xf>
    <xf numFmtId="4" fontId="36" fillId="37" borderId="10" applyNumberFormat="0" applyProtection="0">
      <alignment horizontal="right" vertical="center"/>
    </xf>
    <xf numFmtId="4" fontId="36" fillId="37" borderId="10" applyNumberFormat="0" applyProtection="0">
      <alignment horizontal="right" vertical="center"/>
    </xf>
    <xf numFmtId="4" fontId="36" fillId="37" borderId="10" applyNumberFormat="0" applyProtection="0">
      <alignment horizontal="right" vertical="center"/>
    </xf>
    <xf numFmtId="4" fontId="36" fillId="37" borderId="10" applyNumberFormat="0" applyProtection="0">
      <alignment horizontal="right" vertical="center"/>
    </xf>
    <xf numFmtId="4" fontId="36" fillId="37" borderId="10" applyNumberFormat="0" applyProtection="0">
      <alignment horizontal="right" vertical="center"/>
    </xf>
    <xf numFmtId="4" fontId="36" fillId="37" borderId="10" applyNumberFormat="0" applyProtection="0">
      <alignment horizontal="right" vertical="center"/>
    </xf>
    <xf numFmtId="4" fontId="36" fillId="37" borderId="10" applyNumberFormat="0" applyProtection="0">
      <alignment horizontal="right" vertical="center"/>
    </xf>
    <xf numFmtId="4" fontId="36" fillId="37" borderId="10" applyNumberFormat="0" applyProtection="0">
      <alignment horizontal="right" vertical="center"/>
    </xf>
    <xf numFmtId="4" fontId="36" fillId="37" borderId="10" applyNumberFormat="0" applyProtection="0">
      <alignment horizontal="right" vertical="center"/>
    </xf>
    <xf numFmtId="4" fontId="36" fillId="37" borderId="10" applyNumberFormat="0" applyProtection="0">
      <alignment horizontal="right" vertical="center"/>
    </xf>
    <xf numFmtId="4" fontId="36" fillId="37" borderId="10" applyNumberFormat="0" applyProtection="0">
      <alignment horizontal="right" vertical="center"/>
    </xf>
    <xf numFmtId="4" fontId="36" fillId="37" borderId="10" applyNumberFormat="0" applyProtection="0">
      <alignment horizontal="right" vertical="center"/>
    </xf>
    <xf numFmtId="4" fontId="36" fillId="37" borderId="10" applyNumberFormat="0" applyProtection="0">
      <alignment horizontal="right" vertical="center"/>
    </xf>
    <xf numFmtId="4" fontId="36" fillId="37" borderId="10" applyNumberFormat="0" applyProtection="0">
      <alignment horizontal="right" vertical="center"/>
    </xf>
    <xf numFmtId="4" fontId="36" fillId="37" borderId="10" applyNumberFormat="0" applyProtection="0">
      <alignment horizontal="right" vertical="center"/>
    </xf>
    <xf numFmtId="4" fontId="36" fillId="37" borderId="10" applyNumberFormat="0" applyProtection="0">
      <alignment horizontal="right" vertical="center"/>
    </xf>
    <xf numFmtId="4" fontId="36" fillId="37" borderId="10" applyNumberFormat="0" applyProtection="0">
      <alignment horizontal="right" vertical="center"/>
    </xf>
    <xf numFmtId="4" fontId="36" fillId="37" borderId="10" applyNumberFormat="0" applyProtection="0">
      <alignment horizontal="right" vertical="center"/>
    </xf>
    <xf numFmtId="4" fontId="36" fillId="37" borderId="10" applyNumberFormat="0" applyProtection="0">
      <alignment horizontal="right" vertical="center"/>
    </xf>
    <xf numFmtId="4" fontId="36" fillId="37" borderId="10" applyNumberFormat="0" applyProtection="0">
      <alignment horizontal="right" vertical="center"/>
    </xf>
    <xf numFmtId="4" fontId="36" fillId="37" borderId="10" applyNumberFormat="0" applyProtection="0">
      <alignment horizontal="right" vertical="center"/>
    </xf>
    <xf numFmtId="4" fontId="36" fillId="37" borderId="10" applyNumberFormat="0" applyProtection="0">
      <alignment horizontal="right" vertical="center"/>
    </xf>
    <xf numFmtId="4" fontId="36" fillId="37" borderId="10" applyNumberFormat="0" applyProtection="0">
      <alignment horizontal="right" vertical="center"/>
    </xf>
    <xf numFmtId="4" fontId="36" fillId="37" borderId="10" applyNumberFormat="0" applyProtection="0">
      <alignment horizontal="right" vertical="center"/>
    </xf>
    <xf numFmtId="4" fontId="36" fillId="37" borderId="10" applyNumberFormat="0" applyProtection="0">
      <alignment horizontal="right" vertical="center"/>
    </xf>
    <xf numFmtId="4" fontId="36" fillId="37" borderId="10" applyNumberFormat="0" applyProtection="0">
      <alignment horizontal="right" vertical="center"/>
    </xf>
    <xf numFmtId="4" fontId="36" fillId="37" borderId="10" applyNumberFormat="0" applyProtection="0">
      <alignment horizontal="right" vertical="center"/>
    </xf>
    <xf numFmtId="4" fontId="36" fillId="37" borderId="10" applyNumberFormat="0" applyProtection="0">
      <alignment horizontal="right" vertical="center"/>
    </xf>
    <xf numFmtId="4" fontId="36" fillId="37" borderId="10" applyNumberFormat="0" applyProtection="0">
      <alignment horizontal="right" vertical="center"/>
    </xf>
    <xf numFmtId="4" fontId="36" fillId="37" borderId="10" applyNumberFormat="0" applyProtection="0">
      <alignment horizontal="right" vertical="center"/>
    </xf>
    <xf numFmtId="4" fontId="36" fillId="37" borderId="10" applyNumberFormat="0" applyProtection="0">
      <alignment horizontal="right" vertical="center"/>
    </xf>
    <xf numFmtId="4" fontId="36" fillId="37" borderId="10" applyNumberFormat="0" applyProtection="0">
      <alignment horizontal="right" vertical="center"/>
    </xf>
    <xf numFmtId="4" fontId="36" fillId="37" borderId="10" applyNumberFormat="0" applyProtection="0">
      <alignment horizontal="right" vertical="center"/>
    </xf>
    <xf numFmtId="4" fontId="36" fillId="37" borderId="10" applyNumberFormat="0" applyProtection="0">
      <alignment horizontal="right" vertical="center"/>
    </xf>
    <xf numFmtId="4" fontId="36" fillId="37" borderId="10" applyNumberFormat="0" applyProtection="0">
      <alignment horizontal="right" vertical="center"/>
    </xf>
    <xf numFmtId="4" fontId="36" fillId="37" borderId="10" applyNumberFormat="0" applyProtection="0">
      <alignment horizontal="right" vertical="center"/>
    </xf>
    <xf numFmtId="4" fontId="36" fillId="37" borderId="10" applyNumberFormat="0" applyProtection="0">
      <alignment horizontal="right" vertical="center"/>
    </xf>
    <xf numFmtId="4" fontId="36" fillId="37" borderId="10" applyNumberFormat="0" applyProtection="0">
      <alignment horizontal="right" vertical="center"/>
    </xf>
    <xf numFmtId="4" fontId="32" fillId="36" borderId="10" applyNumberFormat="0" applyProtection="0">
      <alignment horizontal="left" vertical="center" indent="1"/>
    </xf>
    <xf numFmtId="4" fontId="32" fillId="36" borderId="10" applyNumberFormat="0" applyProtection="0">
      <alignment horizontal="left" vertical="center" indent="1"/>
    </xf>
    <xf numFmtId="4" fontId="32" fillId="36" borderId="10" applyNumberFormat="0" applyProtection="0">
      <alignment horizontal="left" vertical="center" indent="1"/>
    </xf>
    <xf numFmtId="4" fontId="32" fillId="36" borderId="10" applyNumberFormat="0" applyProtection="0">
      <alignment horizontal="left" vertical="center" indent="1"/>
    </xf>
    <xf numFmtId="4" fontId="32" fillId="36" borderId="10" applyNumberFormat="0" applyProtection="0">
      <alignment horizontal="left" vertical="center" indent="1"/>
    </xf>
    <xf numFmtId="4" fontId="32" fillId="36" borderId="10" applyNumberFormat="0" applyProtection="0">
      <alignment horizontal="left" vertical="center" indent="1"/>
    </xf>
    <xf numFmtId="4" fontId="32" fillId="36" borderId="10" applyNumberFormat="0" applyProtection="0">
      <alignment horizontal="left" vertical="center" indent="1"/>
    </xf>
    <xf numFmtId="4" fontId="32" fillId="36" borderId="10" applyNumberFormat="0" applyProtection="0">
      <alignment horizontal="left" vertical="center" indent="1"/>
    </xf>
    <xf numFmtId="4" fontId="32" fillId="36" borderId="10" applyNumberFormat="0" applyProtection="0">
      <alignment horizontal="left" vertical="center" indent="1"/>
    </xf>
    <xf numFmtId="4" fontId="32" fillId="36" borderId="10" applyNumberFormat="0" applyProtection="0">
      <alignment horizontal="left" vertical="center" indent="1"/>
    </xf>
    <xf numFmtId="4" fontId="32" fillId="36" borderId="10" applyNumberFormat="0" applyProtection="0">
      <alignment horizontal="left" vertical="center" indent="1"/>
    </xf>
    <xf numFmtId="4" fontId="32" fillId="36" borderId="10" applyNumberFormat="0" applyProtection="0">
      <alignment horizontal="left" vertical="center" indent="1"/>
    </xf>
    <xf numFmtId="4" fontId="32" fillId="36" borderId="10" applyNumberFormat="0" applyProtection="0">
      <alignment horizontal="left" vertical="center" indent="1"/>
    </xf>
    <xf numFmtId="4" fontId="32" fillId="36" borderId="10" applyNumberFormat="0" applyProtection="0">
      <alignment horizontal="left" vertical="center" indent="1"/>
    </xf>
    <xf numFmtId="4" fontId="32" fillId="36" borderId="10" applyNumberFormat="0" applyProtection="0">
      <alignment horizontal="left" vertical="center" indent="1"/>
    </xf>
    <xf numFmtId="4" fontId="32" fillId="36" borderId="10" applyNumberFormat="0" applyProtection="0">
      <alignment horizontal="left" vertical="center" indent="1"/>
    </xf>
    <xf numFmtId="4" fontId="32" fillId="36" borderId="10" applyNumberFormat="0" applyProtection="0">
      <alignment horizontal="left" vertical="center" indent="1"/>
    </xf>
    <xf numFmtId="4" fontId="32" fillId="36" borderId="10" applyNumberFormat="0" applyProtection="0">
      <alignment horizontal="left" vertical="center" indent="1"/>
    </xf>
    <xf numFmtId="4" fontId="32" fillId="36" borderId="10" applyNumberFormat="0" applyProtection="0">
      <alignment horizontal="left" vertical="center" indent="1"/>
    </xf>
    <xf numFmtId="4" fontId="32" fillId="36" borderId="10" applyNumberFormat="0" applyProtection="0">
      <alignment horizontal="left" vertical="center" indent="1"/>
    </xf>
    <xf numFmtId="4" fontId="32" fillId="36" borderId="10" applyNumberFormat="0" applyProtection="0">
      <alignment horizontal="left" vertical="center" indent="1"/>
    </xf>
    <xf numFmtId="4" fontId="32" fillId="36" borderId="10" applyNumberFormat="0" applyProtection="0">
      <alignment horizontal="left" vertical="center" indent="1"/>
    </xf>
    <xf numFmtId="4" fontId="32" fillId="36" borderId="10" applyNumberFormat="0" applyProtection="0">
      <alignment horizontal="left" vertical="center" indent="1"/>
    </xf>
    <xf numFmtId="4" fontId="32" fillId="36" borderId="10" applyNumberFormat="0" applyProtection="0">
      <alignment horizontal="left" vertical="center" indent="1"/>
    </xf>
    <xf numFmtId="4" fontId="32" fillId="36" borderId="10" applyNumberFormat="0" applyProtection="0">
      <alignment horizontal="left" vertical="center" indent="1"/>
    </xf>
    <xf numFmtId="4" fontId="32" fillId="36" borderId="10" applyNumberFormat="0" applyProtection="0">
      <alignment horizontal="left" vertical="center" indent="1"/>
    </xf>
    <xf numFmtId="4" fontId="32" fillId="36" borderId="10" applyNumberFormat="0" applyProtection="0">
      <alignment horizontal="left" vertical="center" indent="1"/>
    </xf>
    <xf numFmtId="4" fontId="32" fillId="36" borderId="10" applyNumberFormat="0" applyProtection="0">
      <alignment horizontal="left" vertical="center" indent="1"/>
    </xf>
    <xf numFmtId="4" fontId="32" fillId="36" borderId="10" applyNumberFormat="0" applyProtection="0">
      <alignment horizontal="left" vertical="center" indent="1"/>
    </xf>
    <xf numFmtId="4" fontId="32" fillId="36" borderId="10" applyNumberFormat="0" applyProtection="0">
      <alignment horizontal="left" vertical="center" indent="1"/>
    </xf>
    <xf numFmtId="4" fontId="32" fillId="36" borderId="10" applyNumberFormat="0" applyProtection="0">
      <alignment horizontal="left" vertical="center" indent="1"/>
    </xf>
    <xf numFmtId="4" fontId="32" fillId="36" borderId="10" applyNumberFormat="0" applyProtection="0">
      <alignment horizontal="left" vertical="center" indent="1"/>
    </xf>
    <xf numFmtId="4" fontId="32" fillId="36" borderId="10" applyNumberFormat="0" applyProtection="0">
      <alignment horizontal="left" vertical="center" indent="1"/>
    </xf>
    <xf numFmtId="4" fontId="32" fillId="36" borderId="10" applyNumberFormat="0" applyProtection="0">
      <alignment horizontal="left" vertical="center" indent="1"/>
    </xf>
    <xf numFmtId="4" fontId="32" fillId="36" borderId="10" applyNumberFormat="0" applyProtection="0">
      <alignment horizontal="left" vertical="center" indent="1"/>
    </xf>
    <xf numFmtId="4" fontId="32" fillId="36" borderId="10" applyNumberFormat="0" applyProtection="0">
      <alignment horizontal="left" vertical="center" indent="1"/>
    </xf>
    <xf numFmtId="4" fontId="32" fillId="36" borderId="10" applyNumberFormat="0" applyProtection="0">
      <alignment horizontal="left" vertical="center" indent="1"/>
    </xf>
    <xf numFmtId="4" fontId="32" fillId="36" borderId="10" applyNumberFormat="0" applyProtection="0">
      <alignment horizontal="left" vertical="center" indent="1"/>
    </xf>
    <xf numFmtId="4" fontId="32" fillId="36" borderId="10" applyNumberFormat="0" applyProtection="0">
      <alignment horizontal="left" vertical="center" indent="1"/>
    </xf>
    <xf numFmtId="4" fontId="32" fillId="36" borderId="10" applyNumberFormat="0" applyProtection="0">
      <alignment horizontal="left" vertical="center" indent="1"/>
    </xf>
    <xf numFmtId="4" fontId="32" fillId="36" borderId="10" applyNumberFormat="0" applyProtection="0">
      <alignment horizontal="left" vertical="center" indent="1"/>
    </xf>
    <xf numFmtId="4" fontId="32" fillId="36" borderId="10" applyNumberFormat="0" applyProtection="0">
      <alignment horizontal="left" vertical="center" indent="1"/>
    </xf>
    <xf numFmtId="4" fontId="32" fillId="36" borderId="10" applyNumberFormat="0" applyProtection="0">
      <alignment horizontal="left" vertical="center" indent="1"/>
    </xf>
    <xf numFmtId="4" fontId="32" fillId="36" borderId="10" applyNumberFormat="0" applyProtection="0">
      <alignment horizontal="left" vertical="center" indent="1"/>
    </xf>
    <xf numFmtId="4" fontId="32" fillId="36" borderId="10" applyNumberFormat="0" applyProtection="0">
      <alignment horizontal="left" vertical="center" indent="1"/>
    </xf>
    <xf numFmtId="4" fontId="32" fillId="36" borderId="10" applyNumberFormat="0" applyProtection="0">
      <alignment horizontal="left" vertical="center" indent="1"/>
    </xf>
    <xf numFmtId="4" fontId="32" fillId="36" borderId="10" applyNumberFormat="0" applyProtection="0">
      <alignment horizontal="left" vertical="center" indent="1"/>
    </xf>
    <xf numFmtId="4" fontId="32" fillId="36" borderId="10" applyNumberFormat="0" applyProtection="0">
      <alignment horizontal="left" vertical="center" indent="1"/>
    </xf>
    <xf numFmtId="4" fontId="32" fillId="36" borderId="10" applyNumberFormat="0" applyProtection="0">
      <alignment horizontal="left" vertical="center" indent="1"/>
    </xf>
    <xf numFmtId="4" fontId="32" fillId="36" borderId="10" applyNumberFormat="0" applyProtection="0">
      <alignment horizontal="left" vertical="center" indent="1"/>
    </xf>
    <xf numFmtId="4" fontId="32" fillId="36" borderId="10" applyNumberFormat="0" applyProtection="0">
      <alignment horizontal="left" vertical="center" indent="1"/>
    </xf>
    <xf numFmtId="4" fontId="32" fillId="36" borderId="10" applyNumberFormat="0" applyProtection="0">
      <alignment horizontal="left" vertical="center" indent="1"/>
    </xf>
    <xf numFmtId="4" fontId="32" fillId="36" borderId="10" applyNumberFormat="0" applyProtection="0">
      <alignment horizontal="left" vertical="center" indent="1"/>
    </xf>
    <xf numFmtId="4" fontId="32" fillId="36" borderId="10" applyNumberFormat="0" applyProtection="0">
      <alignment horizontal="left" vertical="center" indent="1"/>
    </xf>
    <xf numFmtId="4" fontId="32" fillId="36" borderId="10" applyNumberFormat="0" applyProtection="0">
      <alignment horizontal="left" vertical="center" indent="1"/>
    </xf>
    <xf numFmtId="4" fontId="32" fillId="36" borderId="10" applyNumberFormat="0" applyProtection="0">
      <alignment horizontal="left" vertical="center" indent="1"/>
    </xf>
    <xf numFmtId="4" fontId="32" fillId="36" borderId="10" applyNumberFormat="0" applyProtection="0">
      <alignment horizontal="left" vertical="center" indent="1"/>
    </xf>
    <xf numFmtId="4" fontId="32" fillId="36" borderId="10" applyNumberFormat="0" applyProtection="0">
      <alignment horizontal="left" vertical="center" indent="1"/>
    </xf>
    <xf numFmtId="4" fontId="32" fillId="36" borderId="10" applyNumberFormat="0" applyProtection="0">
      <alignment horizontal="left" vertical="center" indent="1"/>
    </xf>
    <xf numFmtId="4" fontId="32" fillId="36" borderId="10" applyNumberFormat="0" applyProtection="0">
      <alignment horizontal="left" vertical="center" indent="1"/>
    </xf>
    <xf numFmtId="4" fontId="32" fillId="36" borderId="10" applyNumberFormat="0" applyProtection="0">
      <alignment horizontal="left" vertical="center" indent="1"/>
    </xf>
    <xf numFmtId="4" fontId="32" fillId="36" borderId="10" applyNumberFormat="0" applyProtection="0">
      <alignment horizontal="left" vertical="center" indent="1"/>
    </xf>
    <xf numFmtId="4" fontId="32" fillId="36" borderId="10" applyNumberFormat="0" applyProtection="0">
      <alignment horizontal="left" vertical="center" indent="1"/>
    </xf>
    <xf numFmtId="4" fontId="32" fillId="36" borderId="10" applyNumberFormat="0" applyProtection="0">
      <alignment horizontal="left" vertical="center" indent="1"/>
    </xf>
    <xf numFmtId="4" fontId="32" fillId="36" borderId="10" applyNumberFormat="0" applyProtection="0">
      <alignment horizontal="left" vertical="center" indent="1"/>
    </xf>
    <xf numFmtId="4" fontId="32" fillId="36" borderId="10" applyNumberFormat="0" applyProtection="0">
      <alignment horizontal="left" vertical="center" indent="1"/>
    </xf>
    <xf numFmtId="4" fontId="32" fillId="36" borderId="10" applyNumberFormat="0" applyProtection="0">
      <alignment horizontal="left" vertical="center" indent="1"/>
    </xf>
    <xf numFmtId="4" fontId="32" fillId="36" borderId="10" applyNumberFormat="0" applyProtection="0">
      <alignment horizontal="left" vertical="center" indent="1"/>
    </xf>
    <xf numFmtId="4" fontId="32" fillId="36" borderId="10" applyNumberFormat="0" applyProtection="0">
      <alignment horizontal="left" vertical="center" indent="1"/>
    </xf>
    <xf numFmtId="4" fontId="32" fillId="36" borderId="10" applyNumberFormat="0" applyProtection="0">
      <alignment horizontal="left" vertical="center" indent="1"/>
    </xf>
    <xf numFmtId="4" fontId="32" fillId="36" borderId="10" applyNumberFormat="0" applyProtection="0">
      <alignment horizontal="left" vertical="center" indent="1"/>
    </xf>
    <xf numFmtId="4" fontId="32" fillId="36" borderId="10" applyNumberFormat="0" applyProtection="0">
      <alignment horizontal="left" vertical="center" indent="1"/>
    </xf>
    <xf numFmtId="4" fontId="32" fillId="36" borderId="10" applyNumberFormat="0" applyProtection="0">
      <alignment horizontal="left" vertical="center" indent="1"/>
    </xf>
    <xf numFmtId="4" fontId="32" fillId="36" borderId="10" applyNumberFormat="0" applyProtection="0">
      <alignment horizontal="left" vertical="center" indent="1"/>
    </xf>
    <xf numFmtId="4" fontId="32" fillId="36" borderId="10" applyNumberFormat="0" applyProtection="0">
      <alignment horizontal="left" vertical="center" indent="1"/>
    </xf>
    <xf numFmtId="4" fontId="37" fillId="38" borderId="12" applyNumberFormat="0" applyProtection="0">
      <alignment horizontal="left" vertical="center" indent="1"/>
    </xf>
    <xf numFmtId="4" fontId="37" fillId="38" borderId="12" applyNumberFormat="0" applyProtection="0">
      <alignment horizontal="left" vertical="center" indent="1"/>
    </xf>
    <xf numFmtId="4" fontId="37" fillId="38" borderId="12" applyNumberFormat="0" applyProtection="0">
      <alignment horizontal="left" vertical="center" indent="1"/>
    </xf>
    <xf numFmtId="4" fontId="37" fillId="38" borderId="12" applyNumberFormat="0" applyProtection="0">
      <alignment horizontal="left" vertical="center" indent="1"/>
    </xf>
    <xf numFmtId="4" fontId="37" fillId="38" borderId="12" applyNumberFormat="0" applyProtection="0">
      <alignment horizontal="left" vertical="center" indent="1"/>
    </xf>
    <xf numFmtId="4" fontId="37" fillId="38" borderId="12" applyNumberFormat="0" applyProtection="0">
      <alignment horizontal="left" vertical="center" indent="1"/>
    </xf>
    <xf numFmtId="4" fontId="37" fillId="38" borderId="12" applyNumberFormat="0" applyProtection="0">
      <alignment horizontal="left" vertical="center" indent="1"/>
    </xf>
    <xf numFmtId="4" fontId="37" fillId="38" borderId="12" applyNumberFormat="0" applyProtection="0">
      <alignment horizontal="left" vertical="center" indent="1"/>
    </xf>
    <xf numFmtId="4" fontId="37" fillId="38" borderId="12" applyNumberFormat="0" applyProtection="0">
      <alignment horizontal="left" vertical="center" indent="1"/>
    </xf>
    <xf numFmtId="4" fontId="37" fillId="38" borderId="12" applyNumberFormat="0" applyProtection="0">
      <alignment horizontal="left" vertical="center" indent="1"/>
    </xf>
    <xf numFmtId="4" fontId="37" fillId="38" borderId="12" applyNumberFormat="0" applyProtection="0">
      <alignment horizontal="left" vertical="center" indent="1"/>
    </xf>
    <xf numFmtId="4" fontId="37" fillId="38" borderId="12" applyNumberFormat="0" applyProtection="0">
      <alignment horizontal="left" vertical="center" indent="1"/>
    </xf>
    <xf numFmtId="4" fontId="37" fillId="38" borderId="12" applyNumberFormat="0" applyProtection="0">
      <alignment horizontal="left" vertical="center" indent="1"/>
    </xf>
    <xf numFmtId="4" fontId="37" fillId="38" borderId="12" applyNumberFormat="0" applyProtection="0">
      <alignment horizontal="left" vertical="center" indent="1"/>
    </xf>
    <xf numFmtId="4" fontId="37" fillId="38" borderId="12" applyNumberFormat="0" applyProtection="0">
      <alignment horizontal="left" vertical="center" indent="1"/>
    </xf>
    <xf numFmtId="4" fontId="37" fillId="38" borderId="12" applyNumberFormat="0" applyProtection="0">
      <alignment horizontal="left" vertical="center" indent="1"/>
    </xf>
    <xf numFmtId="4" fontId="37" fillId="38" borderId="12" applyNumberFormat="0" applyProtection="0">
      <alignment horizontal="left" vertical="center" indent="1"/>
    </xf>
    <xf numFmtId="4" fontId="37" fillId="38" borderId="12" applyNumberFormat="0" applyProtection="0">
      <alignment horizontal="left" vertical="center" indent="1"/>
    </xf>
    <xf numFmtId="4" fontId="37" fillId="38" borderId="12" applyNumberFormat="0" applyProtection="0">
      <alignment horizontal="left" vertical="center" indent="1"/>
    </xf>
    <xf numFmtId="4" fontId="37" fillId="38" borderId="12" applyNumberFormat="0" applyProtection="0">
      <alignment horizontal="left" vertical="center" indent="1"/>
    </xf>
    <xf numFmtId="4" fontId="37" fillId="38" borderId="12" applyNumberFormat="0" applyProtection="0">
      <alignment horizontal="left" vertical="center" indent="1"/>
    </xf>
    <xf numFmtId="4" fontId="37" fillId="38" borderId="12" applyNumberFormat="0" applyProtection="0">
      <alignment horizontal="left" vertical="center" indent="1"/>
    </xf>
    <xf numFmtId="4" fontId="37" fillId="38" borderId="12" applyNumberFormat="0" applyProtection="0">
      <alignment horizontal="left" vertical="center" indent="1"/>
    </xf>
    <xf numFmtId="4" fontId="37" fillId="38" borderId="12" applyNumberFormat="0" applyProtection="0">
      <alignment horizontal="left" vertical="center" indent="1"/>
    </xf>
    <xf numFmtId="4" fontId="37" fillId="38" borderId="12" applyNumberFormat="0" applyProtection="0">
      <alignment horizontal="left" vertical="center" indent="1"/>
    </xf>
    <xf numFmtId="4" fontId="37" fillId="38" borderId="12" applyNumberFormat="0" applyProtection="0">
      <alignment horizontal="left" vertical="center" indent="1"/>
    </xf>
    <xf numFmtId="4" fontId="37" fillId="38" borderId="12" applyNumberFormat="0" applyProtection="0">
      <alignment horizontal="left" vertical="center" indent="1"/>
    </xf>
    <xf numFmtId="4" fontId="37" fillId="38" borderId="12" applyNumberFormat="0" applyProtection="0">
      <alignment horizontal="left" vertical="center" indent="1"/>
    </xf>
    <xf numFmtId="4" fontId="37" fillId="38" borderId="12" applyNumberFormat="0" applyProtection="0">
      <alignment horizontal="left" vertical="center" indent="1"/>
    </xf>
    <xf numFmtId="4" fontId="37" fillId="38" borderId="12" applyNumberFormat="0" applyProtection="0">
      <alignment horizontal="left" vertical="center" indent="1"/>
    </xf>
    <xf numFmtId="4" fontId="37" fillId="38" borderId="12" applyNumberFormat="0" applyProtection="0">
      <alignment horizontal="left" vertical="center" indent="1"/>
    </xf>
    <xf numFmtId="4" fontId="37" fillId="38" borderId="12" applyNumberFormat="0" applyProtection="0">
      <alignment horizontal="left" vertical="center" indent="1"/>
    </xf>
    <xf numFmtId="4" fontId="37" fillId="38" borderId="12" applyNumberFormat="0" applyProtection="0">
      <alignment horizontal="left" vertical="center" indent="1"/>
    </xf>
    <xf numFmtId="4" fontId="37" fillId="38" borderId="12" applyNumberFormat="0" applyProtection="0">
      <alignment horizontal="left" vertical="center" indent="1"/>
    </xf>
    <xf numFmtId="4" fontId="37" fillId="38" borderId="12" applyNumberFormat="0" applyProtection="0">
      <alignment horizontal="left" vertical="center" indent="1"/>
    </xf>
    <xf numFmtId="4" fontId="37" fillId="38" borderId="12" applyNumberFormat="0" applyProtection="0">
      <alignment horizontal="left" vertical="center" indent="1"/>
    </xf>
    <xf numFmtId="4" fontId="37" fillId="38" borderId="12" applyNumberFormat="0" applyProtection="0">
      <alignment horizontal="left" vertical="center" indent="1"/>
    </xf>
    <xf numFmtId="4" fontId="37" fillId="38" borderId="12" applyNumberFormat="0" applyProtection="0">
      <alignment horizontal="left" vertical="center" indent="1"/>
    </xf>
    <xf numFmtId="4" fontId="37" fillId="38" borderId="12" applyNumberFormat="0" applyProtection="0">
      <alignment horizontal="left" vertical="center" indent="1"/>
    </xf>
    <xf numFmtId="4" fontId="37" fillId="38" borderId="12" applyNumberFormat="0" applyProtection="0">
      <alignment horizontal="left" vertical="center" indent="1"/>
    </xf>
    <xf numFmtId="4" fontId="37" fillId="38" borderId="12" applyNumberFormat="0" applyProtection="0">
      <alignment horizontal="left" vertical="center" indent="1"/>
    </xf>
    <xf numFmtId="4" fontId="37" fillId="38" borderId="12" applyNumberFormat="0" applyProtection="0">
      <alignment horizontal="left" vertical="center" indent="1"/>
    </xf>
    <xf numFmtId="4" fontId="37" fillId="38" borderId="12" applyNumberFormat="0" applyProtection="0">
      <alignment horizontal="left" vertical="center" indent="1"/>
    </xf>
    <xf numFmtId="4" fontId="37" fillId="38" borderId="12" applyNumberFormat="0" applyProtection="0">
      <alignment horizontal="left" vertical="center" indent="1"/>
    </xf>
    <xf numFmtId="4" fontId="37" fillId="38" borderId="12" applyNumberFormat="0" applyProtection="0">
      <alignment horizontal="left" vertical="center" indent="1"/>
    </xf>
    <xf numFmtId="4" fontId="37" fillId="38" borderId="12" applyNumberFormat="0" applyProtection="0">
      <alignment horizontal="left" vertical="center" indent="1"/>
    </xf>
    <xf numFmtId="4" fontId="37" fillId="38" borderId="12" applyNumberFormat="0" applyProtection="0">
      <alignment horizontal="left" vertical="center" indent="1"/>
    </xf>
    <xf numFmtId="4" fontId="37" fillId="38" borderId="12" applyNumberFormat="0" applyProtection="0">
      <alignment horizontal="left" vertical="center" indent="1"/>
    </xf>
    <xf numFmtId="4" fontId="37" fillId="38" borderId="12" applyNumberFormat="0" applyProtection="0">
      <alignment horizontal="left" vertical="center" indent="1"/>
    </xf>
    <xf numFmtId="4" fontId="37" fillId="38" borderId="12" applyNumberFormat="0" applyProtection="0">
      <alignment horizontal="left" vertical="center" indent="1"/>
    </xf>
    <xf numFmtId="4" fontId="37" fillId="38" borderId="12" applyNumberFormat="0" applyProtection="0">
      <alignment horizontal="left" vertical="center" indent="1"/>
    </xf>
    <xf numFmtId="4" fontId="37" fillId="38" borderId="12" applyNumberFormat="0" applyProtection="0">
      <alignment horizontal="left" vertical="center" indent="1"/>
    </xf>
    <xf numFmtId="4" fontId="37" fillId="38" borderId="12" applyNumberFormat="0" applyProtection="0">
      <alignment horizontal="left" vertical="center" indent="1"/>
    </xf>
    <xf numFmtId="4" fontId="37" fillId="38" borderId="12" applyNumberFormat="0" applyProtection="0">
      <alignment horizontal="left" vertical="center" indent="1"/>
    </xf>
    <xf numFmtId="4" fontId="37" fillId="38" borderId="12" applyNumberFormat="0" applyProtection="0">
      <alignment horizontal="left" vertical="center" indent="1"/>
    </xf>
    <xf numFmtId="4" fontId="37" fillId="38" borderId="12" applyNumberFormat="0" applyProtection="0">
      <alignment horizontal="left" vertical="center" indent="1"/>
    </xf>
    <xf numFmtId="4" fontId="37" fillId="38" borderId="12" applyNumberFormat="0" applyProtection="0">
      <alignment horizontal="left" vertical="center" indent="1"/>
    </xf>
    <xf numFmtId="4" fontId="37" fillId="38" borderId="12" applyNumberFormat="0" applyProtection="0">
      <alignment horizontal="left" vertical="center" indent="1"/>
    </xf>
    <xf numFmtId="4" fontId="37" fillId="38" borderId="12" applyNumberFormat="0" applyProtection="0">
      <alignment horizontal="left" vertical="center" indent="1"/>
    </xf>
    <xf numFmtId="4" fontId="37" fillId="38" borderId="12" applyNumberFormat="0" applyProtection="0">
      <alignment horizontal="left" vertical="center" indent="1"/>
    </xf>
    <xf numFmtId="4" fontId="37" fillId="38" borderId="12" applyNumberFormat="0" applyProtection="0">
      <alignment horizontal="left" vertical="center" indent="1"/>
    </xf>
    <xf numFmtId="4" fontId="37" fillId="38" borderId="12" applyNumberFormat="0" applyProtection="0">
      <alignment horizontal="left" vertical="center" indent="1"/>
    </xf>
    <xf numFmtId="4" fontId="37" fillId="38" borderId="12" applyNumberFormat="0" applyProtection="0">
      <alignment horizontal="left" vertical="center" indent="1"/>
    </xf>
    <xf numFmtId="4" fontId="37" fillId="38" borderId="12" applyNumberFormat="0" applyProtection="0">
      <alignment horizontal="left" vertical="center" indent="1"/>
    </xf>
    <xf numFmtId="4" fontId="37" fillId="38" borderId="12" applyNumberFormat="0" applyProtection="0">
      <alignment horizontal="left" vertical="center" indent="1"/>
    </xf>
    <xf numFmtId="4" fontId="37" fillId="38" borderId="12" applyNumberFormat="0" applyProtection="0">
      <alignment horizontal="left" vertical="center" indent="1"/>
    </xf>
    <xf numFmtId="4" fontId="37" fillId="38" borderId="12" applyNumberFormat="0" applyProtection="0">
      <alignment horizontal="left" vertical="center" indent="1"/>
    </xf>
    <xf numFmtId="4" fontId="37" fillId="38" borderId="12" applyNumberFormat="0" applyProtection="0">
      <alignment horizontal="left" vertical="center" indent="1"/>
    </xf>
    <xf numFmtId="4" fontId="37" fillId="38" borderId="12" applyNumberFormat="0" applyProtection="0">
      <alignment horizontal="left" vertical="center" indent="1"/>
    </xf>
    <xf numFmtId="4" fontId="37" fillId="38" borderId="12" applyNumberFormat="0" applyProtection="0">
      <alignment horizontal="left" vertical="center" indent="1"/>
    </xf>
    <xf numFmtId="4" fontId="37" fillId="38" borderId="12" applyNumberFormat="0" applyProtection="0">
      <alignment horizontal="left" vertical="center" indent="1"/>
    </xf>
    <xf numFmtId="4" fontId="37" fillId="38" borderId="12" applyNumberFormat="0" applyProtection="0">
      <alignment horizontal="left" vertical="center" indent="1"/>
    </xf>
    <xf numFmtId="4" fontId="37" fillId="38" borderId="12" applyNumberFormat="0" applyProtection="0">
      <alignment horizontal="left" vertical="center" indent="1"/>
    </xf>
    <xf numFmtId="4" fontId="37" fillId="38" borderId="12" applyNumberFormat="0" applyProtection="0">
      <alignment horizontal="left" vertical="center" indent="1"/>
    </xf>
    <xf numFmtId="4" fontId="37" fillId="38" borderId="12" applyNumberFormat="0" applyProtection="0">
      <alignment horizontal="left" vertical="center" indent="1"/>
    </xf>
    <xf numFmtId="4" fontId="38" fillId="37" borderId="10" applyNumberFormat="0" applyProtection="0">
      <alignment horizontal="right" vertical="center"/>
    </xf>
    <xf numFmtId="4" fontId="38" fillId="37" borderId="10" applyNumberFormat="0" applyProtection="0">
      <alignment horizontal="right" vertical="center"/>
    </xf>
    <xf numFmtId="4" fontId="38" fillId="37" borderId="10" applyNumberFormat="0" applyProtection="0">
      <alignment horizontal="right" vertical="center"/>
    </xf>
    <xf numFmtId="4" fontId="38" fillId="37" borderId="10" applyNumberFormat="0" applyProtection="0">
      <alignment horizontal="right" vertical="center"/>
    </xf>
    <xf numFmtId="4" fontId="38" fillId="37" borderId="10" applyNumberFormat="0" applyProtection="0">
      <alignment horizontal="right" vertical="center"/>
    </xf>
    <xf numFmtId="4" fontId="38" fillId="37" borderId="10" applyNumberFormat="0" applyProtection="0">
      <alignment horizontal="right" vertical="center"/>
    </xf>
    <xf numFmtId="4" fontId="38" fillId="37" borderId="10" applyNumberFormat="0" applyProtection="0">
      <alignment horizontal="right" vertical="center"/>
    </xf>
    <xf numFmtId="4" fontId="38" fillId="37" borderId="10" applyNumberFormat="0" applyProtection="0">
      <alignment horizontal="right" vertical="center"/>
    </xf>
    <xf numFmtId="4" fontId="38" fillId="37" borderId="10" applyNumberFormat="0" applyProtection="0">
      <alignment horizontal="right" vertical="center"/>
    </xf>
    <xf numFmtId="4" fontId="38" fillId="37" borderId="10" applyNumberFormat="0" applyProtection="0">
      <alignment horizontal="right" vertical="center"/>
    </xf>
    <xf numFmtId="4" fontId="38" fillId="37" borderId="10" applyNumberFormat="0" applyProtection="0">
      <alignment horizontal="right" vertical="center"/>
    </xf>
    <xf numFmtId="4" fontId="38" fillId="37" borderId="10" applyNumberFormat="0" applyProtection="0">
      <alignment horizontal="right" vertical="center"/>
    </xf>
    <xf numFmtId="4" fontId="38" fillId="37" borderId="10" applyNumberFormat="0" applyProtection="0">
      <alignment horizontal="right" vertical="center"/>
    </xf>
    <xf numFmtId="4" fontId="38" fillId="37" borderId="10" applyNumberFormat="0" applyProtection="0">
      <alignment horizontal="right" vertical="center"/>
    </xf>
    <xf numFmtId="4" fontId="38" fillId="37" borderId="10" applyNumberFormat="0" applyProtection="0">
      <alignment horizontal="right" vertical="center"/>
    </xf>
    <xf numFmtId="4" fontId="38" fillId="37" borderId="10" applyNumberFormat="0" applyProtection="0">
      <alignment horizontal="right" vertical="center"/>
    </xf>
    <xf numFmtId="4" fontId="38" fillId="37" borderId="10" applyNumberFormat="0" applyProtection="0">
      <alignment horizontal="right" vertical="center"/>
    </xf>
    <xf numFmtId="4" fontId="38" fillId="37" borderId="10" applyNumberFormat="0" applyProtection="0">
      <alignment horizontal="right" vertical="center"/>
    </xf>
    <xf numFmtId="4" fontId="38" fillId="37" borderId="10" applyNumberFormat="0" applyProtection="0">
      <alignment horizontal="right" vertical="center"/>
    </xf>
    <xf numFmtId="4" fontId="38" fillId="37" borderId="10" applyNumberFormat="0" applyProtection="0">
      <alignment horizontal="right" vertical="center"/>
    </xf>
    <xf numFmtId="4" fontId="38" fillId="37" borderId="10" applyNumberFormat="0" applyProtection="0">
      <alignment horizontal="right" vertical="center"/>
    </xf>
    <xf numFmtId="4" fontId="38" fillId="37" borderId="10" applyNumberFormat="0" applyProtection="0">
      <alignment horizontal="right" vertical="center"/>
    </xf>
    <xf numFmtId="4" fontId="38" fillId="37" borderId="10" applyNumberFormat="0" applyProtection="0">
      <alignment horizontal="right" vertical="center"/>
    </xf>
    <xf numFmtId="4" fontId="38" fillId="37" borderId="10" applyNumberFormat="0" applyProtection="0">
      <alignment horizontal="right" vertical="center"/>
    </xf>
    <xf numFmtId="4" fontId="38" fillId="37" borderId="10" applyNumberFormat="0" applyProtection="0">
      <alignment horizontal="right" vertical="center"/>
    </xf>
    <xf numFmtId="4" fontId="38" fillId="37" borderId="10" applyNumberFormat="0" applyProtection="0">
      <alignment horizontal="right" vertical="center"/>
    </xf>
    <xf numFmtId="4" fontId="38" fillId="37" borderId="10" applyNumberFormat="0" applyProtection="0">
      <alignment horizontal="right" vertical="center"/>
    </xf>
    <xf numFmtId="4" fontId="38" fillId="37" borderId="10" applyNumberFormat="0" applyProtection="0">
      <alignment horizontal="right" vertical="center"/>
    </xf>
    <xf numFmtId="4" fontId="38" fillId="37" borderId="10" applyNumberFormat="0" applyProtection="0">
      <alignment horizontal="right" vertical="center"/>
    </xf>
    <xf numFmtId="4" fontId="38" fillId="37" borderId="10" applyNumberFormat="0" applyProtection="0">
      <alignment horizontal="right" vertical="center"/>
    </xf>
    <xf numFmtId="4" fontId="38" fillId="37" borderId="10" applyNumberFormat="0" applyProtection="0">
      <alignment horizontal="right" vertical="center"/>
    </xf>
    <xf numFmtId="4" fontId="38" fillId="37" borderId="10" applyNumberFormat="0" applyProtection="0">
      <alignment horizontal="right" vertical="center"/>
    </xf>
    <xf numFmtId="4" fontId="38" fillId="37" borderId="10" applyNumberFormat="0" applyProtection="0">
      <alignment horizontal="right" vertical="center"/>
    </xf>
    <xf numFmtId="4" fontId="38" fillId="37" borderId="10" applyNumberFormat="0" applyProtection="0">
      <alignment horizontal="right" vertical="center"/>
    </xf>
    <xf numFmtId="4" fontId="38" fillId="37" borderId="10" applyNumberFormat="0" applyProtection="0">
      <alignment horizontal="right" vertical="center"/>
    </xf>
    <xf numFmtId="4" fontId="38" fillId="37" borderId="10" applyNumberFormat="0" applyProtection="0">
      <alignment horizontal="right" vertical="center"/>
    </xf>
    <xf numFmtId="4" fontId="38" fillId="37" borderId="10" applyNumberFormat="0" applyProtection="0">
      <alignment horizontal="right" vertical="center"/>
    </xf>
    <xf numFmtId="4" fontId="38" fillId="37" borderId="10" applyNumberFormat="0" applyProtection="0">
      <alignment horizontal="right" vertical="center"/>
    </xf>
    <xf numFmtId="4" fontId="38" fillId="37" borderId="10" applyNumberFormat="0" applyProtection="0">
      <alignment horizontal="right" vertical="center"/>
    </xf>
    <xf numFmtId="4" fontId="38" fillId="37" borderId="10" applyNumberFormat="0" applyProtection="0">
      <alignment horizontal="right" vertical="center"/>
    </xf>
    <xf numFmtId="4" fontId="38" fillId="37" borderId="10" applyNumberFormat="0" applyProtection="0">
      <alignment horizontal="right" vertical="center"/>
    </xf>
    <xf numFmtId="4" fontId="38" fillId="37" borderId="10" applyNumberFormat="0" applyProtection="0">
      <alignment horizontal="right" vertical="center"/>
    </xf>
    <xf numFmtId="4" fontId="38" fillId="37" borderId="10" applyNumberFormat="0" applyProtection="0">
      <alignment horizontal="right" vertical="center"/>
    </xf>
    <xf numFmtId="4" fontId="38" fillId="37" borderId="10" applyNumberFormat="0" applyProtection="0">
      <alignment horizontal="right" vertical="center"/>
    </xf>
    <xf numFmtId="4" fontId="38" fillId="37" borderId="10" applyNumberFormat="0" applyProtection="0">
      <alignment horizontal="right" vertical="center"/>
    </xf>
    <xf numFmtId="4" fontId="38" fillId="37" borderId="10" applyNumberFormat="0" applyProtection="0">
      <alignment horizontal="right" vertical="center"/>
    </xf>
    <xf numFmtId="4" fontId="38" fillId="37" borderId="10" applyNumberFormat="0" applyProtection="0">
      <alignment horizontal="right" vertical="center"/>
    </xf>
    <xf numFmtId="4" fontId="38" fillId="37" borderId="10" applyNumberFormat="0" applyProtection="0">
      <alignment horizontal="right" vertical="center"/>
    </xf>
    <xf numFmtId="4" fontId="38" fillId="37" borderId="10" applyNumberFormat="0" applyProtection="0">
      <alignment horizontal="right" vertical="center"/>
    </xf>
    <xf numFmtId="4" fontId="38" fillId="37" borderId="10" applyNumberFormat="0" applyProtection="0">
      <alignment horizontal="right" vertical="center"/>
    </xf>
    <xf numFmtId="4" fontId="38" fillId="37" borderId="10" applyNumberFormat="0" applyProtection="0">
      <alignment horizontal="right" vertical="center"/>
    </xf>
    <xf numFmtId="4" fontId="38" fillId="37" borderId="10" applyNumberFormat="0" applyProtection="0">
      <alignment horizontal="right" vertical="center"/>
    </xf>
    <xf numFmtId="4" fontId="38" fillId="37" borderId="10" applyNumberFormat="0" applyProtection="0">
      <alignment horizontal="right" vertical="center"/>
    </xf>
    <xf numFmtId="4" fontId="38" fillId="37" borderId="10" applyNumberFormat="0" applyProtection="0">
      <alignment horizontal="right" vertical="center"/>
    </xf>
    <xf numFmtId="4" fontId="38" fillId="37" borderId="10" applyNumberFormat="0" applyProtection="0">
      <alignment horizontal="right" vertical="center"/>
    </xf>
    <xf numFmtId="4" fontId="38" fillId="37" borderId="10" applyNumberFormat="0" applyProtection="0">
      <alignment horizontal="right" vertical="center"/>
    </xf>
    <xf numFmtId="4" fontId="38" fillId="37" borderId="10" applyNumberFormat="0" applyProtection="0">
      <alignment horizontal="right" vertical="center"/>
    </xf>
    <xf numFmtId="4" fontId="38" fillId="37" borderId="10" applyNumberFormat="0" applyProtection="0">
      <alignment horizontal="right" vertical="center"/>
    </xf>
    <xf numFmtId="4" fontId="38" fillId="37" borderId="10" applyNumberFormat="0" applyProtection="0">
      <alignment horizontal="right" vertical="center"/>
    </xf>
    <xf numFmtId="4" fontId="38" fillId="37" borderId="10" applyNumberFormat="0" applyProtection="0">
      <alignment horizontal="right" vertical="center"/>
    </xf>
    <xf numFmtId="4" fontId="38" fillId="37" borderId="10" applyNumberFormat="0" applyProtection="0">
      <alignment horizontal="right" vertical="center"/>
    </xf>
    <xf numFmtId="4" fontId="38" fillId="37" borderId="10" applyNumberFormat="0" applyProtection="0">
      <alignment horizontal="right" vertical="center"/>
    </xf>
    <xf numFmtId="4" fontId="38" fillId="37" borderId="10" applyNumberFormat="0" applyProtection="0">
      <alignment horizontal="right" vertical="center"/>
    </xf>
    <xf numFmtId="4" fontId="38" fillId="37" borderId="10" applyNumberFormat="0" applyProtection="0">
      <alignment horizontal="right" vertical="center"/>
    </xf>
    <xf numFmtId="4" fontId="38" fillId="37" borderId="10" applyNumberFormat="0" applyProtection="0">
      <alignment horizontal="right" vertical="center"/>
    </xf>
    <xf numFmtId="4" fontId="38" fillId="37" borderId="10" applyNumberFormat="0" applyProtection="0">
      <alignment horizontal="right" vertical="center"/>
    </xf>
    <xf numFmtId="4" fontId="38" fillId="37" borderId="10" applyNumberFormat="0" applyProtection="0">
      <alignment horizontal="right" vertical="center"/>
    </xf>
    <xf numFmtId="4" fontId="38" fillId="37" borderId="10" applyNumberFormat="0" applyProtection="0">
      <alignment horizontal="right" vertical="center"/>
    </xf>
    <xf numFmtId="4" fontId="38" fillId="37" borderId="10" applyNumberFormat="0" applyProtection="0">
      <alignment horizontal="right" vertical="center"/>
    </xf>
    <xf numFmtId="4" fontId="38" fillId="37" borderId="10" applyNumberFormat="0" applyProtection="0">
      <alignment horizontal="right" vertical="center"/>
    </xf>
    <xf numFmtId="4" fontId="38" fillId="37" borderId="10" applyNumberFormat="0" applyProtection="0">
      <alignment horizontal="right" vertical="center"/>
    </xf>
    <xf numFmtId="4" fontId="38" fillId="37" borderId="10" applyNumberFormat="0" applyProtection="0">
      <alignment horizontal="right" vertical="center"/>
    </xf>
    <xf numFmtId="4" fontId="38" fillId="37" borderId="10" applyNumberFormat="0" applyProtection="0">
      <alignment horizontal="right" vertical="center"/>
    </xf>
    <xf numFmtId="4" fontId="38" fillId="37" borderId="10" applyNumberFormat="0" applyProtection="0">
      <alignment horizontal="right" vertical="center"/>
    </xf>
    <xf numFmtId="4" fontId="38" fillId="37" borderId="10" applyNumberFormat="0" applyProtection="0">
      <alignment horizontal="right" vertical="center"/>
    </xf>
    <xf numFmtId="0" fontId="39" fillId="0" borderId="0" applyNumberFormat="0" applyFill="0" applyBorder="0" applyAlignment="0" applyProtection="0"/>
    <xf numFmtId="0" fontId="40" fillId="0" borderId="13" applyNumberFormat="0" applyFill="0" applyAlignment="0" applyProtection="0"/>
    <xf numFmtId="0" fontId="40" fillId="0" borderId="13" applyNumberFormat="0" applyFill="0" applyAlignment="0" applyProtection="0"/>
    <xf numFmtId="0" fontId="40" fillId="0" borderId="13" applyNumberFormat="0" applyFill="0" applyAlignment="0" applyProtection="0"/>
    <xf numFmtId="0" fontId="40" fillId="0" borderId="13" applyNumberFormat="0" applyFill="0" applyAlignment="0" applyProtection="0"/>
    <xf numFmtId="0" fontId="40" fillId="0" borderId="13" applyNumberFormat="0" applyFill="0" applyAlignment="0" applyProtection="0"/>
    <xf numFmtId="0" fontId="40" fillId="0" borderId="13" applyNumberFormat="0" applyFill="0" applyAlignment="0" applyProtection="0"/>
    <xf numFmtId="0" fontId="40" fillId="0" borderId="13" applyNumberFormat="0" applyFill="0" applyAlignment="0" applyProtection="0"/>
    <xf numFmtId="0" fontId="40" fillId="0" borderId="13" applyNumberFormat="0" applyFill="0" applyAlignment="0" applyProtection="0"/>
    <xf numFmtId="0" fontId="40" fillId="0" borderId="13" applyNumberFormat="0" applyFill="0" applyAlignment="0" applyProtection="0"/>
    <xf numFmtId="0" fontId="40" fillId="0" borderId="13" applyNumberFormat="0" applyFill="0" applyAlignment="0" applyProtection="0"/>
    <xf numFmtId="0" fontId="40" fillId="0" borderId="13" applyNumberFormat="0" applyFill="0" applyAlignment="0" applyProtection="0"/>
    <xf numFmtId="0" fontId="40" fillId="0" borderId="13" applyNumberFormat="0" applyFill="0" applyAlignment="0" applyProtection="0"/>
    <xf numFmtId="0" fontId="41" fillId="0" borderId="0" applyNumberFormat="0" applyFill="0" applyBorder="0" applyAlignment="0" applyProtection="0"/>
    <xf numFmtId="0" fontId="42" fillId="0" borderId="0"/>
    <xf numFmtId="43" fontId="2" fillId="0" borderId="0" applyFont="0" applyFill="0" applyBorder="0" applyAlignment="0" applyProtection="0"/>
    <xf numFmtId="0" fontId="3" fillId="0" borderId="0"/>
    <xf numFmtId="44" fontId="2" fillId="0" borderId="0" applyFont="0" applyFill="0" applyBorder="0" applyAlignment="0" applyProtection="0"/>
    <xf numFmtId="9" fontId="2" fillId="0" borderId="0" applyFont="0" applyFill="0" applyBorder="0" applyAlignment="0" applyProtection="0"/>
  </cellStyleXfs>
  <cellXfs count="397">
    <xf numFmtId="0" fontId="0" fillId="0" borderId="0" xfId="0"/>
    <xf numFmtId="0" fontId="8" fillId="0" borderId="0" xfId="1" applyFont="1" applyFill="1" applyAlignment="1">
      <alignment horizontal="center"/>
    </xf>
    <xf numFmtId="0" fontId="8" fillId="0" borderId="0" xfId="1" applyFont="1" applyFill="1"/>
    <xf numFmtId="0" fontId="4" fillId="0" borderId="1" xfId="1" applyFont="1" applyFill="1" applyBorder="1" applyAlignment="1">
      <alignment wrapText="1"/>
    </xf>
    <xf numFmtId="0" fontId="4" fillId="0" borderId="1" xfId="1" applyFont="1" applyFill="1" applyBorder="1" applyAlignment="1">
      <alignment horizontal="center" wrapText="1"/>
    </xf>
    <xf numFmtId="0" fontId="43" fillId="0" borderId="1" xfId="2" applyNumberFormat="1" applyFont="1" applyFill="1" applyBorder="1" applyAlignment="1">
      <alignment horizontal="right" wrapText="1"/>
    </xf>
    <xf numFmtId="3" fontId="8" fillId="0" borderId="0" xfId="106" applyNumberFormat="1" applyFont="1" applyFill="1"/>
    <xf numFmtId="0" fontId="8" fillId="0" borderId="0" xfId="106" applyFont="1" applyFill="1"/>
    <xf numFmtId="166" fontId="8" fillId="0" borderId="0" xfId="176" applyNumberFormat="1" applyFont="1" applyFill="1" applyBorder="1"/>
    <xf numFmtId="166" fontId="8" fillId="0" borderId="0" xfId="176" applyNumberFormat="1" applyFont="1" applyFill="1"/>
    <xf numFmtId="164" fontId="8" fillId="0" borderId="0" xfId="111" applyNumberFormat="1" applyFont="1" applyFill="1" applyAlignment="1">
      <alignment horizontal="right"/>
    </xf>
    <xf numFmtId="164" fontId="8" fillId="0" borderId="0" xfId="110" applyNumberFormat="1" applyFont="1" applyFill="1" applyAlignment="1">
      <alignment horizontal="right"/>
    </xf>
    <xf numFmtId="167" fontId="8" fillId="0" borderId="0" xfId="106" applyNumberFormat="1" applyFont="1" applyFill="1"/>
    <xf numFmtId="167" fontId="1" fillId="0" borderId="0" xfId="1837" applyNumberFormat="1" applyFont="1" applyFill="1"/>
    <xf numFmtId="3" fontId="1" fillId="0" borderId="0" xfId="106" applyNumberFormat="1" applyFont="1" applyFill="1"/>
    <xf numFmtId="164" fontId="1" fillId="0" borderId="0" xfId="106" applyNumberFormat="1" applyFont="1" applyFill="1"/>
    <xf numFmtId="164" fontId="45" fillId="0" borderId="0" xfId="106" applyNumberFormat="1" applyFont="1" applyFill="1"/>
    <xf numFmtId="10" fontId="1" fillId="0" borderId="0" xfId="106" applyNumberFormat="1" applyFont="1" applyFill="1" applyAlignment="1">
      <alignment horizontal="right"/>
    </xf>
    <xf numFmtId="167" fontId="8" fillId="0" borderId="0" xfId="106" applyNumberFormat="1" applyFont="1" applyFill="1" applyAlignment="1">
      <alignment horizontal="right"/>
    </xf>
    <xf numFmtId="0" fontId="46" fillId="0" borderId="1" xfId="0" applyFont="1" applyBorder="1" applyAlignment="1">
      <alignment wrapText="1"/>
    </xf>
    <xf numFmtId="167" fontId="46" fillId="0" borderId="1" xfId="0" applyNumberFormat="1" applyFont="1" applyBorder="1" applyAlignment="1">
      <alignment wrapText="1"/>
    </xf>
    <xf numFmtId="164" fontId="47" fillId="0" borderId="1" xfId="106" applyNumberFormat="1" applyFont="1" applyFill="1" applyBorder="1" applyAlignment="1">
      <alignment horizontal="right" wrapText="1"/>
    </xf>
    <xf numFmtId="0" fontId="1" fillId="0" borderId="0" xfId="0" applyFont="1"/>
    <xf numFmtId="167" fontId="1" fillId="0" borderId="0" xfId="0" applyNumberFormat="1" applyFont="1"/>
    <xf numFmtId="168" fontId="1" fillId="0" borderId="0" xfId="0" applyNumberFormat="1" applyFont="1"/>
    <xf numFmtId="0" fontId="47" fillId="0" borderId="1" xfId="106" applyNumberFormat="1" applyFont="1" applyFill="1" applyBorder="1" applyAlignment="1">
      <alignment horizontal="right" wrapText="1"/>
    </xf>
    <xf numFmtId="0" fontId="47" fillId="0" borderId="1" xfId="1837" applyNumberFormat="1" applyFont="1" applyFill="1" applyBorder="1" applyAlignment="1">
      <alignment horizontal="right" wrapText="1"/>
    </xf>
    <xf numFmtId="0" fontId="45" fillId="0" borderId="0" xfId="0" applyFont="1" applyAlignment="1">
      <alignment wrapText="1"/>
    </xf>
    <xf numFmtId="166" fontId="1" fillId="0" borderId="0" xfId="0" applyNumberFormat="1" applyFont="1"/>
    <xf numFmtId="10" fontId="1" fillId="0" borderId="0" xfId="1840" applyNumberFormat="1" applyFont="1"/>
    <xf numFmtId="169" fontId="1" fillId="0" borderId="0" xfId="0" applyNumberFormat="1" applyFont="1"/>
    <xf numFmtId="170" fontId="1" fillId="0" borderId="0" xfId="1839" applyNumberFormat="1" applyFont="1"/>
    <xf numFmtId="49" fontId="4" fillId="0" borderId="1" xfId="2" applyNumberFormat="1" applyFont="1" applyFill="1" applyBorder="1" applyAlignment="1">
      <alignment horizontal="right" wrapText="1"/>
    </xf>
    <xf numFmtId="49" fontId="48" fillId="0" borderId="1" xfId="110" applyNumberFormat="1" applyFont="1" applyFill="1" applyBorder="1" applyAlignment="1">
      <alignment horizontal="right" wrapText="1"/>
    </xf>
    <xf numFmtId="171" fontId="1" fillId="0" borderId="0" xfId="0" applyNumberFormat="1" applyFont="1"/>
    <xf numFmtId="44" fontId="1" fillId="0" borderId="0" xfId="1839" applyNumberFormat="1" applyFont="1"/>
    <xf numFmtId="44" fontId="1" fillId="0" borderId="0" xfId="0" applyNumberFormat="1" applyFont="1"/>
    <xf numFmtId="4" fontId="1" fillId="0" borderId="0" xfId="0" applyNumberFormat="1" applyFont="1"/>
    <xf numFmtId="164" fontId="1" fillId="0" borderId="0" xfId="0" applyNumberFormat="1" applyFont="1"/>
    <xf numFmtId="3" fontId="1" fillId="0" borderId="0" xfId="0" applyNumberFormat="1" applyFont="1"/>
    <xf numFmtId="0" fontId="1" fillId="0" borderId="0" xfId="0" applyFont="1" applyAlignment="1">
      <alignment wrapText="1"/>
    </xf>
    <xf numFmtId="172" fontId="1" fillId="0" borderId="0" xfId="1840" applyNumberFormat="1" applyFont="1"/>
    <xf numFmtId="0" fontId="0" fillId="41" borderId="16" xfId="0" applyFont="1" applyFill="1" applyBorder="1" applyAlignment="1">
      <alignment horizontal="center" vertical="center" wrapText="1"/>
    </xf>
    <xf numFmtId="167" fontId="0" fillId="41" borderId="16" xfId="0" applyNumberFormat="1" applyFont="1" applyFill="1" applyBorder="1" applyAlignment="1">
      <alignment horizontal="center" vertical="center" wrapText="1"/>
    </xf>
    <xf numFmtId="0" fontId="0" fillId="0" borderId="0" xfId="0" applyBorder="1"/>
    <xf numFmtId="0" fontId="0" fillId="0" borderId="0" xfId="0" applyAlignment="1">
      <alignment horizontal="center"/>
    </xf>
    <xf numFmtId="0" fontId="54" fillId="43" borderId="0" xfId="0" applyFont="1" applyFill="1" applyBorder="1" applyAlignment="1">
      <alignment horizontal="center" vertical="center"/>
    </xf>
    <xf numFmtId="0" fontId="0" fillId="0" borderId="0" xfId="0" applyFont="1"/>
    <xf numFmtId="0" fontId="50" fillId="0" borderId="0" xfId="0" applyFont="1" applyAlignment="1">
      <alignment horizontal="center"/>
    </xf>
    <xf numFmtId="0" fontId="0" fillId="0" borderId="0" xfId="0" applyFont="1" applyBorder="1"/>
    <xf numFmtId="0" fontId="51" fillId="0" borderId="0" xfId="0" applyFont="1" applyFill="1" applyBorder="1" applyAlignment="1">
      <alignment horizontal="center" vertical="center" wrapText="1"/>
    </xf>
    <xf numFmtId="0" fontId="0" fillId="0" borderId="0" xfId="0" applyFill="1" applyBorder="1"/>
    <xf numFmtId="0" fontId="52" fillId="0" borderId="0" xfId="0" applyFont="1" applyAlignment="1"/>
    <xf numFmtId="0" fontId="52" fillId="0" borderId="21" xfId="0" applyFont="1" applyBorder="1" applyAlignment="1"/>
    <xf numFmtId="0" fontId="55" fillId="0" borderId="15" xfId="0" applyFont="1" applyBorder="1" applyAlignment="1">
      <alignment horizontal="center" vertical="center"/>
    </xf>
    <xf numFmtId="0" fontId="50" fillId="0" borderId="0" xfId="0" applyFont="1"/>
    <xf numFmtId="0" fontId="55" fillId="0" borderId="15" xfId="0" applyFont="1" applyBorder="1" applyAlignment="1">
      <alignment horizontal="center" vertical="center" wrapText="1"/>
    </xf>
    <xf numFmtId="0" fontId="55" fillId="0" borderId="0" xfId="0" applyFont="1" applyFill="1" applyBorder="1" applyAlignment="1">
      <alignment horizontal="center" vertical="center"/>
    </xf>
    <xf numFmtId="0" fontId="0" fillId="43" borderId="0" xfId="0" applyFill="1"/>
    <xf numFmtId="0" fontId="0" fillId="43" borderId="0" xfId="0" applyFont="1" applyFill="1"/>
    <xf numFmtId="0" fontId="50" fillId="43" borderId="0" xfId="0" applyFont="1" applyFill="1" applyAlignment="1">
      <alignment horizontal="center"/>
    </xf>
    <xf numFmtId="0" fontId="50" fillId="43" borderId="0" xfId="0" applyFont="1" applyFill="1" applyBorder="1" applyAlignment="1">
      <alignment horizontal="center"/>
    </xf>
    <xf numFmtId="1" fontId="1" fillId="0" borderId="0" xfId="0" applyNumberFormat="1" applyFont="1"/>
    <xf numFmtId="10" fontId="1" fillId="0" borderId="0" xfId="106" applyNumberFormat="1" applyFont="1" applyAlignment="1">
      <alignment horizontal="right"/>
    </xf>
    <xf numFmtId="167" fontId="8" fillId="0" borderId="0" xfId="106" applyNumberFormat="1" applyFont="1" applyAlignment="1">
      <alignment horizontal="right"/>
    </xf>
    <xf numFmtId="166" fontId="8" fillId="0" borderId="0" xfId="106" applyNumberFormat="1" applyFill="1"/>
    <xf numFmtId="0" fontId="1" fillId="0" borderId="0" xfId="0" applyFont="1" applyFill="1"/>
    <xf numFmtId="170" fontId="1" fillId="0" borderId="0" xfId="0" applyNumberFormat="1" applyFont="1"/>
    <xf numFmtId="167" fontId="0" fillId="41" borderId="16" xfId="106" applyNumberFormat="1" applyFont="1" applyFill="1" applyBorder="1" applyAlignment="1">
      <alignment horizontal="center" vertical="center" wrapText="1"/>
    </xf>
    <xf numFmtId="0" fontId="50" fillId="40" borderId="16" xfId="0" applyFont="1" applyFill="1" applyBorder="1" applyAlignment="1">
      <alignment horizontal="center" vertical="center" wrapText="1"/>
    </xf>
    <xf numFmtId="0" fontId="50" fillId="0" borderId="16" xfId="0" applyFont="1" applyBorder="1" applyAlignment="1">
      <alignment horizontal="center" vertical="center" wrapText="1"/>
    </xf>
    <xf numFmtId="0" fontId="55" fillId="0" borderId="0" xfId="0" applyFont="1" applyBorder="1" applyAlignment="1">
      <alignment horizontal="right" vertical="center"/>
    </xf>
    <xf numFmtId="0" fontId="55" fillId="0" borderId="0" xfId="0" applyFont="1" applyBorder="1" applyAlignment="1">
      <alignment horizontal="left" vertical="center"/>
    </xf>
    <xf numFmtId="4" fontId="50" fillId="0" borderId="0" xfId="0" applyNumberFormat="1" applyFont="1"/>
    <xf numFmtId="49" fontId="45" fillId="0" borderId="1" xfId="2" applyNumberFormat="1" applyFont="1" applyFill="1" applyBorder="1" applyAlignment="1">
      <alignment horizontal="right" wrapText="1"/>
    </xf>
    <xf numFmtId="0" fontId="46" fillId="0" borderId="0" xfId="0" applyFont="1"/>
    <xf numFmtId="166" fontId="44" fillId="0" borderId="0" xfId="176" applyNumberFormat="1" applyFont="1" applyBorder="1"/>
    <xf numFmtId="166" fontId="8" fillId="0" borderId="0" xfId="176" applyNumberFormat="1" applyFont="1" applyBorder="1"/>
    <xf numFmtId="164" fontId="8" fillId="0" borderId="0" xfId="111" applyNumberFormat="1" applyFont="1" applyAlignment="1">
      <alignment horizontal="right"/>
    </xf>
    <xf numFmtId="166" fontId="8" fillId="0" borderId="0" xfId="176" applyNumberFormat="1" applyFont="1"/>
    <xf numFmtId="175" fontId="1" fillId="0" borderId="0" xfId="1837" applyNumberFormat="1" applyFont="1"/>
    <xf numFmtId="0" fontId="56" fillId="0" borderId="0" xfId="0" applyFont="1" applyBorder="1" applyAlignment="1">
      <alignment horizontal="center" vertical="center" wrapText="1"/>
    </xf>
    <xf numFmtId="167" fontId="57" fillId="41" borderId="16" xfId="0" applyNumberFormat="1" applyFont="1" applyFill="1" applyBorder="1" applyAlignment="1">
      <alignment horizontal="center" vertical="center" wrapText="1"/>
    </xf>
    <xf numFmtId="0" fontId="57" fillId="0" borderId="18" xfId="0" applyFont="1" applyBorder="1" applyAlignment="1">
      <alignment horizontal="center" vertical="center"/>
    </xf>
    <xf numFmtId="0" fontId="57" fillId="0" borderId="0" xfId="0" applyFont="1" applyBorder="1" applyAlignment="1">
      <alignment horizontal="center" vertical="center" wrapText="1"/>
    </xf>
    <xf numFmtId="0" fontId="56" fillId="0" borderId="0" xfId="0" applyFont="1" applyBorder="1" applyAlignment="1">
      <alignment horizontal="center" vertical="center"/>
    </xf>
    <xf numFmtId="0" fontId="56" fillId="0" borderId="18" xfId="0" applyFont="1" applyBorder="1" applyAlignment="1">
      <alignment horizontal="center" vertical="center"/>
    </xf>
    <xf numFmtId="0" fontId="56" fillId="0" borderId="17" xfId="0" applyFont="1" applyBorder="1" applyAlignment="1">
      <alignment horizontal="center" vertical="center" wrapText="1"/>
    </xf>
    <xf numFmtId="0" fontId="57" fillId="0" borderId="17" xfId="0" applyFont="1" applyBorder="1" applyAlignment="1">
      <alignment horizontal="center" vertical="center" wrapText="1"/>
    </xf>
    <xf numFmtId="0" fontId="50" fillId="0" borderId="19" xfId="0" applyFont="1" applyBorder="1"/>
    <xf numFmtId="0" fontId="50" fillId="0" borderId="25" xfId="0" applyFont="1" applyBorder="1"/>
    <xf numFmtId="174" fontId="0" fillId="0" borderId="0" xfId="1840" applyNumberFormat="1" applyFont="1"/>
    <xf numFmtId="0" fontId="49" fillId="0" borderId="0" xfId="0" applyFont="1"/>
    <xf numFmtId="0" fontId="8" fillId="0" borderId="0" xfId="104" applyFont="1" applyAlignment="1">
      <alignment horizontal="center"/>
    </xf>
    <xf numFmtId="0" fontId="8" fillId="0" borderId="0" xfId="104" applyFont="1"/>
    <xf numFmtId="167" fontId="8" fillId="0" borderId="0" xfId="104" applyNumberFormat="1" applyFont="1"/>
    <xf numFmtId="0" fontId="58" fillId="0" borderId="0" xfId="104" applyFont="1" applyAlignment="1">
      <alignment horizontal="center"/>
    </xf>
    <xf numFmtId="0" fontId="58" fillId="0" borderId="0" xfId="104" applyFont="1"/>
    <xf numFmtId="167" fontId="58" fillId="0" borderId="0" xfId="104" applyNumberFormat="1" applyFont="1"/>
    <xf numFmtId="0" fontId="4" fillId="0" borderId="1" xfId="104" applyFont="1" applyFill="1" applyBorder="1" applyAlignment="1">
      <alignment horizontal="center" wrapText="1"/>
    </xf>
    <xf numFmtId="0" fontId="4" fillId="0" borderId="1" xfId="104" applyFont="1" applyFill="1" applyBorder="1" applyAlignment="1">
      <alignment wrapText="1"/>
    </xf>
    <xf numFmtId="167" fontId="4" fillId="0" borderId="1" xfId="104" applyNumberFormat="1" applyFont="1" applyFill="1" applyBorder="1" applyAlignment="1">
      <alignment horizontal="right" wrapText="1"/>
    </xf>
    <xf numFmtId="0" fontId="59" fillId="43" borderId="0" xfId="0" applyFont="1" applyFill="1" applyAlignment="1">
      <alignment horizontal="left"/>
    </xf>
    <xf numFmtId="170" fontId="43" fillId="0" borderId="1" xfId="2" applyNumberFormat="1" applyFont="1" applyFill="1" applyBorder="1" applyAlignment="1">
      <alignment horizontal="right" wrapText="1"/>
    </xf>
    <xf numFmtId="170" fontId="47" fillId="0" borderId="1" xfId="1837" applyNumberFormat="1" applyFont="1" applyFill="1" applyBorder="1" applyAlignment="1">
      <alignment horizontal="right" wrapText="1"/>
    </xf>
    <xf numFmtId="164" fontId="0" fillId="0" borderId="0" xfId="0" applyNumberFormat="1" applyFont="1" applyFill="1" applyBorder="1" applyAlignment="1">
      <alignment horizontal="center"/>
    </xf>
    <xf numFmtId="172" fontId="0" fillId="0" borderId="0" xfId="1840" applyNumberFormat="1" applyFont="1" applyFill="1" applyBorder="1" applyAlignment="1">
      <alignment horizontal="center"/>
    </xf>
    <xf numFmtId="174" fontId="0" fillId="0" borderId="0" xfId="1840" applyNumberFormat="1" applyFont="1" applyFill="1" applyBorder="1" applyAlignment="1">
      <alignment horizontal="center"/>
    </xf>
    <xf numFmtId="0" fontId="56" fillId="44" borderId="16" xfId="0" applyFont="1" applyFill="1" applyBorder="1" applyAlignment="1">
      <alignment horizontal="center" vertical="center" wrapText="1"/>
    </xf>
    <xf numFmtId="0" fontId="52" fillId="43" borderId="0" xfId="0" applyFont="1" applyFill="1" applyAlignment="1">
      <alignment horizontal="center"/>
    </xf>
    <xf numFmtId="0" fontId="52" fillId="43" borderId="0" xfId="0" applyFont="1" applyFill="1" applyBorder="1" applyAlignment="1">
      <alignment horizontal="center"/>
    </xf>
    <xf numFmtId="0" fontId="55" fillId="0" borderId="0" xfId="0" applyFont="1" applyBorder="1" applyAlignment="1">
      <alignment horizontal="center" vertical="center" wrapText="1"/>
    </xf>
    <xf numFmtId="0" fontId="50" fillId="0" borderId="0" xfId="0" applyFont="1" applyBorder="1" applyAlignment="1">
      <alignment horizontal="center" vertical="center" wrapText="1"/>
    </xf>
    <xf numFmtId="167" fontId="0" fillId="41" borderId="0" xfId="106" applyNumberFormat="1" applyFont="1" applyFill="1" applyBorder="1" applyAlignment="1">
      <alignment horizontal="center" vertical="center" wrapText="1"/>
    </xf>
    <xf numFmtId="0" fontId="50" fillId="0" borderId="0" xfId="0" applyFont="1" applyFill="1" applyBorder="1" applyAlignment="1">
      <alignment horizontal="center"/>
    </xf>
    <xf numFmtId="173" fontId="0" fillId="41" borderId="0" xfId="106" applyNumberFormat="1" applyFont="1" applyFill="1" applyBorder="1" applyAlignment="1">
      <alignment horizontal="center" vertical="center" wrapText="1"/>
    </xf>
    <xf numFmtId="167" fontId="61" fillId="41" borderId="0" xfId="106" applyNumberFormat="1" applyFont="1" applyFill="1" applyBorder="1" applyAlignment="1">
      <alignment horizontal="center" vertical="center" wrapText="1"/>
    </xf>
    <xf numFmtId="173" fontId="61" fillId="41" borderId="0" xfId="106" applyNumberFormat="1" applyFont="1" applyFill="1" applyBorder="1" applyAlignment="1">
      <alignment horizontal="center" vertical="center" wrapText="1"/>
    </xf>
    <xf numFmtId="0" fontId="61" fillId="0" borderId="0" xfId="0" applyFont="1"/>
    <xf numFmtId="0" fontId="62" fillId="0" borderId="0" xfId="0" applyFont="1" applyBorder="1" applyAlignment="1">
      <alignment horizontal="center" vertical="center" wrapText="1"/>
    </xf>
    <xf numFmtId="0" fontId="63" fillId="0" borderId="0" xfId="0" applyFont="1" applyBorder="1" applyAlignment="1">
      <alignment horizontal="center" vertical="center" wrapText="1"/>
    </xf>
    <xf numFmtId="10" fontId="0" fillId="41" borderId="0" xfId="1840" applyNumberFormat="1" applyFont="1" applyFill="1" applyBorder="1" applyAlignment="1">
      <alignment horizontal="center" vertical="center" wrapText="1"/>
    </xf>
    <xf numFmtId="167" fontId="0" fillId="41" borderId="26" xfId="106" applyNumberFormat="1" applyFont="1" applyFill="1" applyBorder="1" applyAlignment="1">
      <alignment horizontal="center" vertical="center" wrapText="1"/>
    </xf>
    <xf numFmtId="0" fontId="61" fillId="0" borderId="0" xfId="0" applyFont="1" applyFill="1"/>
    <xf numFmtId="0" fontId="61" fillId="0" borderId="0" xfId="0" applyFont="1" applyFill="1" applyBorder="1" applyAlignment="1">
      <alignment horizontal="center" vertical="center" wrapText="1"/>
    </xf>
    <xf numFmtId="167" fontId="61" fillId="0" borderId="0" xfId="106" applyNumberFormat="1" applyFont="1" applyFill="1" applyBorder="1" applyAlignment="1">
      <alignment horizontal="center" vertical="center" wrapText="1"/>
    </xf>
    <xf numFmtId="0" fontId="62" fillId="0" borderId="0" xfId="0" applyFont="1" applyFill="1" applyBorder="1" applyAlignment="1">
      <alignment horizontal="center" vertical="center" wrapText="1"/>
    </xf>
    <xf numFmtId="173" fontId="61" fillId="0" borderId="0" xfId="106" applyNumberFormat="1" applyFont="1" applyFill="1" applyBorder="1" applyAlignment="1">
      <alignment horizontal="center" vertical="center" wrapText="1"/>
    </xf>
    <xf numFmtId="0" fontId="63" fillId="0" borderId="0" xfId="0" applyFont="1" applyFill="1" applyBorder="1" applyAlignment="1">
      <alignment horizontal="center" vertical="center" wrapText="1"/>
    </xf>
    <xf numFmtId="0" fontId="64" fillId="0" borderId="0" xfId="0" applyFont="1"/>
    <xf numFmtId="0" fontId="62" fillId="0" borderId="0" xfId="0" applyFont="1" applyBorder="1" applyAlignment="1">
      <alignment horizontal="center" vertical="center"/>
    </xf>
    <xf numFmtId="169" fontId="61" fillId="41" borderId="0" xfId="106" applyNumberFormat="1" applyFont="1" applyFill="1" applyBorder="1" applyAlignment="1">
      <alignment horizontal="center" vertical="center" wrapText="1"/>
    </xf>
    <xf numFmtId="4" fontId="61" fillId="41" borderId="0" xfId="106" applyNumberFormat="1" applyFont="1" applyFill="1" applyBorder="1" applyAlignment="1">
      <alignment horizontal="center" vertical="center" wrapText="1"/>
    </xf>
    <xf numFmtId="4" fontId="60" fillId="0" borderId="0" xfId="0" applyNumberFormat="1" applyFont="1"/>
    <xf numFmtId="0" fontId="0" fillId="0" borderId="0" xfId="0" applyFont="1" applyFill="1"/>
    <xf numFmtId="169" fontId="0" fillId="0" borderId="0" xfId="106" applyNumberFormat="1" applyFont="1" applyFill="1" applyBorder="1" applyAlignment="1">
      <alignment horizontal="center" vertical="center" wrapText="1"/>
    </xf>
    <xf numFmtId="0" fontId="56" fillId="0" borderId="0" xfId="0" applyFont="1" applyFill="1" applyBorder="1" applyAlignment="1">
      <alignment horizontal="center" vertical="center"/>
    </xf>
    <xf numFmtId="4" fontId="0" fillId="0" borderId="0" xfId="106" applyNumberFormat="1" applyFont="1" applyFill="1" applyBorder="1" applyAlignment="1">
      <alignment horizontal="center" vertical="center" wrapText="1"/>
    </xf>
    <xf numFmtId="0" fontId="56" fillId="0" borderId="0" xfId="0" applyFont="1" applyFill="1" applyBorder="1" applyAlignment="1">
      <alignment horizontal="center" vertical="center" wrapText="1"/>
    </xf>
    <xf numFmtId="167" fontId="0" fillId="0" borderId="0" xfId="106" applyNumberFormat="1" applyFont="1" applyFill="1" applyBorder="1" applyAlignment="1">
      <alignment horizontal="center" vertical="center" wrapText="1"/>
    </xf>
    <xf numFmtId="0" fontId="0" fillId="0" borderId="0" xfId="0" applyFill="1"/>
    <xf numFmtId="0" fontId="0" fillId="0" borderId="0" xfId="0" applyFont="1" applyFill="1" applyBorder="1" applyAlignment="1">
      <alignment horizontal="center" vertical="center" wrapText="1"/>
    </xf>
    <xf numFmtId="173" fontId="0" fillId="0" borderId="0" xfId="106" applyNumberFormat="1" applyFont="1" applyFill="1" applyBorder="1" applyAlignment="1">
      <alignment horizontal="center" vertical="center" wrapText="1"/>
    </xf>
    <xf numFmtId="0" fontId="57" fillId="0" borderId="0" xfId="0" applyFont="1" applyFill="1" applyBorder="1" applyAlignment="1">
      <alignment horizontal="center" vertical="center" wrapText="1"/>
    </xf>
    <xf numFmtId="4" fontId="61" fillId="0" borderId="0" xfId="106" applyNumberFormat="1" applyFont="1" applyFill="1" applyBorder="1" applyAlignment="1">
      <alignment horizontal="center" vertical="center" wrapText="1"/>
    </xf>
    <xf numFmtId="0" fontId="50" fillId="0" borderId="0" xfId="0" applyFont="1" applyFill="1" applyBorder="1" applyAlignment="1">
      <alignment horizontal="center" vertical="center" wrapText="1"/>
    </xf>
    <xf numFmtId="0" fontId="50" fillId="0" borderId="0" xfId="0" applyFont="1" applyFill="1"/>
    <xf numFmtId="167" fontId="50" fillId="0" borderId="0" xfId="106" applyNumberFormat="1" applyFont="1" applyFill="1" applyBorder="1" applyAlignment="1">
      <alignment horizontal="center" vertical="center" wrapText="1"/>
    </xf>
    <xf numFmtId="173" fontId="50" fillId="0" borderId="0" xfId="106" applyNumberFormat="1" applyFont="1" applyFill="1" applyBorder="1" applyAlignment="1">
      <alignment horizontal="center" vertical="center" wrapText="1"/>
    </xf>
    <xf numFmtId="3" fontId="0" fillId="41" borderId="0" xfId="106" applyNumberFormat="1" applyFont="1" applyFill="1" applyBorder="1" applyAlignment="1">
      <alignment horizontal="center" vertical="center" wrapText="1"/>
    </xf>
    <xf numFmtId="0" fontId="50" fillId="0" borderId="0" xfId="0" applyFont="1" applyFill="1" applyBorder="1" applyAlignment="1">
      <alignment vertical="center" wrapText="1"/>
    </xf>
    <xf numFmtId="0" fontId="68" fillId="0" borderId="0" xfId="0" applyFont="1" applyFill="1" applyBorder="1" applyAlignment="1">
      <alignment vertical="center" wrapText="1"/>
    </xf>
    <xf numFmtId="0" fontId="55" fillId="0" borderId="0" xfId="0" applyFont="1" applyFill="1" applyBorder="1" applyAlignment="1">
      <alignment horizontal="center" vertical="center" wrapText="1"/>
    </xf>
    <xf numFmtId="164" fontId="59" fillId="0" borderId="0" xfId="0" applyNumberFormat="1" applyFont="1" applyFill="1" applyBorder="1" applyAlignment="1"/>
    <xf numFmtId="174" fontId="59" fillId="0" borderId="0" xfId="1840" applyNumberFormat="1" applyFont="1" applyFill="1" applyBorder="1" applyAlignment="1"/>
    <xf numFmtId="0" fontId="50" fillId="0" borderId="0" xfId="0" applyFont="1" applyFill="1" applyBorder="1" applyAlignment="1"/>
    <xf numFmtId="164" fontId="0" fillId="0" borderId="0" xfId="0" applyNumberFormat="1" applyFont="1" applyFill="1" applyBorder="1" applyAlignment="1"/>
    <xf numFmtId="0" fontId="54" fillId="0" borderId="0" xfId="0" applyFont="1" applyFill="1" applyBorder="1" applyAlignment="1">
      <alignment horizontal="center" vertical="center"/>
    </xf>
    <xf numFmtId="0" fontId="54" fillId="0" borderId="0" xfId="0" applyFont="1" applyFill="1" applyBorder="1" applyAlignment="1" applyProtection="1">
      <alignment horizontal="center" vertical="center"/>
      <protection locked="0"/>
    </xf>
    <xf numFmtId="172" fontId="0" fillId="0" borderId="0" xfId="1840" applyNumberFormat="1" applyFont="1" applyFill="1" applyBorder="1" applyAlignment="1"/>
    <xf numFmtId="0" fontId="0" fillId="0" borderId="0" xfId="1840" applyNumberFormat="1" applyFont="1" applyFill="1" applyBorder="1" applyAlignment="1"/>
    <xf numFmtId="3" fontId="0" fillId="41" borderId="26" xfId="106" applyNumberFormat="1" applyFont="1" applyFill="1" applyBorder="1" applyAlignment="1">
      <alignment horizontal="center" vertical="center" wrapText="1"/>
    </xf>
    <xf numFmtId="0" fontId="55" fillId="0" borderId="0" xfId="0" applyFont="1" applyBorder="1" applyAlignment="1">
      <alignment horizontal="center" vertical="center"/>
    </xf>
    <xf numFmtId="0" fontId="55" fillId="0" borderId="15" xfId="0" applyFont="1" applyBorder="1" applyAlignment="1">
      <alignment horizontal="right" vertical="center" wrapText="1"/>
    </xf>
    <xf numFmtId="0" fontId="55" fillId="0" borderId="0" xfId="0" applyFont="1" applyFill="1" applyBorder="1" applyAlignment="1">
      <alignment horizontal="left" vertical="center"/>
    </xf>
    <xf numFmtId="0" fontId="55" fillId="0" borderId="0" xfId="0" applyFont="1" applyFill="1" applyBorder="1" applyAlignment="1">
      <alignment horizontal="left" vertical="center" wrapText="1"/>
    </xf>
    <xf numFmtId="0" fontId="62" fillId="0" borderId="0" xfId="0" applyFont="1" applyFill="1" applyBorder="1" applyAlignment="1">
      <alignment horizontal="center" vertical="center"/>
    </xf>
    <xf numFmtId="0" fontId="49" fillId="0" borderId="0" xfId="0" applyFont="1" applyFill="1" applyBorder="1" applyAlignment="1">
      <alignment horizontal="center"/>
    </xf>
    <xf numFmtId="0" fontId="64" fillId="0" borderId="0" xfId="0" applyFont="1" applyAlignment="1"/>
    <xf numFmtId="0" fontId="64" fillId="0" borderId="0" xfId="0" applyFont="1" applyAlignment="1">
      <alignment horizontal="right"/>
    </xf>
    <xf numFmtId="164" fontId="64" fillId="0" borderId="0" xfId="1840" applyNumberFormat="1" applyFont="1" applyFill="1" applyBorder="1" applyAlignment="1"/>
    <xf numFmtId="0" fontId="64" fillId="0" borderId="0" xfId="1840" applyNumberFormat="1" applyFont="1" applyFill="1" applyBorder="1" applyAlignment="1"/>
    <xf numFmtId="0" fontId="69" fillId="0" borderId="0" xfId="0" applyFont="1"/>
    <xf numFmtId="167" fontId="0" fillId="0" borderId="0" xfId="0" applyNumberFormat="1" applyFont="1" applyFill="1" applyBorder="1" applyAlignment="1">
      <alignment horizontal="center" vertical="center" wrapText="1"/>
    </xf>
    <xf numFmtId="169" fontId="0" fillId="0" borderId="27" xfId="106" applyNumberFormat="1" applyFont="1" applyFill="1" applyBorder="1" applyAlignment="1">
      <alignment vertical="center" wrapText="1"/>
    </xf>
    <xf numFmtId="3" fontId="0" fillId="0" borderId="0" xfId="106" applyNumberFormat="1" applyFont="1" applyFill="1" applyBorder="1" applyAlignment="1">
      <alignment vertical="center" wrapText="1"/>
    </xf>
    <xf numFmtId="169" fontId="61" fillId="0" borderId="0" xfId="106" applyNumberFormat="1" applyFont="1" applyFill="1" applyBorder="1" applyAlignment="1">
      <alignment vertical="center" wrapText="1"/>
    </xf>
    <xf numFmtId="169" fontId="61" fillId="0" borderId="0" xfId="106" applyNumberFormat="1" applyFont="1" applyFill="1" applyBorder="1" applyAlignment="1">
      <alignment horizontal="center" vertical="center" wrapText="1"/>
    </xf>
    <xf numFmtId="172" fontId="0" fillId="0" borderId="0" xfId="0" applyNumberFormat="1" applyFont="1" applyFill="1" applyBorder="1" applyAlignment="1">
      <alignment horizontal="center" vertical="center" wrapText="1"/>
    </xf>
    <xf numFmtId="0" fontId="68" fillId="0" borderId="0" xfId="0" applyFont="1" applyFill="1" applyBorder="1" applyAlignment="1">
      <alignment horizontal="left" vertical="center" wrapText="1"/>
    </xf>
    <xf numFmtId="167" fontId="61" fillId="0" borderId="0" xfId="0" applyNumberFormat="1" applyFont="1" applyFill="1" applyBorder="1" applyAlignment="1">
      <alignment horizontal="center" vertical="center" wrapText="1"/>
    </xf>
    <xf numFmtId="0" fontId="70" fillId="39" borderId="14" xfId="0" applyFont="1" applyFill="1" applyBorder="1" applyAlignment="1">
      <alignment horizontal="center" vertical="center" wrapText="1"/>
    </xf>
    <xf numFmtId="0" fontId="70" fillId="39" borderId="14" xfId="0" applyFont="1" applyFill="1" applyBorder="1" applyAlignment="1">
      <alignment horizontal="center" vertical="center"/>
    </xf>
    <xf numFmtId="172" fontId="0" fillId="0" borderId="32" xfId="1840" applyNumberFormat="1" applyFont="1" applyFill="1" applyBorder="1" applyAlignment="1">
      <alignment vertical="center" wrapText="1"/>
    </xf>
    <xf numFmtId="0" fontId="1" fillId="0" borderId="0" xfId="1840" applyNumberFormat="1" applyFont="1"/>
    <xf numFmtId="164" fontId="0" fillId="41" borderId="0" xfId="1839" applyNumberFormat="1" applyFont="1" applyFill="1" applyBorder="1" applyAlignment="1">
      <alignment horizontal="center" vertical="center" wrapText="1"/>
    </xf>
    <xf numFmtId="0" fontId="71" fillId="0" borderId="0" xfId="0" applyFont="1" applyAlignment="1">
      <alignment horizontal="left" vertical="center"/>
    </xf>
    <xf numFmtId="0" fontId="55" fillId="0" borderId="15" xfId="0" applyFont="1" applyBorder="1" applyAlignment="1">
      <alignment horizontal="left" vertical="center" wrapText="1"/>
    </xf>
    <xf numFmtId="0" fontId="0" fillId="0" borderId="0" xfId="0" applyAlignment="1">
      <alignment vertical="center" wrapText="1"/>
    </xf>
    <xf numFmtId="0" fontId="4" fillId="0" borderId="0" xfId="104" applyFont="1" applyFill="1" applyAlignment="1">
      <alignment wrapText="1"/>
    </xf>
    <xf numFmtId="167" fontId="66" fillId="0" borderId="1" xfId="0" applyNumberFormat="1" applyFont="1" applyFill="1" applyBorder="1" applyAlignment="1">
      <alignment horizontal="right" wrapText="1"/>
    </xf>
    <xf numFmtId="167" fontId="67" fillId="0" borderId="0" xfId="0" applyNumberFormat="1" applyFont="1"/>
    <xf numFmtId="9" fontId="8" fillId="0" borderId="0" xfId="1840" applyFont="1"/>
    <xf numFmtId="0" fontId="4" fillId="0" borderId="0" xfId="104" applyFont="1" applyFill="1" applyAlignment="1">
      <alignment horizontal="center" wrapText="1"/>
    </xf>
    <xf numFmtId="0" fontId="66" fillId="0" borderId="1" xfId="1" applyFont="1" applyFill="1" applyBorder="1" applyAlignment="1">
      <alignment horizontal="center" wrapText="1"/>
    </xf>
    <xf numFmtId="0" fontId="66" fillId="0" borderId="1" xfId="1" applyFont="1" applyFill="1" applyBorder="1" applyAlignment="1">
      <alignment wrapText="1"/>
    </xf>
    <xf numFmtId="0" fontId="65" fillId="0" borderId="0" xfId="0" applyFont="1" applyAlignment="1">
      <alignment wrapText="1"/>
    </xf>
    <xf numFmtId="0" fontId="65" fillId="0" borderId="0" xfId="0" applyFont="1"/>
    <xf numFmtId="0" fontId="67" fillId="0" borderId="1" xfId="1837" applyNumberFormat="1" applyFont="1" applyFill="1" applyBorder="1" applyAlignment="1">
      <alignment horizontal="right" wrapText="1"/>
    </xf>
    <xf numFmtId="0" fontId="67" fillId="0" borderId="0" xfId="1" applyFont="1" applyFill="1" applyAlignment="1">
      <alignment horizontal="center"/>
    </xf>
    <xf numFmtId="0" fontId="67" fillId="0" borderId="0" xfId="1" applyFont="1" applyFill="1"/>
    <xf numFmtId="170" fontId="65" fillId="0" borderId="0" xfId="0" applyNumberFormat="1" applyFont="1"/>
    <xf numFmtId="170" fontId="65" fillId="0" borderId="0" xfId="1839" applyNumberFormat="1" applyFont="1"/>
    <xf numFmtId="167" fontId="65" fillId="0" borderId="0" xfId="0" applyNumberFormat="1" applyFont="1"/>
    <xf numFmtId="9" fontId="65" fillId="0" borderId="0" xfId="1840" applyFont="1"/>
    <xf numFmtId="0" fontId="67" fillId="0" borderId="0" xfId="106" applyFont="1" applyFill="1"/>
    <xf numFmtId="176" fontId="65" fillId="0" borderId="0" xfId="1837" applyNumberFormat="1" applyFont="1"/>
    <xf numFmtId="37" fontId="65" fillId="0" borderId="0" xfId="1839" applyNumberFormat="1" applyFont="1"/>
    <xf numFmtId="0" fontId="65" fillId="41" borderId="0" xfId="0" applyFont="1" applyFill="1" applyAlignment="1">
      <alignment wrapText="1"/>
    </xf>
    <xf numFmtId="0" fontId="65" fillId="45" borderId="0" xfId="0" applyFont="1" applyFill="1" applyAlignment="1">
      <alignment wrapText="1"/>
    </xf>
    <xf numFmtId="0" fontId="65" fillId="46" borderId="0" xfId="0" applyFont="1" applyFill="1" applyAlignment="1">
      <alignment wrapText="1"/>
    </xf>
    <xf numFmtId="0" fontId="65" fillId="0" borderId="0" xfId="1839" applyNumberFormat="1" applyFont="1"/>
    <xf numFmtId="0" fontId="67" fillId="0" borderId="0" xfId="1837" applyNumberFormat="1" applyFont="1" applyFill="1" applyBorder="1" applyAlignment="1">
      <alignment horizontal="right" wrapText="1"/>
    </xf>
    <xf numFmtId="0" fontId="8" fillId="0" borderId="0" xfId="106"/>
    <xf numFmtId="0" fontId="8" fillId="0" borderId="0" xfId="106" applyFont="1" applyFill="1" applyBorder="1" applyAlignment="1">
      <alignment vertical="center" wrapText="1"/>
    </xf>
    <xf numFmtId="0" fontId="8" fillId="0" borderId="33" xfId="106" applyBorder="1"/>
    <xf numFmtId="0" fontId="8" fillId="0" borderId="15" xfId="106" applyBorder="1"/>
    <xf numFmtId="0" fontId="8" fillId="42" borderId="16" xfId="106" applyFont="1" applyFill="1" applyBorder="1" applyAlignment="1">
      <alignment horizontal="center" vertical="center" wrapText="1"/>
    </xf>
    <xf numFmtId="0" fontId="51" fillId="0" borderId="15" xfId="106" applyFont="1" applyBorder="1" applyAlignment="1">
      <alignment horizontal="center" vertical="center" wrapText="1"/>
    </xf>
    <xf numFmtId="0" fontId="8" fillId="0" borderId="16" xfId="106" applyFont="1" applyBorder="1" applyAlignment="1">
      <alignment horizontal="center" vertical="center" wrapText="1"/>
    </xf>
    <xf numFmtId="0" fontId="51" fillId="0" borderId="15" xfId="106" applyFont="1" applyBorder="1" applyAlignment="1">
      <alignment horizontal="center" vertical="center"/>
    </xf>
    <xf numFmtId="0" fontId="8" fillId="0" borderId="34" xfId="106" applyBorder="1"/>
    <xf numFmtId="0" fontId="8" fillId="0" borderId="35" xfId="106" applyFont="1" applyFill="1" applyBorder="1" applyAlignment="1">
      <alignment vertical="center" wrapText="1"/>
    </xf>
    <xf numFmtId="0" fontId="8" fillId="0" borderId="34" xfId="106" applyFont="1" applyBorder="1"/>
    <xf numFmtId="0" fontId="8" fillId="40" borderId="16" xfId="106" applyFont="1" applyFill="1" applyBorder="1" applyAlignment="1">
      <alignment horizontal="center" vertical="center" wrapText="1"/>
    </xf>
    <xf numFmtId="0" fontId="8" fillId="0" borderId="16" xfId="106" applyBorder="1" applyAlignment="1">
      <alignment horizontal="center" vertical="center" wrapText="1"/>
    </xf>
    <xf numFmtId="0" fontId="8" fillId="0" borderId="15" xfId="106" applyBorder="1" applyAlignment="1">
      <alignment wrapText="1"/>
    </xf>
    <xf numFmtId="0" fontId="8" fillId="41" borderId="16" xfId="106" applyFont="1" applyFill="1" applyBorder="1" applyAlignment="1">
      <alignment horizontal="center" vertical="center" wrapText="1"/>
    </xf>
    <xf numFmtId="177" fontId="4" fillId="0" borderId="0" xfId="2" applyNumberFormat="1" applyFont="1" applyFill="1" applyBorder="1" applyAlignment="1">
      <alignment horizontal="center"/>
    </xf>
    <xf numFmtId="0" fontId="8" fillId="0" borderId="0" xfId="106" applyFont="1"/>
    <xf numFmtId="0" fontId="8" fillId="0" borderId="0" xfId="106" applyFont="1" applyBorder="1" applyAlignment="1">
      <alignment horizontal="left"/>
    </xf>
    <xf numFmtId="0" fontId="8" fillId="0" borderId="0" xfId="106" applyBorder="1" applyAlignment="1">
      <alignment horizontal="left"/>
    </xf>
    <xf numFmtId="0" fontId="8" fillId="0" borderId="0" xfId="106" applyBorder="1"/>
    <xf numFmtId="0" fontId="8" fillId="0" borderId="0" xfId="106" applyBorder="1" applyAlignment="1">
      <alignment wrapText="1"/>
    </xf>
    <xf numFmtId="174" fontId="65" fillId="0" borderId="0" xfId="1840" applyNumberFormat="1" applyFont="1"/>
    <xf numFmtId="9" fontId="65" fillId="0" borderId="0" xfId="1840" applyNumberFormat="1" applyFont="1"/>
    <xf numFmtId="0" fontId="4" fillId="0" borderId="1" xfId="2" applyNumberFormat="1" applyFont="1" applyFill="1" applyBorder="1" applyAlignment="1">
      <alignment horizontal="right" wrapText="1"/>
    </xf>
    <xf numFmtId="0" fontId="1" fillId="0" borderId="0" xfId="1839" applyNumberFormat="1" applyFont="1"/>
    <xf numFmtId="0" fontId="46" fillId="0" borderId="1" xfId="2" applyNumberFormat="1" applyFont="1" applyFill="1" applyBorder="1" applyAlignment="1">
      <alignment horizontal="right" wrapText="1"/>
    </xf>
    <xf numFmtId="166" fontId="1" fillId="0" borderId="0" xfId="1839" applyNumberFormat="1" applyFont="1"/>
    <xf numFmtId="166" fontId="45" fillId="0" borderId="0" xfId="0" applyNumberFormat="1" applyFont="1" applyAlignment="1">
      <alignment wrapText="1"/>
    </xf>
    <xf numFmtId="0" fontId="8" fillId="44" borderId="16" xfId="106" applyFont="1" applyFill="1" applyBorder="1" applyAlignment="1">
      <alignment horizontal="center" vertical="center" wrapText="1"/>
    </xf>
    <xf numFmtId="0" fontId="4" fillId="0" borderId="0" xfId="106" applyFont="1" applyAlignment="1">
      <alignment horizontal="left"/>
    </xf>
    <xf numFmtId="0" fontId="4" fillId="0" borderId="0" xfId="106" applyFont="1"/>
    <xf numFmtId="0" fontId="8" fillId="0" borderId="0" xfId="106" applyFont="1" applyBorder="1" applyAlignment="1">
      <alignment horizontal="center" vertical="center" wrapText="1"/>
    </xf>
    <xf numFmtId="0" fontId="51" fillId="0" borderId="0" xfId="106" applyFont="1" applyBorder="1" applyAlignment="1">
      <alignment horizontal="center" vertical="center" wrapText="1"/>
    </xf>
    <xf numFmtId="0" fontId="8" fillId="0" borderId="0" xfId="106" applyFont="1" applyFill="1" applyBorder="1" applyAlignment="1">
      <alignment horizontal="center" vertical="center" wrapText="1"/>
    </xf>
    <xf numFmtId="0" fontId="8" fillId="0" borderId="15" xfId="106" applyBorder="1" applyAlignment="1">
      <alignment vertical="center"/>
    </xf>
    <xf numFmtId="0" fontId="0" fillId="0" borderId="0" xfId="0" applyAlignment="1">
      <alignment vertical="center"/>
    </xf>
    <xf numFmtId="0" fontId="76" fillId="0" borderId="34" xfId="106" applyFont="1" applyBorder="1"/>
    <xf numFmtId="0" fontId="76" fillId="0" borderId="0" xfId="106" applyFont="1" applyBorder="1"/>
    <xf numFmtId="0" fontId="76" fillId="0" borderId="35" xfId="106" applyFont="1" applyFill="1" applyBorder="1" applyAlignment="1">
      <alignment vertical="center" wrapText="1"/>
    </xf>
    <xf numFmtId="0" fontId="76" fillId="0" borderId="0" xfId="106" applyFont="1" applyFill="1" applyBorder="1" applyAlignment="1">
      <alignment horizontal="center" vertical="center" wrapText="1"/>
    </xf>
    <xf numFmtId="0" fontId="76" fillId="0" borderId="0" xfId="106" applyFont="1" applyBorder="1" applyAlignment="1">
      <alignment wrapText="1"/>
    </xf>
    <xf numFmtId="0" fontId="76" fillId="0" borderId="0" xfId="106" applyFont="1" applyBorder="1" applyAlignment="1">
      <alignment horizontal="center" vertical="center" wrapText="1"/>
    </xf>
    <xf numFmtId="0" fontId="73" fillId="44" borderId="16" xfId="106" applyFont="1" applyFill="1" applyBorder="1" applyAlignment="1">
      <alignment horizontal="center" vertical="center" wrapText="1"/>
    </xf>
    <xf numFmtId="0" fontId="73" fillId="44" borderId="16" xfId="106" applyFont="1" applyFill="1" applyBorder="1" applyAlignment="1">
      <alignment horizontal="left" vertical="center" wrapText="1"/>
    </xf>
    <xf numFmtId="0" fontId="73" fillId="0" borderId="16" xfId="106" applyFont="1" applyBorder="1" applyAlignment="1">
      <alignment horizontal="left" vertical="center"/>
    </xf>
    <xf numFmtId="0" fontId="75" fillId="0" borderId="16" xfId="106" applyFont="1" applyBorder="1" applyAlignment="1">
      <alignment horizontal="left" vertical="center" wrapText="1"/>
    </xf>
    <xf numFmtId="0" fontId="75" fillId="0" borderId="16" xfId="106" applyFont="1" applyFill="1" applyBorder="1" applyAlignment="1">
      <alignment horizontal="left" vertical="center" wrapText="1"/>
    </xf>
    <xf numFmtId="0" fontId="73" fillId="0" borderId="16" xfId="106" applyFont="1" applyBorder="1" applyAlignment="1">
      <alignment horizontal="left" vertical="center" wrapText="1"/>
    </xf>
    <xf numFmtId="0" fontId="75" fillId="0" borderId="0" xfId="106" applyFont="1"/>
    <xf numFmtId="0" fontId="75" fillId="0" borderId="0" xfId="106" applyFont="1" applyAlignment="1">
      <alignment horizontal="left"/>
    </xf>
    <xf numFmtId="0" fontId="73" fillId="40" borderId="16" xfId="106" applyFont="1" applyFill="1" applyBorder="1" applyAlignment="1">
      <alignment horizontal="left" vertical="center" wrapText="1"/>
    </xf>
    <xf numFmtId="0" fontId="75" fillId="0" borderId="16" xfId="106" applyFont="1" applyBorder="1" applyAlignment="1">
      <alignment horizontal="left" vertical="center"/>
    </xf>
    <xf numFmtId="0" fontId="73" fillId="0" borderId="16" xfId="106" applyFont="1" applyBorder="1" applyAlignment="1">
      <alignment vertical="center" wrapText="1"/>
    </xf>
    <xf numFmtId="3" fontId="65" fillId="0" borderId="0" xfId="0" applyNumberFormat="1" applyFont="1"/>
    <xf numFmtId="178" fontId="65" fillId="0" borderId="0" xfId="1839" applyNumberFormat="1" applyFont="1"/>
    <xf numFmtId="0" fontId="66" fillId="0" borderId="28" xfId="0" applyFont="1" applyBorder="1" applyAlignment="1">
      <alignment horizontal="left" wrapText="1"/>
    </xf>
    <xf numFmtId="0" fontId="67" fillId="0" borderId="26" xfId="0" applyFont="1" applyBorder="1" applyAlignment="1">
      <alignment horizontal="left" wrapText="1"/>
    </xf>
    <xf numFmtId="0" fontId="67" fillId="0" borderId="29" xfId="0" applyFont="1" applyBorder="1" applyAlignment="1">
      <alignment horizontal="left" wrapText="1"/>
    </xf>
    <xf numFmtId="0" fontId="67" fillId="41" borderId="27" xfId="0" applyFont="1" applyFill="1" applyBorder="1"/>
    <xf numFmtId="0" fontId="67" fillId="41" borderId="0" xfId="0" applyFont="1" applyFill="1" applyBorder="1"/>
    <xf numFmtId="170" fontId="67" fillId="41" borderId="0" xfId="1839" applyNumberFormat="1" applyFont="1" applyFill="1" applyBorder="1"/>
    <xf numFmtId="3" fontId="67" fillId="41" borderId="0" xfId="1839" applyNumberFormat="1" applyFont="1" applyFill="1" applyBorder="1"/>
    <xf numFmtId="3" fontId="67" fillId="41" borderId="32" xfId="1839" applyNumberFormat="1" applyFont="1" applyFill="1" applyBorder="1"/>
    <xf numFmtId="0" fontId="67" fillId="0" borderId="27" xfId="0" applyFont="1" applyFill="1" applyBorder="1"/>
    <xf numFmtId="0" fontId="67" fillId="0" borderId="0" xfId="0" applyFont="1" applyFill="1" applyBorder="1"/>
    <xf numFmtId="170" fontId="67" fillId="0" borderId="0" xfId="1839" applyNumberFormat="1" applyFont="1" applyFill="1" applyBorder="1"/>
    <xf numFmtId="3" fontId="67" fillId="0" borderId="0" xfId="1839" applyNumberFormat="1" applyFont="1" applyFill="1" applyBorder="1"/>
    <xf numFmtId="3" fontId="67" fillId="0" borderId="32" xfId="1839" applyNumberFormat="1" applyFont="1" applyFill="1" applyBorder="1"/>
    <xf numFmtId="3" fontId="67" fillId="41" borderId="0" xfId="0" applyNumberFormat="1" applyFont="1" applyFill="1" applyBorder="1"/>
    <xf numFmtId="3" fontId="67" fillId="41" borderId="32" xfId="0" applyNumberFormat="1" applyFont="1" applyFill="1" applyBorder="1"/>
    <xf numFmtId="0" fontId="67" fillId="0" borderId="27" xfId="0" applyFont="1" applyBorder="1"/>
    <xf numFmtId="3" fontId="67" fillId="0" borderId="0" xfId="0" applyNumberFormat="1" applyFont="1" applyFill="1" applyBorder="1"/>
    <xf numFmtId="3" fontId="67" fillId="0" borderId="32" xfId="0" applyNumberFormat="1" applyFont="1" applyFill="1" applyBorder="1"/>
    <xf numFmtId="0" fontId="65" fillId="0" borderId="28" xfId="0" applyFont="1" applyBorder="1" applyAlignment="1">
      <alignment wrapText="1"/>
    </xf>
    <xf numFmtId="0" fontId="65" fillId="0" borderId="26" xfId="0" applyFont="1" applyBorder="1" applyAlignment="1">
      <alignment wrapText="1"/>
    </xf>
    <xf numFmtId="0" fontId="67" fillId="0" borderId="26" xfId="1837" applyNumberFormat="1" applyFont="1" applyFill="1" applyBorder="1" applyAlignment="1">
      <alignment horizontal="right" wrapText="1"/>
    </xf>
    <xf numFmtId="0" fontId="65" fillId="0" borderId="29" xfId="0" applyFont="1" applyBorder="1" applyAlignment="1">
      <alignment wrapText="1"/>
    </xf>
    <xf numFmtId="0" fontId="65" fillId="0" borderId="27" xfId="0" applyFont="1" applyBorder="1"/>
    <xf numFmtId="170" fontId="65" fillId="0" borderId="0" xfId="1839" applyNumberFormat="1" applyFont="1" applyBorder="1"/>
    <xf numFmtId="9" fontId="65" fillId="0" borderId="0" xfId="1840" applyFont="1" applyBorder="1"/>
    <xf numFmtId="9" fontId="65" fillId="0" borderId="0" xfId="1840" applyNumberFormat="1" applyFont="1" applyBorder="1"/>
    <xf numFmtId="9" fontId="65" fillId="0" borderId="32" xfId="1840" applyFont="1" applyBorder="1"/>
    <xf numFmtId="0" fontId="65" fillId="0" borderId="30" xfId="0" applyFont="1" applyBorder="1"/>
    <xf numFmtId="170" fontId="65" fillId="0" borderId="1" xfId="1839" applyNumberFormat="1" applyFont="1" applyBorder="1"/>
    <xf numFmtId="9" fontId="65" fillId="0" borderId="1" xfId="1840" applyFont="1" applyBorder="1"/>
    <xf numFmtId="9" fontId="65" fillId="0" borderId="1" xfId="1840" applyNumberFormat="1" applyFont="1" applyBorder="1"/>
    <xf numFmtId="9" fontId="65" fillId="0" borderId="31" xfId="1840" applyFont="1" applyBorder="1"/>
    <xf numFmtId="37" fontId="65" fillId="0" borderId="0" xfId="1839" applyNumberFormat="1" applyFont="1" applyBorder="1"/>
    <xf numFmtId="170" fontId="65" fillId="0" borderId="0" xfId="0" applyNumberFormat="1" applyFont="1" applyBorder="1"/>
    <xf numFmtId="170" fontId="65" fillId="0" borderId="32" xfId="1839" applyNumberFormat="1" applyFont="1" applyBorder="1"/>
    <xf numFmtId="37" fontId="65" fillId="0" borderId="1" xfId="1839" applyNumberFormat="1" applyFont="1" applyBorder="1"/>
    <xf numFmtId="170" fontId="65" fillId="0" borderId="1" xfId="0" applyNumberFormat="1" applyFont="1" applyBorder="1"/>
    <xf numFmtId="170" fontId="65" fillId="0" borderId="31" xfId="1839" applyNumberFormat="1" applyFont="1" applyBorder="1"/>
    <xf numFmtId="170" fontId="65" fillId="0" borderId="32" xfId="0" applyNumberFormat="1" applyFont="1" applyBorder="1"/>
    <xf numFmtId="170" fontId="65" fillId="0" borderId="31" xfId="0" applyNumberFormat="1" applyFont="1" applyBorder="1"/>
    <xf numFmtId="0" fontId="75" fillId="47" borderId="16" xfId="106" applyFont="1" applyFill="1" applyBorder="1" applyAlignment="1">
      <alignment horizontal="left" vertical="center" wrapText="1"/>
    </xf>
    <xf numFmtId="0" fontId="50" fillId="40" borderId="19" xfId="0" applyFont="1" applyFill="1" applyBorder="1" applyAlignment="1">
      <alignment horizontal="center" vertical="center" wrapText="1"/>
    </xf>
    <xf numFmtId="0" fontId="50" fillId="40" borderId="25" xfId="0" applyFont="1" applyFill="1" applyBorder="1" applyAlignment="1">
      <alignment horizontal="center" vertical="center" wrapText="1"/>
    </xf>
    <xf numFmtId="0" fontId="50" fillId="40" borderId="20" xfId="0" applyFont="1" applyFill="1" applyBorder="1" applyAlignment="1">
      <alignment horizontal="center" vertical="center" wrapText="1"/>
    </xf>
    <xf numFmtId="167" fontId="0" fillId="41" borderId="19" xfId="106" applyNumberFormat="1" applyFont="1" applyFill="1" applyBorder="1" applyAlignment="1">
      <alignment horizontal="center" vertical="center" wrapText="1"/>
    </xf>
    <xf numFmtId="167" fontId="0" fillId="41" borderId="25" xfId="106" applyNumberFormat="1" applyFont="1" applyFill="1" applyBorder="1" applyAlignment="1">
      <alignment horizontal="center" vertical="center" wrapText="1"/>
    </xf>
    <xf numFmtId="167" fontId="0" fillId="41" borderId="20" xfId="106" applyNumberFormat="1" applyFont="1" applyFill="1" applyBorder="1" applyAlignment="1">
      <alignment horizontal="center" vertical="center" wrapText="1"/>
    </xf>
    <xf numFmtId="169" fontId="61" fillId="41" borderId="0" xfId="106" applyNumberFormat="1" applyFont="1" applyFill="1" applyBorder="1" applyAlignment="1">
      <alignment horizontal="center" vertical="center" wrapText="1"/>
    </xf>
    <xf numFmtId="174" fontId="59" fillId="0" borderId="19" xfId="1840" applyNumberFormat="1" applyFont="1" applyFill="1" applyBorder="1" applyAlignment="1">
      <alignment horizontal="center"/>
    </xf>
    <xf numFmtId="174" fontId="59" fillId="0" borderId="20" xfId="1840" applyNumberFormat="1" applyFont="1" applyFill="1" applyBorder="1" applyAlignment="1">
      <alignment horizontal="center"/>
    </xf>
    <xf numFmtId="0" fontId="52" fillId="43" borderId="0" xfId="0" applyFont="1" applyFill="1" applyAlignment="1">
      <alignment horizontal="center"/>
    </xf>
    <xf numFmtId="0" fontId="52" fillId="43" borderId="0" xfId="0" applyFont="1" applyFill="1" applyBorder="1" applyAlignment="1">
      <alignment horizontal="center"/>
    </xf>
    <xf numFmtId="164" fontId="0" fillId="0" borderId="19" xfId="0" applyNumberFormat="1" applyFont="1" applyFill="1" applyBorder="1" applyAlignment="1">
      <alignment horizontal="center"/>
    </xf>
    <xf numFmtId="164" fontId="0" fillId="0" borderId="25" xfId="0" applyNumberFormat="1" applyFont="1" applyFill="1" applyBorder="1" applyAlignment="1">
      <alignment horizontal="center"/>
    </xf>
    <xf numFmtId="0" fontId="54" fillId="43" borderId="22" xfId="0" applyFont="1" applyFill="1" applyBorder="1" applyAlignment="1" applyProtection="1">
      <alignment horizontal="center" vertical="center"/>
      <protection locked="0"/>
    </xf>
    <xf numFmtId="0" fontId="54" fillId="43" borderId="23" xfId="0" applyFont="1" applyFill="1" applyBorder="1" applyAlignment="1" applyProtection="1">
      <alignment horizontal="center" vertical="center"/>
      <protection locked="0"/>
    </xf>
    <xf numFmtId="0" fontId="54" fillId="43" borderId="24" xfId="0" applyFont="1" applyFill="1" applyBorder="1" applyAlignment="1" applyProtection="1">
      <alignment horizontal="center" vertical="center"/>
      <protection locked="0"/>
    </xf>
    <xf numFmtId="0" fontId="56" fillId="0" borderId="19" xfId="0" applyFont="1" applyBorder="1" applyAlignment="1">
      <alignment horizontal="center" vertical="center" wrapText="1"/>
    </xf>
    <xf numFmtId="0" fontId="56" fillId="0" borderId="25" xfId="0" applyFont="1" applyBorder="1" applyAlignment="1">
      <alignment horizontal="center" vertical="center" wrapText="1"/>
    </xf>
    <xf numFmtId="0" fontId="56" fillId="0" borderId="20" xfId="0" applyFont="1" applyBorder="1" applyAlignment="1">
      <alignment horizontal="center" vertical="center" wrapText="1"/>
    </xf>
    <xf numFmtId="169" fontId="0" fillId="41" borderId="19" xfId="106" applyNumberFormat="1" applyFont="1" applyFill="1" applyBorder="1" applyAlignment="1">
      <alignment horizontal="center" vertical="center" wrapText="1"/>
    </xf>
    <xf numFmtId="169" fontId="0" fillId="41" borderId="25" xfId="106" applyNumberFormat="1" applyFont="1" applyFill="1" applyBorder="1" applyAlignment="1">
      <alignment horizontal="center" vertical="center" wrapText="1"/>
    </xf>
    <xf numFmtId="169" fontId="0" fillId="41" borderId="20" xfId="106" applyNumberFormat="1" applyFont="1" applyFill="1" applyBorder="1" applyAlignment="1">
      <alignment horizontal="center" vertical="center" wrapText="1"/>
    </xf>
    <xf numFmtId="164" fontId="0" fillId="41" borderId="26" xfId="106" applyNumberFormat="1" applyFont="1" applyFill="1" applyBorder="1" applyAlignment="1">
      <alignment horizontal="center" vertical="center" wrapText="1"/>
    </xf>
    <xf numFmtId="164" fontId="0" fillId="0" borderId="20" xfId="0" applyNumberFormat="1" applyFont="1" applyFill="1" applyBorder="1" applyAlignment="1">
      <alignment horizontal="center"/>
    </xf>
    <xf numFmtId="0" fontId="50" fillId="0" borderId="19" xfId="0" applyFont="1" applyFill="1" applyBorder="1" applyAlignment="1">
      <alignment horizontal="center"/>
    </xf>
    <xf numFmtId="0" fontId="50" fillId="0" borderId="25" xfId="0" applyFont="1" applyFill="1" applyBorder="1" applyAlignment="1">
      <alignment horizontal="center"/>
    </xf>
    <xf numFmtId="0" fontId="50" fillId="0" borderId="20" xfId="0" applyFont="1" applyFill="1" applyBorder="1" applyAlignment="1">
      <alignment horizontal="center"/>
    </xf>
    <xf numFmtId="172" fontId="0" fillId="0" borderId="19" xfId="1840" applyNumberFormat="1" applyFont="1" applyFill="1" applyBorder="1" applyAlignment="1">
      <alignment horizontal="center"/>
    </xf>
    <xf numFmtId="172" fontId="0" fillId="0" borderId="25" xfId="1840" applyNumberFormat="1" applyFont="1" applyFill="1" applyBorder="1" applyAlignment="1">
      <alignment horizontal="center"/>
    </xf>
    <xf numFmtId="172" fontId="0" fillId="0" borderId="20" xfId="1840" applyNumberFormat="1" applyFont="1" applyFill="1" applyBorder="1" applyAlignment="1">
      <alignment horizontal="center"/>
    </xf>
    <xf numFmtId="0" fontId="50" fillId="0" borderId="0" xfId="0" applyFont="1" applyFill="1" applyBorder="1" applyAlignment="1">
      <alignment horizontal="center" vertical="center" wrapText="1"/>
    </xf>
    <xf numFmtId="0" fontId="50" fillId="0" borderId="19" xfId="0" applyFont="1" applyBorder="1" applyAlignment="1">
      <alignment horizontal="center" vertical="center" wrapText="1"/>
    </xf>
    <xf numFmtId="0" fontId="50" fillId="0" borderId="25" xfId="0" applyFont="1" applyBorder="1" applyAlignment="1">
      <alignment horizontal="center" vertical="center" wrapText="1"/>
    </xf>
    <xf numFmtId="0" fontId="50" fillId="0" borderId="20" xfId="0" applyFont="1" applyBorder="1" applyAlignment="1">
      <alignment horizontal="center" vertical="center" wrapText="1"/>
    </xf>
    <xf numFmtId="0" fontId="59" fillId="0" borderId="16" xfId="0" applyFont="1" applyBorder="1" applyAlignment="1">
      <alignment horizontal="left" wrapText="1"/>
    </xf>
    <xf numFmtId="0" fontId="59" fillId="0" borderId="19" xfId="0" applyFont="1" applyBorder="1" applyAlignment="1">
      <alignment horizontal="left"/>
    </xf>
    <xf numFmtId="0" fontId="59" fillId="0" borderId="25" xfId="0" applyFont="1" applyBorder="1" applyAlignment="1">
      <alignment horizontal="left"/>
    </xf>
    <xf numFmtId="0" fontId="59" fillId="0" borderId="20" xfId="0" applyFont="1" applyBorder="1" applyAlignment="1">
      <alignment horizontal="left"/>
    </xf>
    <xf numFmtId="0" fontId="55" fillId="0" borderId="0" xfId="0" applyFont="1" applyFill="1" applyBorder="1" applyAlignment="1">
      <alignment horizontal="center" vertical="center" wrapText="1"/>
    </xf>
    <xf numFmtId="164" fontId="59" fillId="0" borderId="28" xfId="0" applyNumberFormat="1" applyFont="1" applyFill="1" applyBorder="1" applyAlignment="1">
      <alignment horizontal="center" vertical="center"/>
    </xf>
    <xf numFmtId="164" fontId="59" fillId="0" borderId="29" xfId="0" applyNumberFormat="1" applyFont="1" applyFill="1" applyBorder="1" applyAlignment="1">
      <alignment horizontal="center" vertical="center"/>
    </xf>
    <xf numFmtId="164" fontId="59" fillId="0" borderId="30" xfId="0" applyNumberFormat="1" applyFont="1" applyFill="1" applyBorder="1" applyAlignment="1">
      <alignment horizontal="center" vertical="center"/>
    </xf>
    <xf numFmtId="164" fontId="59" fillId="0" borderId="31" xfId="0" applyNumberFormat="1" applyFont="1" applyFill="1" applyBorder="1" applyAlignment="1">
      <alignment horizontal="center" vertical="center"/>
    </xf>
    <xf numFmtId="164" fontId="59" fillId="0" borderId="19" xfId="0" applyNumberFormat="1" applyFont="1" applyFill="1" applyBorder="1" applyAlignment="1">
      <alignment horizontal="center"/>
    </xf>
    <xf numFmtId="164" fontId="59" fillId="0" borderId="20" xfId="0" applyNumberFormat="1" applyFont="1" applyFill="1" applyBorder="1" applyAlignment="1">
      <alignment horizontal="center"/>
    </xf>
    <xf numFmtId="10" fontId="0" fillId="41" borderId="26" xfId="1840" applyNumberFormat="1" applyFont="1" applyFill="1" applyBorder="1" applyAlignment="1">
      <alignment horizontal="center" vertical="center" wrapText="1"/>
    </xf>
    <xf numFmtId="167" fontId="61" fillId="41" borderId="0" xfId="106" applyNumberFormat="1" applyFont="1" applyFill="1" applyBorder="1" applyAlignment="1">
      <alignment horizontal="center" vertical="center" wrapText="1"/>
    </xf>
    <xf numFmtId="167" fontId="50" fillId="0" borderId="19" xfId="106" applyNumberFormat="1" applyFont="1" applyFill="1" applyBorder="1" applyAlignment="1">
      <alignment horizontal="center" vertical="center" wrapText="1"/>
    </xf>
    <xf numFmtId="167" fontId="50" fillId="0" borderId="25" xfId="106" applyNumberFormat="1" applyFont="1" applyFill="1" applyBorder="1" applyAlignment="1">
      <alignment horizontal="center" vertical="center" wrapText="1"/>
    </xf>
    <xf numFmtId="167" fontId="50" fillId="0" borderId="20" xfId="106" applyNumberFormat="1" applyFont="1" applyFill="1" applyBorder="1" applyAlignment="1">
      <alignment horizontal="center" vertical="center" wrapText="1"/>
    </xf>
    <xf numFmtId="173" fontId="61" fillId="41" borderId="0" xfId="106" applyNumberFormat="1" applyFont="1" applyFill="1" applyBorder="1" applyAlignment="1">
      <alignment horizontal="center" vertical="center" wrapText="1"/>
    </xf>
    <xf numFmtId="173" fontId="0" fillId="41" borderId="19" xfId="106" applyNumberFormat="1" applyFont="1" applyFill="1" applyBorder="1" applyAlignment="1">
      <alignment horizontal="center" vertical="center" wrapText="1"/>
    </xf>
    <xf numFmtId="173" fontId="0" fillId="41" borderId="25" xfId="106" applyNumberFormat="1" applyFont="1" applyFill="1" applyBorder="1" applyAlignment="1">
      <alignment horizontal="center" vertical="center" wrapText="1"/>
    </xf>
    <xf numFmtId="173" fontId="0" fillId="41" borderId="20" xfId="106" applyNumberFormat="1" applyFont="1" applyFill="1" applyBorder="1" applyAlignment="1">
      <alignment horizontal="center" vertical="center" wrapText="1"/>
    </xf>
    <xf numFmtId="173" fontId="61" fillId="41" borderId="26" xfId="106" applyNumberFormat="1" applyFont="1" applyFill="1" applyBorder="1" applyAlignment="1">
      <alignment horizontal="center" vertical="center" wrapText="1"/>
    </xf>
    <xf numFmtId="3" fontId="0" fillId="41" borderId="26" xfId="106" applyNumberFormat="1" applyFont="1" applyFill="1" applyBorder="1" applyAlignment="1">
      <alignment horizontal="center" vertical="center" wrapText="1"/>
    </xf>
    <xf numFmtId="167" fontId="0" fillId="41" borderId="26" xfId="0" applyNumberFormat="1" applyFill="1" applyBorder="1" applyAlignment="1">
      <alignment horizontal="center"/>
    </xf>
    <xf numFmtId="0" fontId="56" fillId="44" borderId="19" xfId="0" applyFont="1" applyFill="1" applyBorder="1" applyAlignment="1">
      <alignment horizontal="center" vertical="center" wrapText="1"/>
    </xf>
    <xf numFmtId="0" fontId="56" fillId="44" borderId="25" xfId="0" applyFont="1" applyFill="1" applyBorder="1" applyAlignment="1">
      <alignment horizontal="center" vertical="center" wrapText="1"/>
    </xf>
    <xf numFmtId="0" fontId="56" fillId="44" borderId="20" xfId="0" applyFont="1" applyFill="1" applyBorder="1" applyAlignment="1">
      <alignment horizontal="center" vertical="center" wrapText="1"/>
    </xf>
    <xf numFmtId="167" fontId="0" fillId="41" borderId="19" xfId="0" applyNumberFormat="1" applyFont="1" applyFill="1" applyBorder="1" applyAlignment="1">
      <alignment horizontal="center" vertical="center" wrapText="1"/>
    </xf>
    <xf numFmtId="167" fontId="0" fillId="41" borderId="25" xfId="0" applyNumberFormat="1" applyFont="1" applyFill="1" applyBorder="1" applyAlignment="1">
      <alignment horizontal="center" vertical="center" wrapText="1"/>
    </xf>
    <xf numFmtId="167" fontId="0" fillId="41" borderId="20" xfId="0" applyNumberFormat="1" applyFont="1" applyFill="1" applyBorder="1" applyAlignment="1">
      <alignment horizontal="center" vertical="center" wrapText="1"/>
    </xf>
    <xf numFmtId="0" fontId="50" fillId="42" borderId="19" xfId="0" applyFont="1" applyFill="1" applyBorder="1" applyAlignment="1">
      <alignment horizontal="center" vertical="center" wrapText="1"/>
    </xf>
    <xf numFmtId="0" fontId="50" fillId="42" borderId="25" xfId="0" applyFont="1" applyFill="1" applyBorder="1" applyAlignment="1">
      <alignment horizontal="center" vertical="center" wrapText="1"/>
    </xf>
    <xf numFmtId="0" fontId="50" fillId="42" borderId="20" xfId="0" applyFont="1" applyFill="1" applyBorder="1" applyAlignment="1">
      <alignment horizontal="center" vertical="center" wrapText="1"/>
    </xf>
    <xf numFmtId="172" fontId="0" fillId="41" borderId="25" xfId="1840" applyNumberFormat="1" applyFont="1" applyFill="1" applyBorder="1" applyAlignment="1">
      <alignment horizontal="center" vertical="center" wrapText="1"/>
    </xf>
    <xf numFmtId="172" fontId="0" fillId="41" borderId="20" xfId="1840" applyNumberFormat="1" applyFont="1" applyFill="1" applyBorder="1" applyAlignment="1">
      <alignment horizontal="center" vertical="center" wrapText="1"/>
    </xf>
    <xf numFmtId="0" fontId="55" fillId="0" borderId="27" xfId="0" applyFont="1" applyBorder="1" applyAlignment="1">
      <alignment horizontal="center" vertical="center" wrapText="1"/>
    </xf>
    <xf numFmtId="0" fontId="55" fillId="0" borderId="32" xfId="0" applyFont="1" applyBorder="1" applyAlignment="1">
      <alignment horizontal="center" vertical="center" wrapText="1"/>
    </xf>
    <xf numFmtId="4" fontId="0" fillId="41" borderId="19" xfId="106" applyNumberFormat="1" applyFont="1" applyFill="1" applyBorder="1" applyAlignment="1">
      <alignment horizontal="center" vertical="center" wrapText="1"/>
    </xf>
    <xf numFmtId="4" fontId="0" fillId="41" borderId="25" xfId="106" applyNumberFormat="1" applyFont="1" applyFill="1" applyBorder="1" applyAlignment="1">
      <alignment horizontal="center" vertical="center" wrapText="1"/>
    </xf>
    <xf numFmtId="4" fontId="0" fillId="41" borderId="20" xfId="106" applyNumberFormat="1" applyFont="1" applyFill="1" applyBorder="1" applyAlignment="1">
      <alignment horizontal="center" vertical="center" wrapText="1"/>
    </xf>
    <xf numFmtId="164" fontId="0" fillId="41" borderId="26" xfId="1839" applyNumberFormat="1" applyFont="1" applyFill="1" applyBorder="1" applyAlignment="1">
      <alignment horizontal="center" vertical="center" wrapText="1"/>
    </xf>
    <xf numFmtId="0" fontId="61" fillId="41" borderId="0" xfId="0" applyFont="1" applyFill="1" applyAlignment="1">
      <alignment horizontal="center" vertical="center" wrapText="1"/>
    </xf>
    <xf numFmtId="172" fontId="0" fillId="41" borderId="26" xfId="1840" applyNumberFormat="1" applyFont="1" applyFill="1" applyBorder="1" applyAlignment="1">
      <alignment horizontal="center"/>
    </xf>
    <xf numFmtId="0" fontId="61" fillId="41" borderId="0" xfId="0" applyFont="1" applyFill="1" applyAlignment="1">
      <alignment horizontal="center" wrapText="1"/>
    </xf>
    <xf numFmtId="4" fontId="61" fillId="41" borderId="0" xfId="106" applyNumberFormat="1" applyFont="1" applyFill="1" applyBorder="1" applyAlignment="1">
      <alignment horizontal="center" vertical="center" wrapText="1"/>
    </xf>
    <xf numFmtId="0" fontId="65" fillId="0" borderId="19" xfId="0" applyFont="1" applyBorder="1" applyAlignment="1">
      <alignment horizontal="left" wrapText="1"/>
    </xf>
    <xf numFmtId="0" fontId="65" fillId="0" borderId="25" xfId="0" applyFont="1" applyBorder="1" applyAlignment="1">
      <alignment horizontal="left" wrapText="1"/>
    </xf>
    <xf numFmtId="0" fontId="65" fillId="0" borderId="20" xfId="0" applyFont="1" applyBorder="1" applyAlignment="1">
      <alignment horizontal="left" wrapText="1"/>
    </xf>
    <xf numFmtId="0" fontId="75" fillId="0" borderId="16" xfId="106" applyFont="1" applyFill="1" applyBorder="1" applyAlignment="1">
      <alignment horizontal="left" vertical="center" wrapText="1"/>
    </xf>
    <xf numFmtId="0" fontId="73" fillId="0" borderId="38" xfId="106" applyFont="1" applyBorder="1" applyAlignment="1">
      <alignment horizontal="left"/>
    </xf>
    <xf numFmtId="0" fontId="73" fillId="0" borderId="15" xfId="106" applyFont="1" applyBorder="1" applyAlignment="1">
      <alignment horizontal="left"/>
    </xf>
    <xf numFmtId="0" fontId="76" fillId="0" borderId="37" xfId="106" applyFont="1" applyBorder="1" applyAlignment="1">
      <alignment horizontal="center"/>
    </xf>
    <xf numFmtId="0" fontId="76" fillId="0" borderId="36" xfId="106" applyFont="1" applyBorder="1" applyAlignment="1">
      <alignment horizontal="center"/>
    </xf>
    <xf numFmtId="0" fontId="8" fillId="0" borderId="37" xfId="106" applyBorder="1" applyAlignment="1">
      <alignment horizontal="center"/>
    </xf>
    <xf numFmtId="0" fontId="8" fillId="0" borderId="36" xfId="106" applyBorder="1" applyAlignment="1">
      <alignment horizontal="center"/>
    </xf>
  </cellXfs>
  <cellStyles count="1841">
    <cellStyle name="20% - Accent1 2" xfId="5"/>
    <cellStyle name="20% - Accent2 2" xfId="6"/>
    <cellStyle name="20% - Accent3 2" xfId="7"/>
    <cellStyle name="20% - Accent4 2" xfId="8"/>
    <cellStyle name="20% - Accent5 2" xfId="9"/>
    <cellStyle name="20% - Accent6 2" xfId="10"/>
    <cellStyle name="40% - Accent1 2" xfId="11"/>
    <cellStyle name="40% - Accent2 2" xfId="12"/>
    <cellStyle name="40% - Accent3 2" xfId="13"/>
    <cellStyle name="40% - Accent4 2" xfId="14"/>
    <cellStyle name="40% - Accent5 2" xfId="15"/>
    <cellStyle name="40% - Accent6 2" xfId="16"/>
    <cellStyle name="60% - Accent1 2" xfId="17"/>
    <cellStyle name="60% - Accent2 2" xfId="18"/>
    <cellStyle name="60% - Accent3 2" xfId="19"/>
    <cellStyle name="60% - Accent4 2" xfId="20"/>
    <cellStyle name="60% - Accent5 2" xfId="21"/>
    <cellStyle name="60% - Accent6 2" xfId="22"/>
    <cellStyle name="Accent1 2" xfId="23"/>
    <cellStyle name="Accent2 2" xfId="24"/>
    <cellStyle name="Accent3 2" xfId="25"/>
    <cellStyle name="Accent4 2" xfId="26"/>
    <cellStyle name="Accent5 2" xfId="27"/>
    <cellStyle name="Accent6 2" xfId="28"/>
    <cellStyle name="Adjustable" xfId="29"/>
    <cellStyle name="Bad 2" xfId="30"/>
    <cellStyle name="Calculation 2" xfId="31"/>
    <cellStyle name="Calculation 2 2" xfId="32"/>
    <cellStyle name="Calculation 2 2 2" xfId="33"/>
    <cellStyle name="Calculation 2 3" xfId="34"/>
    <cellStyle name="Calculation 2 3 2" xfId="35"/>
    <cellStyle name="Calculation 2 4" xfId="36"/>
    <cellStyle name="Calculation 2 4 2" xfId="37"/>
    <cellStyle name="Calculation 2 5" xfId="38"/>
    <cellStyle name="Calculation 2 5 2" xfId="39"/>
    <cellStyle name="Calculation 2 6" xfId="40"/>
    <cellStyle name="Calculation 2 6 2" xfId="41"/>
    <cellStyle name="Calculation 2 7" xfId="42"/>
    <cellStyle name="Calculation 2 8" xfId="43"/>
    <cellStyle name="Calculation 2 9" xfId="44"/>
    <cellStyle name="Check Cell 2" xfId="45"/>
    <cellStyle name="Comma" xfId="1837" builtinId="3"/>
    <cellStyle name="Comma 2" xfId="46"/>
    <cellStyle name="Comma 2 2" xfId="47"/>
    <cellStyle name="Comma 2 2 2" xfId="48"/>
    <cellStyle name="Comma 2 3" xfId="49"/>
    <cellStyle name="Comma 2 4" xfId="50"/>
    <cellStyle name="Comma 2 4 2" xfId="3"/>
    <cellStyle name="Comma 2 5" xfId="51"/>
    <cellStyle name="Comma 3" xfId="52"/>
    <cellStyle name="Comma 3 2" xfId="53"/>
    <cellStyle name="Comma 4" xfId="54"/>
    <cellStyle name="Comma 4 2" xfId="55"/>
    <cellStyle name="Comma 5" xfId="56"/>
    <cellStyle name="Comma 6" xfId="57"/>
    <cellStyle name="Comma 6 2" xfId="58"/>
    <cellStyle name="Comma 7" xfId="59"/>
    <cellStyle name="Currency" xfId="1839" builtinId="4"/>
    <cellStyle name="Currency 2" xfId="60"/>
    <cellStyle name="Currency 2 2" xfId="61"/>
    <cellStyle name="Currency 2 2 2" xfId="62"/>
    <cellStyle name="Currency 2 3" xfId="63"/>
    <cellStyle name="Currency 3" xfId="64"/>
    <cellStyle name="Currency 3 2" xfId="65"/>
    <cellStyle name="Currency 3 3" xfId="66"/>
    <cellStyle name="Currency 4" xfId="67"/>
    <cellStyle name="Currency 5" xfId="68"/>
    <cellStyle name="Currency 6" xfId="69"/>
    <cellStyle name="Explanatory Text 2" xfId="70"/>
    <cellStyle name="Good 2" xfId="71"/>
    <cellStyle name="Heading" xfId="72"/>
    <cellStyle name="Heading 1 2" xfId="73"/>
    <cellStyle name="Heading 2 2" xfId="74"/>
    <cellStyle name="Heading 3 2" xfId="75"/>
    <cellStyle name="Heading 4 2" xfId="76"/>
    <cellStyle name="Heading1" xfId="77"/>
    <cellStyle name="Input 2" xfId="78"/>
    <cellStyle name="Input 2 2" xfId="79"/>
    <cellStyle name="Input 2 2 2" xfId="80"/>
    <cellStyle name="Input 2 3" xfId="81"/>
    <cellStyle name="Input 2 3 2" xfId="82"/>
    <cellStyle name="Input 2 4" xfId="83"/>
    <cellStyle name="Input 2 4 2" xfId="84"/>
    <cellStyle name="Input 2 5" xfId="85"/>
    <cellStyle name="Input 2 5 2" xfId="86"/>
    <cellStyle name="Input 2 6" xfId="87"/>
    <cellStyle name="Input 2 6 2" xfId="88"/>
    <cellStyle name="Input 2 7" xfId="89"/>
    <cellStyle name="Input 2 8" xfId="90"/>
    <cellStyle name="Input 2 9" xfId="91"/>
    <cellStyle name="Linked Cell 2" xfId="92"/>
    <cellStyle name="Neutral 2" xfId="93"/>
    <cellStyle name="Normal" xfId="0" builtinId="0"/>
    <cellStyle name="Normal 10" xfId="94"/>
    <cellStyle name="Normal 10 2" xfId="95"/>
    <cellStyle name="Normal 10 2 2" xfId="96"/>
    <cellStyle name="Normal 10 2 2 2" xfId="97"/>
    <cellStyle name="Normal 10 3" xfId="98"/>
    <cellStyle name="Normal 11" xfId="99"/>
    <cellStyle name="Normal 11 2" xfId="100"/>
    <cellStyle name="Normal 12" xfId="101"/>
    <cellStyle name="Normal 13" xfId="102"/>
    <cellStyle name="Normal 14" xfId="103"/>
    <cellStyle name="Normal 15" xfId="104"/>
    <cellStyle name="Normal 16" xfId="105"/>
    <cellStyle name="Normal 17" xfId="106"/>
    <cellStyle name="Normal 17 2" xfId="107"/>
    <cellStyle name="Normal 18" xfId="108"/>
    <cellStyle name="Normal 19" xfId="109"/>
    <cellStyle name="Normal 2" xfId="110"/>
    <cellStyle name="Normal 2 2" xfId="111"/>
    <cellStyle name="Normal 2 2 2" xfId="112"/>
    <cellStyle name="Normal 2 2 2 2" xfId="113"/>
    <cellStyle name="Normal 2 2 2 3" xfId="114"/>
    <cellStyle name="Normal 2 2 3" xfId="115"/>
    <cellStyle name="Normal 2 2 3 2" xfId="116"/>
    <cellStyle name="Normal 2 3" xfId="117"/>
    <cellStyle name="Normal 2 3 2" xfId="118"/>
    <cellStyle name="Normal 2 3 3" xfId="119"/>
    <cellStyle name="Normal 2 4" xfId="120"/>
    <cellStyle name="Normal 2 5" xfId="121"/>
    <cellStyle name="Normal 2 5 2" xfId="122"/>
    <cellStyle name="Normal 2 6" xfId="123"/>
    <cellStyle name="Normal 2 7" xfId="124"/>
    <cellStyle name="Normal 2 8" xfId="125"/>
    <cellStyle name="Normal 2 9" xfId="126"/>
    <cellStyle name="Normal 2_0910 ESTD Alloc of Selected ARRA Funds as of 052109" xfId="127"/>
    <cellStyle name="Normal 20" xfId="128"/>
    <cellStyle name="Normal 21" xfId="4"/>
    <cellStyle name="Normal 22" xfId="129"/>
    <cellStyle name="Normal 23" xfId="130"/>
    <cellStyle name="Normal 23 2" xfId="131"/>
    <cellStyle name="Normal 24" xfId="132"/>
    <cellStyle name="Normal 25" xfId="133"/>
    <cellStyle name="Normal 26" xfId="134"/>
    <cellStyle name="Normal 26 2" xfId="135"/>
    <cellStyle name="Normal 27" xfId="136"/>
    <cellStyle name="Normal 27 2" xfId="137"/>
    <cellStyle name="Normal 28" xfId="138"/>
    <cellStyle name="Normal 28 2" xfId="139"/>
    <cellStyle name="Normal 29" xfId="140"/>
    <cellStyle name="Normal 29 2" xfId="141"/>
    <cellStyle name="Normal 3" xfId="142"/>
    <cellStyle name="Normal 3 2" xfId="143"/>
    <cellStyle name="Normal 3 2 2" xfId="144"/>
    <cellStyle name="Normal 3 3" xfId="145"/>
    <cellStyle name="Normal 3 3 2" xfId="146"/>
    <cellStyle name="Normal 3 3 2 2" xfId="147"/>
    <cellStyle name="Normal 3 3 3" xfId="148"/>
    <cellStyle name="Normal 3 4" xfId="149"/>
    <cellStyle name="Normal 30" xfId="150"/>
    <cellStyle name="Normal 30 2" xfId="151"/>
    <cellStyle name="Normal 31" xfId="152"/>
    <cellStyle name="Normal 31 2" xfId="153"/>
    <cellStyle name="Normal 32" xfId="1836"/>
    <cellStyle name="Normal 32 2" xfId="1838"/>
    <cellStyle name="Normal 4" xfId="154"/>
    <cellStyle name="Normal 4 2" xfId="155"/>
    <cellStyle name="Normal 4 20" xfId="156"/>
    <cellStyle name="Normal 4 3" xfId="157"/>
    <cellStyle name="Normal 4 4" xfId="158"/>
    <cellStyle name="Normal 4 4 2" xfId="159"/>
    <cellStyle name="Normal 4 5" xfId="160"/>
    <cellStyle name="Normal 5" xfId="161"/>
    <cellStyle name="Normal 5 2" xfId="162"/>
    <cellStyle name="Normal 5 3" xfId="163"/>
    <cellStyle name="Normal 5 4" xfId="164"/>
    <cellStyle name="Normal 5 5" xfId="165"/>
    <cellStyle name="Normal 6" xfId="166"/>
    <cellStyle name="Normal 6 11" xfId="167"/>
    <cellStyle name="Normal 6 2" xfId="168"/>
    <cellStyle name="Normal 6 2 2" xfId="169"/>
    <cellStyle name="Normal 7" xfId="170"/>
    <cellStyle name="Normal 7 2" xfId="171"/>
    <cellStyle name="Normal 8" xfId="172"/>
    <cellStyle name="Normal 8 2" xfId="173"/>
    <cellStyle name="Normal 8 2 2" xfId="174"/>
    <cellStyle name="Normal 8 3" xfId="175"/>
    <cellStyle name="Normal 9" xfId="176"/>
    <cellStyle name="Normal 9 2" xfId="177"/>
    <cellStyle name="Normal 9 3" xfId="178"/>
    <cellStyle name="Normal 9 4" xfId="179"/>
    <cellStyle name="Normal_2008-09 BEF" xfId="1"/>
    <cellStyle name="Normal_BEF0708 PDE 2-1-07" xfId="2"/>
    <cellStyle name="Note 2" xfId="180"/>
    <cellStyle name="Note 2 10" xfId="181"/>
    <cellStyle name="Note 2 2" xfId="182"/>
    <cellStyle name="Note 2 2 2" xfId="183"/>
    <cellStyle name="Note 2 3" xfId="184"/>
    <cellStyle name="Note 2 3 2" xfId="185"/>
    <cellStyle name="Note 2 4" xfId="186"/>
    <cellStyle name="Note 2 4 2" xfId="187"/>
    <cellStyle name="Note 2 5" xfId="188"/>
    <cellStyle name="Note 2 5 2" xfId="189"/>
    <cellStyle name="Note 2 6" xfId="190"/>
    <cellStyle name="Note 2 6 2" xfId="191"/>
    <cellStyle name="Note 2 7" xfId="192"/>
    <cellStyle name="Note 2 8" xfId="193"/>
    <cellStyle name="Note 2 9" xfId="194"/>
    <cellStyle name="Output 2" xfId="195"/>
    <cellStyle name="Output 2 2" xfId="196"/>
    <cellStyle name="Output 2 2 2" xfId="197"/>
    <cellStyle name="Output 2 3" xfId="198"/>
    <cellStyle name="Output 2 3 2" xfId="199"/>
    <cellStyle name="Output 2 4" xfId="200"/>
    <cellStyle name="Output 2 4 2" xfId="201"/>
    <cellStyle name="Output 2 5" xfId="202"/>
    <cellStyle name="Output 2 6" xfId="203"/>
    <cellStyle name="Output 2 7" xfId="204"/>
    <cellStyle name="Output 2 8" xfId="205"/>
    <cellStyle name="Output 2 9" xfId="206"/>
    <cellStyle name="Percent" xfId="1840" builtinId="5"/>
    <cellStyle name="Percent 10" xfId="207"/>
    <cellStyle name="Percent 11" xfId="208"/>
    <cellStyle name="Percent 12" xfId="209"/>
    <cellStyle name="Percent 12 2" xfId="210"/>
    <cellStyle name="Percent 2" xfId="211"/>
    <cellStyle name="Percent 2 2" xfId="212"/>
    <cellStyle name="Percent 2 2 2" xfId="213"/>
    <cellStyle name="Percent 2 3" xfId="214"/>
    <cellStyle name="Percent 2 4" xfId="215"/>
    <cellStyle name="Percent 3" xfId="216"/>
    <cellStyle name="Percent 3 2" xfId="217"/>
    <cellStyle name="Percent 3 3" xfId="218"/>
    <cellStyle name="Percent 3 4" xfId="219"/>
    <cellStyle name="Percent 3 5" xfId="220"/>
    <cellStyle name="Percent 4" xfId="221"/>
    <cellStyle name="Percent 5" xfId="222"/>
    <cellStyle name="Percent 6" xfId="223"/>
    <cellStyle name="Percent 6 2" xfId="224"/>
    <cellStyle name="Percent 6 2 2" xfId="225"/>
    <cellStyle name="Percent 6 3" xfId="226"/>
    <cellStyle name="Percent 7" xfId="227"/>
    <cellStyle name="Percent 7 2" xfId="228"/>
    <cellStyle name="Percent 7 2 2" xfId="229"/>
    <cellStyle name="Percent 7 3" xfId="230"/>
    <cellStyle name="Percent 8" xfId="231"/>
    <cellStyle name="Percent 9" xfId="232"/>
    <cellStyle name="Percent 9 2" xfId="233"/>
    <cellStyle name="Result" xfId="234"/>
    <cellStyle name="Result2" xfId="235"/>
    <cellStyle name="SAPBEXaggData" xfId="236"/>
    <cellStyle name="SAPBEXaggData 10" xfId="237"/>
    <cellStyle name="SAPBEXaggData 11" xfId="238"/>
    <cellStyle name="SAPBEXaggData 2" xfId="239"/>
    <cellStyle name="SAPBEXaggData 2 10" xfId="240"/>
    <cellStyle name="SAPBEXaggData 2 11" xfId="241"/>
    <cellStyle name="SAPBEXaggData 2 2" xfId="242"/>
    <cellStyle name="SAPBEXaggData 2 2 2" xfId="243"/>
    <cellStyle name="SAPBEXaggData 2 2 2 2" xfId="244"/>
    <cellStyle name="SAPBEXaggData 2 2 3" xfId="245"/>
    <cellStyle name="SAPBEXaggData 2 2 3 2" xfId="246"/>
    <cellStyle name="SAPBEXaggData 2 2 4" xfId="247"/>
    <cellStyle name="SAPBEXaggData 2 2 4 2" xfId="248"/>
    <cellStyle name="SAPBEXaggData 2 2 5" xfId="249"/>
    <cellStyle name="SAPBEXaggData 2 2 5 2" xfId="250"/>
    <cellStyle name="SAPBEXaggData 2 2 6" xfId="251"/>
    <cellStyle name="SAPBEXaggData 2 2 6 2" xfId="252"/>
    <cellStyle name="SAPBEXaggData 2 2 7" xfId="253"/>
    <cellStyle name="SAPBEXaggData 2 2 7 2" xfId="254"/>
    <cellStyle name="SAPBEXaggData 2 2 8" xfId="255"/>
    <cellStyle name="SAPBEXaggData 2 2 9" xfId="256"/>
    <cellStyle name="SAPBEXaggData 2 3" xfId="257"/>
    <cellStyle name="SAPBEXaggData 2 3 2" xfId="258"/>
    <cellStyle name="SAPBEXaggData 2 3 2 2" xfId="259"/>
    <cellStyle name="SAPBEXaggData 2 3 3" xfId="260"/>
    <cellStyle name="SAPBEXaggData 2 3 3 2" xfId="261"/>
    <cellStyle name="SAPBEXaggData 2 3 4" xfId="262"/>
    <cellStyle name="SAPBEXaggData 2 3 4 2" xfId="263"/>
    <cellStyle name="SAPBEXaggData 2 3 5" xfId="264"/>
    <cellStyle name="SAPBEXaggData 2 3 5 2" xfId="265"/>
    <cellStyle name="SAPBEXaggData 2 3 6" xfId="266"/>
    <cellStyle name="SAPBEXaggData 2 3 6 2" xfId="267"/>
    <cellStyle name="SAPBEXaggData 2 3 7" xfId="268"/>
    <cellStyle name="SAPBEXaggData 2 3 7 2" xfId="269"/>
    <cellStyle name="SAPBEXaggData 2 3 8" xfId="270"/>
    <cellStyle name="SAPBEXaggData 2 3 9" xfId="271"/>
    <cellStyle name="SAPBEXaggData 2 4" xfId="272"/>
    <cellStyle name="SAPBEXaggData 2 4 2" xfId="273"/>
    <cellStyle name="SAPBEXaggData 2 5" xfId="274"/>
    <cellStyle name="SAPBEXaggData 2 5 2" xfId="275"/>
    <cellStyle name="SAPBEXaggData 2 6" xfId="276"/>
    <cellStyle name="SAPBEXaggData 2 6 2" xfId="277"/>
    <cellStyle name="SAPBEXaggData 2 7" xfId="278"/>
    <cellStyle name="SAPBEXaggData 2 7 2" xfId="279"/>
    <cellStyle name="SAPBEXaggData 2 8" xfId="280"/>
    <cellStyle name="SAPBEXaggData 2 8 2" xfId="281"/>
    <cellStyle name="SAPBEXaggData 2 9" xfId="282"/>
    <cellStyle name="SAPBEXaggData 2 9 2" xfId="283"/>
    <cellStyle name="SAPBEXaggData 3" xfId="284"/>
    <cellStyle name="SAPBEXaggData 3 2" xfId="285"/>
    <cellStyle name="SAPBEXaggData 3 2 2" xfId="286"/>
    <cellStyle name="SAPBEXaggData 3 3" xfId="287"/>
    <cellStyle name="SAPBEXaggData 3 3 2" xfId="288"/>
    <cellStyle name="SAPBEXaggData 3 4" xfId="289"/>
    <cellStyle name="SAPBEXaggData 3 4 2" xfId="290"/>
    <cellStyle name="SAPBEXaggData 3 5" xfId="291"/>
    <cellStyle name="SAPBEXaggData 3 5 2" xfId="292"/>
    <cellStyle name="SAPBEXaggData 3 6" xfId="293"/>
    <cellStyle name="SAPBEXaggData 3 6 2" xfId="294"/>
    <cellStyle name="SAPBEXaggData 3 7" xfId="295"/>
    <cellStyle name="SAPBEXaggData 3 7 2" xfId="296"/>
    <cellStyle name="SAPBEXaggData 3 8" xfId="297"/>
    <cellStyle name="SAPBEXaggData 3 9" xfId="298"/>
    <cellStyle name="SAPBEXaggData 4" xfId="299"/>
    <cellStyle name="SAPBEXaggData 4 2" xfId="300"/>
    <cellStyle name="SAPBEXaggData 5" xfId="301"/>
    <cellStyle name="SAPBEXaggData 5 2" xfId="302"/>
    <cellStyle name="SAPBEXaggData 6" xfId="303"/>
    <cellStyle name="SAPBEXaggData 6 2" xfId="304"/>
    <cellStyle name="SAPBEXaggData 7" xfId="305"/>
    <cellStyle name="SAPBEXaggData 7 2" xfId="306"/>
    <cellStyle name="SAPBEXaggData 8" xfId="307"/>
    <cellStyle name="SAPBEXaggData 8 2" xfId="308"/>
    <cellStyle name="SAPBEXaggData 9" xfId="309"/>
    <cellStyle name="SAPBEXaggData 9 2" xfId="310"/>
    <cellStyle name="SAPBEXaggDataEmph" xfId="311"/>
    <cellStyle name="SAPBEXaggDataEmph 10" xfId="312"/>
    <cellStyle name="SAPBEXaggDataEmph 11" xfId="313"/>
    <cellStyle name="SAPBEXaggDataEmph 2" xfId="314"/>
    <cellStyle name="SAPBEXaggDataEmph 2 10" xfId="315"/>
    <cellStyle name="SAPBEXaggDataEmph 2 11" xfId="316"/>
    <cellStyle name="SAPBEXaggDataEmph 2 2" xfId="317"/>
    <cellStyle name="SAPBEXaggDataEmph 2 2 2" xfId="318"/>
    <cellStyle name="SAPBEXaggDataEmph 2 2 2 2" xfId="319"/>
    <cellStyle name="SAPBEXaggDataEmph 2 2 3" xfId="320"/>
    <cellStyle name="SAPBEXaggDataEmph 2 2 3 2" xfId="321"/>
    <cellStyle name="SAPBEXaggDataEmph 2 2 4" xfId="322"/>
    <cellStyle name="SAPBEXaggDataEmph 2 2 4 2" xfId="323"/>
    <cellStyle name="SAPBEXaggDataEmph 2 2 5" xfId="324"/>
    <cellStyle name="SAPBEXaggDataEmph 2 2 5 2" xfId="325"/>
    <cellStyle name="SAPBEXaggDataEmph 2 2 6" xfId="326"/>
    <cellStyle name="SAPBEXaggDataEmph 2 2 6 2" xfId="327"/>
    <cellStyle name="SAPBEXaggDataEmph 2 2 7" xfId="328"/>
    <cellStyle name="SAPBEXaggDataEmph 2 2 7 2" xfId="329"/>
    <cellStyle name="SAPBEXaggDataEmph 2 2 8" xfId="330"/>
    <cellStyle name="SAPBEXaggDataEmph 2 2 9" xfId="331"/>
    <cellStyle name="SAPBEXaggDataEmph 2 3" xfId="332"/>
    <cellStyle name="SAPBEXaggDataEmph 2 3 2" xfId="333"/>
    <cellStyle name="SAPBEXaggDataEmph 2 3 2 2" xfId="334"/>
    <cellStyle name="SAPBEXaggDataEmph 2 3 3" xfId="335"/>
    <cellStyle name="SAPBEXaggDataEmph 2 3 3 2" xfId="336"/>
    <cellStyle name="SAPBEXaggDataEmph 2 3 4" xfId="337"/>
    <cellStyle name="SAPBEXaggDataEmph 2 3 4 2" xfId="338"/>
    <cellStyle name="SAPBEXaggDataEmph 2 3 5" xfId="339"/>
    <cellStyle name="SAPBEXaggDataEmph 2 3 5 2" xfId="340"/>
    <cellStyle name="SAPBEXaggDataEmph 2 3 6" xfId="341"/>
    <cellStyle name="SAPBEXaggDataEmph 2 3 6 2" xfId="342"/>
    <cellStyle name="SAPBEXaggDataEmph 2 3 7" xfId="343"/>
    <cellStyle name="SAPBEXaggDataEmph 2 3 7 2" xfId="344"/>
    <cellStyle name="SAPBEXaggDataEmph 2 3 8" xfId="345"/>
    <cellStyle name="SAPBEXaggDataEmph 2 3 9" xfId="346"/>
    <cellStyle name="SAPBEXaggDataEmph 2 4" xfId="347"/>
    <cellStyle name="SAPBEXaggDataEmph 2 4 2" xfId="348"/>
    <cellStyle name="SAPBEXaggDataEmph 2 5" xfId="349"/>
    <cellStyle name="SAPBEXaggDataEmph 2 5 2" xfId="350"/>
    <cellStyle name="SAPBEXaggDataEmph 2 6" xfId="351"/>
    <cellStyle name="SAPBEXaggDataEmph 2 6 2" xfId="352"/>
    <cellStyle name="SAPBEXaggDataEmph 2 7" xfId="353"/>
    <cellStyle name="SAPBEXaggDataEmph 2 7 2" xfId="354"/>
    <cellStyle name="SAPBEXaggDataEmph 2 8" xfId="355"/>
    <cellStyle name="SAPBEXaggDataEmph 2 8 2" xfId="356"/>
    <cellStyle name="SAPBEXaggDataEmph 2 9" xfId="357"/>
    <cellStyle name="SAPBEXaggDataEmph 2 9 2" xfId="358"/>
    <cellStyle name="SAPBEXaggDataEmph 3" xfId="359"/>
    <cellStyle name="SAPBEXaggDataEmph 3 2" xfId="360"/>
    <cellStyle name="SAPBEXaggDataEmph 3 2 2" xfId="361"/>
    <cellStyle name="SAPBEXaggDataEmph 3 3" xfId="362"/>
    <cellStyle name="SAPBEXaggDataEmph 3 3 2" xfId="363"/>
    <cellStyle name="SAPBEXaggDataEmph 3 4" xfId="364"/>
    <cellStyle name="SAPBEXaggDataEmph 3 4 2" xfId="365"/>
    <cellStyle name="SAPBEXaggDataEmph 3 5" xfId="366"/>
    <cellStyle name="SAPBEXaggDataEmph 3 5 2" xfId="367"/>
    <cellStyle name="SAPBEXaggDataEmph 3 6" xfId="368"/>
    <cellStyle name="SAPBEXaggDataEmph 3 6 2" xfId="369"/>
    <cellStyle name="SAPBEXaggDataEmph 3 7" xfId="370"/>
    <cellStyle name="SAPBEXaggDataEmph 3 7 2" xfId="371"/>
    <cellStyle name="SAPBEXaggDataEmph 3 8" xfId="372"/>
    <cellStyle name="SAPBEXaggDataEmph 3 9" xfId="373"/>
    <cellStyle name="SAPBEXaggDataEmph 4" xfId="374"/>
    <cellStyle name="SAPBEXaggDataEmph 4 2" xfId="375"/>
    <cellStyle name="SAPBEXaggDataEmph 5" xfId="376"/>
    <cellStyle name="SAPBEXaggDataEmph 5 2" xfId="377"/>
    <cellStyle name="SAPBEXaggDataEmph 6" xfId="378"/>
    <cellStyle name="SAPBEXaggDataEmph 6 2" xfId="379"/>
    <cellStyle name="SAPBEXaggDataEmph 7" xfId="380"/>
    <cellStyle name="SAPBEXaggDataEmph 7 2" xfId="381"/>
    <cellStyle name="SAPBEXaggDataEmph 8" xfId="382"/>
    <cellStyle name="SAPBEXaggDataEmph 8 2" xfId="383"/>
    <cellStyle name="SAPBEXaggDataEmph 9" xfId="384"/>
    <cellStyle name="SAPBEXaggDataEmph 9 2" xfId="385"/>
    <cellStyle name="SAPBEXaggItem" xfId="386"/>
    <cellStyle name="SAPBEXaggItem 10" xfId="387"/>
    <cellStyle name="SAPBEXaggItem 11" xfId="388"/>
    <cellStyle name="SAPBEXaggItem 2" xfId="389"/>
    <cellStyle name="SAPBEXaggItem 2 10" xfId="390"/>
    <cellStyle name="SAPBEXaggItem 2 11" xfId="391"/>
    <cellStyle name="SAPBEXaggItem 2 2" xfId="392"/>
    <cellStyle name="SAPBEXaggItem 2 2 2" xfId="393"/>
    <cellStyle name="SAPBEXaggItem 2 2 2 2" xfId="394"/>
    <cellStyle name="SAPBEXaggItem 2 2 3" xfId="395"/>
    <cellStyle name="SAPBEXaggItem 2 2 3 2" xfId="396"/>
    <cellStyle name="SAPBEXaggItem 2 2 4" xfId="397"/>
    <cellStyle name="SAPBEXaggItem 2 2 4 2" xfId="398"/>
    <cellStyle name="SAPBEXaggItem 2 2 5" xfId="399"/>
    <cellStyle name="SAPBEXaggItem 2 2 5 2" xfId="400"/>
    <cellStyle name="SAPBEXaggItem 2 2 6" xfId="401"/>
    <cellStyle name="SAPBEXaggItem 2 2 6 2" xfId="402"/>
    <cellStyle name="SAPBEXaggItem 2 2 7" xfId="403"/>
    <cellStyle name="SAPBEXaggItem 2 2 7 2" xfId="404"/>
    <cellStyle name="SAPBEXaggItem 2 2 8" xfId="405"/>
    <cellStyle name="SAPBEXaggItem 2 2 9" xfId="406"/>
    <cellStyle name="SAPBEXaggItem 2 3" xfId="407"/>
    <cellStyle name="SAPBEXaggItem 2 3 2" xfId="408"/>
    <cellStyle name="SAPBEXaggItem 2 3 2 2" xfId="409"/>
    <cellStyle name="SAPBEXaggItem 2 3 3" xfId="410"/>
    <cellStyle name="SAPBEXaggItem 2 3 3 2" xfId="411"/>
    <cellStyle name="SAPBEXaggItem 2 3 4" xfId="412"/>
    <cellStyle name="SAPBEXaggItem 2 3 4 2" xfId="413"/>
    <cellStyle name="SAPBEXaggItem 2 3 5" xfId="414"/>
    <cellStyle name="SAPBEXaggItem 2 3 5 2" xfId="415"/>
    <cellStyle name="SAPBEXaggItem 2 3 6" xfId="416"/>
    <cellStyle name="SAPBEXaggItem 2 3 6 2" xfId="417"/>
    <cellStyle name="SAPBEXaggItem 2 3 7" xfId="418"/>
    <cellStyle name="SAPBEXaggItem 2 3 7 2" xfId="419"/>
    <cellStyle name="SAPBEXaggItem 2 3 8" xfId="420"/>
    <cellStyle name="SAPBEXaggItem 2 3 9" xfId="421"/>
    <cellStyle name="SAPBEXaggItem 2 4" xfId="422"/>
    <cellStyle name="SAPBEXaggItem 2 4 2" xfId="423"/>
    <cellStyle name="SAPBEXaggItem 2 5" xfId="424"/>
    <cellStyle name="SAPBEXaggItem 2 5 2" xfId="425"/>
    <cellStyle name="SAPBEXaggItem 2 6" xfId="426"/>
    <cellStyle name="SAPBEXaggItem 2 6 2" xfId="427"/>
    <cellStyle name="SAPBEXaggItem 2 7" xfId="428"/>
    <cellStyle name="SAPBEXaggItem 2 7 2" xfId="429"/>
    <cellStyle name="SAPBEXaggItem 2 8" xfId="430"/>
    <cellStyle name="SAPBEXaggItem 2 8 2" xfId="431"/>
    <cellStyle name="SAPBEXaggItem 2 9" xfId="432"/>
    <cellStyle name="SAPBEXaggItem 2 9 2" xfId="433"/>
    <cellStyle name="SAPBEXaggItem 3" xfId="434"/>
    <cellStyle name="SAPBEXaggItem 3 2" xfId="435"/>
    <cellStyle name="SAPBEXaggItem 3 2 2" xfId="436"/>
    <cellStyle name="SAPBEXaggItem 3 3" xfId="437"/>
    <cellStyle name="SAPBEXaggItem 3 3 2" xfId="438"/>
    <cellStyle name="SAPBEXaggItem 3 4" xfId="439"/>
    <cellStyle name="SAPBEXaggItem 3 4 2" xfId="440"/>
    <cellStyle name="SAPBEXaggItem 3 5" xfId="441"/>
    <cellStyle name="SAPBEXaggItem 3 5 2" xfId="442"/>
    <cellStyle name="SAPBEXaggItem 3 6" xfId="443"/>
    <cellStyle name="SAPBEXaggItem 3 6 2" xfId="444"/>
    <cellStyle name="SAPBEXaggItem 3 7" xfId="445"/>
    <cellStyle name="SAPBEXaggItem 3 7 2" xfId="446"/>
    <cellStyle name="SAPBEXaggItem 3 8" xfId="447"/>
    <cellStyle name="SAPBEXaggItem 3 9" xfId="448"/>
    <cellStyle name="SAPBEXaggItem 4" xfId="449"/>
    <cellStyle name="SAPBEXaggItem 4 2" xfId="450"/>
    <cellStyle name="SAPBEXaggItem 5" xfId="451"/>
    <cellStyle name="SAPBEXaggItem 5 2" xfId="452"/>
    <cellStyle name="SAPBEXaggItem 6" xfId="453"/>
    <cellStyle name="SAPBEXaggItem 6 2" xfId="454"/>
    <cellStyle name="SAPBEXaggItem 7" xfId="455"/>
    <cellStyle name="SAPBEXaggItem 7 2" xfId="456"/>
    <cellStyle name="SAPBEXaggItem 8" xfId="457"/>
    <cellStyle name="SAPBEXaggItem 8 2" xfId="458"/>
    <cellStyle name="SAPBEXaggItem 9" xfId="459"/>
    <cellStyle name="SAPBEXaggItem 9 2" xfId="460"/>
    <cellStyle name="SAPBEXchaText" xfId="461"/>
    <cellStyle name="SAPBEXexcBad7" xfId="462"/>
    <cellStyle name="SAPBEXexcBad7 10" xfId="463"/>
    <cellStyle name="SAPBEXexcBad7 11" xfId="464"/>
    <cellStyle name="SAPBEXexcBad7 2" xfId="465"/>
    <cellStyle name="SAPBEXexcBad7 2 10" xfId="466"/>
    <cellStyle name="SAPBEXexcBad7 2 11" xfId="467"/>
    <cellStyle name="SAPBEXexcBad7 2 2" xfId="468"/>
    <cellStyle name="SAPBEXexcBad7 2 2 2" xfId="469"/>
    <cellStyle name="SAPBEXexcBad7 2 2 2 2" xfId="470"/>
    <cellStyle name="SAPBEXexcBad7 2 2 3" xfId="471"/>
    <cellStyle name="SAPBEXexcBad7 2 2 3 2" xfId="472"/>
    <cellStyle name="SAPBEXexcBad7 2 2 4" xfId="473"/>
    <cellStyle name="SAPBEXexcBad7 2 2 4 2" xfId="474"/>
    <cellStyle name="SAPBEXexcBad7 2 2 5" xfId="475"/>
    <cellStyle name="SAPBEXexcBad7 2 2 5 2" xfId="476"/>
    <cellStyle name="SAPBEXexcBad7 2 2 6" xfId="477"/>
    <cellStyle name="SAPBEXexcBad7 2 2 6 2" xfId="478"/>
    <cellStyle name="SAPBEXexcBad7 2 2 7" xfId="479"/>
    <cellStyle name="SAPBEXexcBad7 2 2 7 2" xfId="480"/>
    <cellStyle name="SAPBEXexcBad7 2 2 8" xfId="481"/>
    <cellStyle name="SAPBEXexcBad7 2 2 9" xfId="482"/>
    <cellStyle name="SAPBEXexcBad7 2 3" xfId="483"/>
    <cellStyle name="SAPBEXexcBad7 2 3 2" xfId="484"/>
    <cellStyle name="SAPBEXexcBad7 2 3 2 2" xfId="485"/>
    <cellStyle name="SAPBEXexcBad7 2 3 3" xfId="486"/>
    <cellStyle name="SAPBEXexcBad7 2 3 3 2" xfId="487"/>
    <cellStyle name="SAPBEXexcBad7 2 3 4" xfId="488"/>
    <cellStyle name="SAPBEXexcBad7 2 3 4 2" xfId="489"/>
    <cellStyle name="SAPBEXexcBad7 2 3 5" xfId="490"/>
    <cellStyle name="SAPBEXexcBad7 2 3 5 2" xfId="491"/>
    <cellStyle name="SAPBEXexcBad7 2 3 6" xfId="492"/>
    <cellStyle name="SAPBEXexcBad7 2 3 6 2" xfId="493"/>
    <cellStyle name="SAPBEXexcBad7 2 3 7" xfId="494"/>
    <cellStyle name="SAPBEXexcBad7 2 3 7 2" xfId="495"/>
    <cellStyle name="SAPBEXexcBad7 2 3 8" xfId="496"/>
    <cellStyle name="SAPBEXexcBad7 2 3 9" xfId="497"/>
    <cellStyle name="SAPBEXexcBad7 2 4" xfId="498"/>
    <cellStyle name="SAPBEXexcBad7 2 4 2" xfId="499"/>
    <cellStyle name="SAPBEXexcBad7 2 5" xfId="500"/>
    <cellStyle name="SAPBEXexcBad7 2 5 2" xfId="501"/>
    <cellStyle name="SAPBEXexcBad7 2 6" xfId="502"/>
    <cellStyle name="SAPBEXexcBad7 2 6 2" xfId="503"/>
    <cellStyle name="SAPBEXexcBad7 2 7" xfId="504"/>
    <cellStyle name="SAPBEXexcBad7 2 7 2" xfId="505"/>
    <cellStyle name="SAPBEXexcBad7 2 8" xfId="506"/>
    <cellStyle name="SAPBEXexcBad7 2 8 2" xfId="507"/>
    <cellStyle name="SAPBEXexcBad7 2 9" xfId="508"/>
    <cellStyle name="SAPBEXexcBad7 2 9 2" xfId="509"/>
    <cellStyle name="SAPBEXexcBad7 3" xfId="510"/>
    <cellStyle name="SAPBEXexcBad7 3 2" xfId="511"/>
    <cellStyle name="SAPBEXexcBad7 3 2 2" xfId="512"/>
    <cellStyle name="SAPBEXexcBad7 3 3" xfId="513"/>
    <cellStyle name="SAPBEXexcBad7 3 3 2" xfId="514"/>
    <cellStyle name="SAPBEXexcBad7 3 4" xfId="515"/>
    <cellStyle name="SAPBEXexcBad7 3 4 2" xfId="516"/>
    <cellStyle name="SAPBEXexcBad7 3 5" xfId="517"/>
    <cellStyle name="SAPBEXexcBad7 3 5 2" xfId="518"/>
    <cellStyle name="SAPBEXexcBad7 3 6" xfId="519"/>
    <cellStyle name="SAPBEXexcBad7 3 6 2" xfId="520"/>
    <cellStyle name="SAPBEXexcBad7 3 7" xfId="521"/>
    <cellStyle name="SAPBEXexcBad7 3 7 2" xfId="522"/>
    <cellStyle name="SAPBEXexcBad7 3 8" xfId="523"/>
    <cellStyle name="SAPBEXexcBad7 3 9" xfId="524"/>
    <cellStyle name="SAPBEXexcBad7 4" xfId="525"/>
    <cellStyle name="SAPBEXexcBad7 4 2" xfId="526"/>
    <cellStyle name="SAPBEXexcBad7 5" xfId="527"/>
    <cellStyle name="SAPBEXexcBad7 5 2" xfId="528"/>
    <cellStyle name="SAPBEXexcBad7 6" xfId="529"/>
    <cellStyle name="SAPBEXexcBad7 6 2" xfId="530"/>
    <cellStyle name="SAPBEXexcBad7 7" xfId="531"/>
    <cellStyle name="SAPBEXexcBad7 7 2" xfId="532"/>
    <cellStyle name="SAPBEXexcBad7 8" xfId="533"/>
    <cellStyle name="SAPBEXexcBad7 8 2" xfId="534"/>
    <cellStyle name="SAPBEXexcBad7 9" xfId="535"/>
    <cellStyle name="SAPBEXexcBad7 9 2" xfId="536"/>
    <cellStyle name="SAPBEXexcBad8" xfId="537"/>
    <cellStyle name="SAPBEXexcBad8 10" xfId="538"/>
    <cellStyle name="SAPBEXexcBad8 11" xfId="539"/>
    <cellStyle name="SAPBEXexcBad8 2" xfId="540"/>
    <cellStyle name="SAPBEXexcBad8 2 10" xfId="541"/>
    <cellStyle name="SAPBEXexcBad8 2 11" xfId="542"/>
    <cellStyle name="SAPBEXexcBad8 2 2" xfId="543"/>
    <cellStyle name="SAPBEXexcBad8 2 2 2" xfId="544"/>
    <cellStyle name="SAPBEXexcBad8 2 2 2 2" xfId="545"/>
    <cellStyle name="SAPBEXexcBad8 2 2 3" xfId="546"/>
    <cellStyle name="SAPBEXexcBad8 2 2 3 2" xfId="547"/>
    <cellStyle name="SAPBEXexcBad8 2 2 4" xfId="548"/>
    <cellStyle name="SAPBEXexcBad8 2 2 4 2" xfId="549"/>
    <cellStyle name="SAPBEXexcBad8 2 2 5" xfId="550"/>
    <cellStyle name="SAPBEXexcBad8 2 2 5 2" xfId="551"/>
    <cellStyle name="SAPBEXexcBad8 2 2 6" xfId="552"/>
    <cellStyle name="SAPBEXexcBad8 2 2 6 2" xfId="553"/>
    <cellStyle name="SAPBEXexcBad8 2 2 7" xfId="554"/>
    <cellStyle name="SAPBEXexcBad8 2 2 7 2" xfId="555"/>
    <cellStyle name="SAPBEXexcBad8 2 2 8" xfId="556"/>
    <cellStyle name="SAPBEXexcBad8 2 2 9" xfId="557"/>
    <cellStyle name="SAPBEXexcBad8 2 3" xfId="558"/>
    <cellStyle name="SAPBEXexcBad8 2 3 2" xfId="559"/>
    <cellStyle name="SAPBEXexcBad8 2 3 2 2" xfId="560"/>
    <cellStyle name="SAPBEXexcBad8 2 3 3" xfId="561"/>
    <cellStyle name="SAPBEXexcBad8 2 3 3 2" xfId="562"/>
    <cellStyle name="SAPBEXexcBad8 2 3 4" xfId="563"/>
    <cellStyle name="SAPBEXexcBad8 2 3 4 2" xfId="564"/>
    <cellStyle name="SAPBEXexcBad8 2 3 5" xfId="565"/>
    <cellStyle name="SAPBEXexcBad8 2 3 5 2" xfId="566"/>
    <cellStyle name="SAPBEXexcBad8 2 3 6" xfId="567"/>
    <cellStyle name="SAPBEXexcBad8 2 3 6 2" xfId="568"/>
    <cellStyle name="SAPBEXexcBad8 2 3 7" xfId="569"/>
    <cellStyle name="SAPBEXexcBad8 2 3 7 2" xfId="570"/>
    <cellStyle name="SAPBEXexcBad8 2 3 8" xfId="571"/>
    <cellStyle name="SAPBEXexcBad8 2 3 9" xfId="572"/>
    <cellStyle name="SAPBEXexcBad8 2 4" xfId="573"/>
    <cellStyle name="SAPBEXexcBad8 2 4 2" xfId="574"/>
    <cellStyle name="SAPBEXexcBad8 2 5" xfId="575"/>
    <cellStyle name="SAPBEXexcBad8 2 5 2" xfId="576"/>
    <cellStyle name="SAPBEXexcBad8 2 6" xfId="577"/>
    <cellStyle name="SAPBEXexcBad8 2 6 2" xfId="578"/>
    <cellStyle name="SAPBEXexcBad8 2 7" xfId="579"/>
    <cellStyle name="SAPBEXexcBad8 2 7 2" xfId="580"/>
    <cellStyle name="SAPBEXexcBad8 2 8" xfId="581"/>
    <cellStyle name="SAPBEXexcBad8 2 8 2" xfId="582"/>
    <cellStyle name="SAPBEXexcBad8 2 9" xfId="583"/>
    <cellStyle name="SAPBEXexcBad8 2 9 2" xfId="584"/>
    <cellStyle name="SAPBEXexcBad8 3" xfId="585"/>
    <cellStyle name="SAPBEXexcBad8 3 2" xfId="586"/>
    <cellStyle name="SAPBEXexcBad8 3 2 2" xfId="587"/>
    <cellStyle name="SAPBEXexcBad8 3 3" xfId="588"/>
    <cellStyle name="SAPBEXexcBad8 3 3 2" xfId="589"/>
    <cellStyle name="SAPBEXexcBad8 3 4" xfId="590"/>
    <cellStyle name="SAPBEXexcBad8 3 4 2" xfId="591"/>
    <cellStyle name="SAPBEXexcBad8 3 5" xfId="592"/>
    <cellStyle name="SAPBEXexcBad8 3 5 2" xfId="593"/>
    <cellStyle name="SAPBEXexcBad8 3 6" xfId="594"/>
    <cellStyle name="SAPBEXexcBad8 3 6 2" xfId="595"/>
    <cellStyle name="SAPBEXexcBad8 3 7" xfId="596"/>
    <cellStyle name="SAPBEXexcBad8 3 7 2" xfId="597"/>
    <cellStyle name="SAPBEXexcBad8 3 8" xfId="598"/>
    <cellStyle name="SAPBEXexcBad8 3 9" xfId="599"/>
    <cellStyle name="SAPBEXexcBad8 4" xfId="600"/>
    <cellStyle name="SAPBEXexcBad8 4 2" xfId="601"/>
    <cellStyle name="SAPBEXexcBad8 5" xfId="602"/>
    <cellStyle name="SAPBEXexcBad8 5 2" xfId="603"/>
    <cellStyle name="SAPBEXexcBad8 6" xfId="604"/>
    <cellStyle name="SAPBEXexcBad8 6 2" xfId="605"/>
    <cellStyle name="SAPBEXexcBad8 7" xfId="606"/>
    <cellStyle name="SAPBEXexcBad8 7 2" xfId="607"/>
    <cellStyle name="SAPBEXexcBad8 8" xfId="608"/>
    <cellStyle name="SAPBEXexcBad8 8 2" xfId="609"/>
    <cellStyle name="SAPBEXexcBad8 9" xfId="610"/>
    <cellStyle name="SAPBEXexcBad8 9 2" xfId="611"/>
    <cellStyle name="SAPBEXexcBad9" xfId="612"/>
    <cellStyle name="SAPBEXexcBad9 10" xfId="613"/>
    <cellStyle name="SAPBEXexcBad9 11" xfId="614"/>
    <cellStyle name="SAPBEXexcBad9 2" xfId="615"/>
    <cellStyle name="SAPBEXexcBad9 2 10" xfId="616"/>
    <cellStyle name="SAPBEXexcBad9 2 11" xfId="617"/>
    <cellStyle name="SAPBEXexcBad9 2 2" xfId="618"/>
    <cellStyle name="SAPBEXexcBad9 2 2 2" xfId="619"/>
    <cellStyle name="SAPBEXexcBad9 2 2 2 2" xfId="620"/>
    <cellStyle name="SAPBEXexcBad9 2 2 3" xfId="621"/>
    <cellStyle name="SAPBEXexcBad9 2 2 3 2" xfId="622"/>
    <cellStyle name="SAPBEXexcBad9 2 2 4" xfId="623"/>
    <cellStyle name="SAPBEXexcBad9 2 2 4 2" xfId="624"/>
    <cellStyle name="SAPBEXexcBad9 2 2 5" xfId="625"/>
    <cellStyle name="SAPBEXexcBad9 2 2 5 2" xfId="626"/>
    <cellStyle name="SAPBEXexcBad9 2 2 6" xfId="627"/>
    <cellStyle name="SAPBEXexcBad9 2 2 6 2" xfId="628"/>
    <cellStyle name="SAPBEXexcBad9 2 2 7" xfId="629"/>
    <cellStyle name="SAPBEXexcBad9 2 2 7 2" xfId="630"/>
    <cellStyle name="SAPBEXexcBad9 2 2 8" xfId="631"/>
    <cellStyle name="SAPBEXexcBad9 2 2 9" xfId="632"/>
    <cellStyle name="SAPBEXexcBad9 2 3" xfId="633"/>
    <cellStyle name="SAPBEXexcBad9 2 3 2" xfId="634"/>
    <cellStyle name="SAPBEXexcBad9 2 3 2 2" xfId="635"/>
    <cellStyle name="SAPBEXexcBad9 2 3 3" xfId="636"/>
    <cellStyle name="SAPBEXexcBad9 2 3 3 2" xfId="637"/>
    <cellStyle name="SAPBEXexcBad9 2 3 4" xfId="638"/>
    <cellStyle name="SAPBEXexcBad9 2 3 4 2" xfId="639"/>
    <cellStyle name="SAPBEXexcBad9 2 3 5" xfId="640"/>
    <cellStyle name="SAPBEXexcBad9 2 3 5 2" xfId="641"/>
    <cellStyle name="SAPBEXexcBad9 2 3 6" xfId="642"/>
    <cellStyle name="SAPBEXexcBad9 2 3 6 2" xfId="643"/>
    <cellStyle name="SAPBEXexcBad9 2 3 7" xfId="644"/>
    <cellStyle name="SAPBEXexcBad9 2 3 7 2" xfId="645"/>
    <cellStyle name="SAPBEXexcBad9 2 3 8" xfId="646"/>
    <cellStyle name="SAPBEXexcBad9 2 3 9" xfId="647"/>
    <cellStyle name="SAPBEXexcBad9 2 4" xfId="648"/>
    <cellStyle name="SAPBEXexcBad9 2 4 2" xfId="649"/>
    <cellStyle name="SAPBEXexcBad9 2 5" xfId="650"/>
    <cellStyle name="SAPBEXexcBad9 2 5 2" xfId="651"/>
    <cellStyle name="SAPBEXexcBad9 2 6" xfId="652"/>
    <cellStyle name="SAPBEXexcBad9 2 6 2" xfId="653"/>
    <cellStyle name="SAPBEXexcBad9 2 7" xfId="654"/>
    <cellStyle name="SAPBEXexcBad9 2 7 2" xfId="655"/>
    <cellStyle name="SAPBEXexcBad9 2 8" xfId="656"/>
    <cellStyle name="SAPBEXexcBad9 2 8 2" xfId="657"/>
    <cellStyle name="SAPBEXexcBad9 2 9" xfId="658"/>
    <cellStyle name="SAPBEXexcBad9 2 9 2" xfId="659"/>
    <cellStyle name="SAPBEXexcBad9 3" xfId="660"/>
    <cellStyle name="SAPBEXexcBad9 3 2" xfId="661"/>
    <cellStyle name="SAPBEXexcBad9 3 2 2" xfId="662"/>
    <cellStyle name="SAPBEXexcBad9 3 3" xfId="663"/>
    <cellStyle name="SAPBEXexcBad9 3 3 2" xfId="664"/>
    <cellStyle name="SAPBEXexcBad9 3 4" xfId="665"/>
    <cellStyle name="SAPBEXexcBad9 3 4 2" xfId="666"/>
    <cellStyle name="SAPBEXexcBad9 3 5" xfId="667"/>
    <cellStyle name="SAPBEXexcBad9 3 5 2" xfId="668"/>
    <cellStyle name="SAPBEXexcBad9 3 6" xfId="669"/>
    <cellStyle name="SAPBEXexcBad9 3 6 2" xfId="670"/>
    <cellStyle name="SAPBEXexcBad9 3 7" xfId="671"/>
    <cellStyle name="SAPBEXexcBad9 3 7 2" xfId="672"/>
    <cellStyle name="SAPBEXexcBad9 3 8" xfId="673"/>
    <cellStyle name="SAPBEXexcBad9 3 9" xfId="674"/>
    <cellStyle name="SAPBEXexcBad9 4" xfId="675"/>
    <cellStyle name="SAPBEXexcBad9 4 2" xfId="676"/>
    <cellStyle name="SAPBEXexcBad9 5" xfId="677"/>
    <cellStyle name="SAPBEXexcBad9 5 2" xfId="678"/>
    <cellStyle name="SAPBEXexcBad9 6" xfId="679"/>
    <cellStyle name="SAPBEXexcBad9 6 2" xfId="680"/>
    <cellStyle name="SAPBEXexcBad9 7" xfId="681"/>
    <cellStyle name="SAPBEXexcBad9 7 2" xfId="682"/>
    <cellStyle name="SAPBEXexcBad9 8" xfId="683"/>
    <cellStyle name="SAPBEXexcBad9 8 2" xfId="684"/>
    <cellStyle name="SAPBEXexcBad9 9" xfId="685"/>
    <cellStyle name="SAPBEXexcBad9 9 2" xfId="686"/>
    <cellStyle name="SAPBEXexcCritical4" xfId="687"/>
    <cellStyle name="SAPBEXexcCritical4 10" xfId="688"/>
    <cellStyle name="SAPBEXexcCritical4 11" xfId="689"/>
    <cellStyle name="SAPBEXexcCritical4 2" xfId="690"/>
    <cellStyle name="SAPBEXexcCritical4 2 10" xfId="691"/>
    <cellStyle name="SAPBEXexcCritical4 2 11" xfId="692"/>
    <cellStyle name="SAPBEXexcCritical4 2 2" xfId="693"/>
    <cellStyle name="SAPBEXexcCritical4 2 2 2" xfId="694"/>
    <cellStyle name="SAPBEXexcCritical4 2 2 2 2" xfId="695"/>
    <cellStyle name="SAPBEXexcCritical4 2 2 3" xfId="696"/>
    <cellStyle name="SAPBEXexcCritical4 2 2 3 2" xfId="697"/>
    <cellStyle name="SAPBEXexcCritical4 2 2 4" xfId="698"/>
    <cellStyle name="SAPBEXexcCritical4 2 2 4 2" xfId="699"/>
    <cellStyle name="SAPBEXexcCritical4 2 2 5" xfId="700"/>
    <cellStyle name="SAPBEXexcCritical4 2 2 5 2" xfId="701"/>
    <cellStyle name="SAPBEXexcCritical4 2 2 6" xfId="702"/>
    <cellStyle name="SAPBEXexcCritical4 2 2 6 2" xfId="703"/>
    <cellStyle name="SAPBEXexcCritical4 2 2 7" xfId="704"/>
    <cellStyle name="SAPBEXexcCritical4 2 2 7 2" xfId="705"/>
    <cellStyle name="SAPBEXexcCritical4 2 2 8" xfId="706"/>
    <cellStyle name="SAPBEXexcCritical4 2 2 9" xfId="707"/>
    <cellStyle name="SAPBEXexcCritical4 2 3" xfId="708"/>
    <cellStyle name="SAPBEXexcCritical4 2 3 2" xfId="709"/>
    <cellStyle name="SAPBEXexcCritical4 2 3 2 2" xfId="710"/>
    <cellStyle name="SAPBEXexcCritical4 2 3 3" xfId="711"/>
    <cellStyle name="SAPBEXexcCritical4 2 3 3 2" xfId="712"/>
    <cellStyle name="SAPBEXexcCritical4 2 3 4" xfId="713"/>
    <cellStyle name="SAPBEXexcCritical4 2 3 4 2" xfId="714"/>
    <cellStyle name="SAPBEXexcCritical4 2 3 5" xfId="715"/>
    <cellStyle name="SAPBEXexcCritical4 2 3 5 2" xfId="716"/>
    <cellStyle name="SAPBEXexcCritical4 2 3 6" xfId="717"/>
    <cellStyle name="SAPBEXexcCritical4 2 3 6 2" xfId="718"/>
    <cellStyle name="SAPBEXexcCritical4 2 3 7" xfId="719"/>
    <cellStyle name="SAPBEXexcCritical4 2 3 7 2" xfId="720"/>
    <cellStyle name="SAPBEXexcCritical4 2 3 8" xfId="721"/>
    <cellStyle name="SAPBEXexcCritical4 2 3 9" xfId="722"/>
    <cellStyle name="SAPBEXexcCritical4 2 4" xfId="723"/>
    <cellStyle name="SAPBEXexcCritical4 2 4 2" xfId="724"/>
    <cellStyle name="SAPBEXexcCritical4 2 5" xfId="725"/>
    <cellStyle name="SAPBEXexcCritical4 2 5 2" xfId="726"/>
    <cellStyle name="SAPBEXexcCritical4 2 6" xfId="727"/>
    <cellStyle name="SAPBEXexcCritical4 2 6 2" xfId="728"/>
    <cellStyle name="SAPBEXexcCritical4 2 7" xfId="729"/>
    <cellStyle name="SAPBEXexcCritical4 2 7 2" xfId="730"/>
    <cellStyle name="SAPBEXexcCritical4 2 8" xfId="731"/>
    <cellStyle name="SAPBEXexcCritical4 2 8 2" xfId="732"/>
    <cellStyle name="SAPBEXexcCritical4 2 9" xfId="733"/>
    <cellStyle name="SAPBEXexcCritical4 2 9 2" xfId="734"/>
    <cellStyle name="SAPBEXexcCritical4 3" xfId="735"/>
    <cellStyle name="SAPBEXexcCritical4 3 2" xfId="736"/>
    <cellStyle name="SAPBEXexcCritical4 3 2 2" xfId="737"/>
    <cellStyle name="SAPBEXexcCritical4 3 3" xfId="738"/>
    <cellStyle name="SAPBEXexcCritical4 3 3 2" xfId="739"/>
    <cellStyle name="SAPBEXexcCritical4 3 4" xfId="740"/>
    <cellStyle name="SAPBEXexcCritical4 3 4 2" xfId="741"/>
    <cellStyle name="SAPBEXexcCritical4 3 5" xfId="742"/>
    <cellStyle name="SAPBEXexcCritical4 3 5 2" xfId="743"/>
    <cellStyle name="SAPBEXexcCritical4 3 6" xfId="744"/>
    <cellStyle name="SAPBEXexcCritical4 3 6 2" xfId="745"/>
    <cellStyle name="SAPBEXexcCritical4 3 7" xfId="746"/>
    <cellStyle name="SAPBEXexcCritical4 3 7 2" xfId="747"/>
    <cellStyle name="SAPBEXexcCritical4 3 8" xfId="748"/>
    <cellStyle name="SAPBEXexcCritical4 3 9" xfId="749"/>
    <cellStyle name="SAPBEXexcCritical4 4" xfId="750"/>
    <cellStyle name="SAPBEXexcCritical4 4 2" xfId="751"/>
    <cellStyle name="SAPBEXexcCritical4 5" xfId="752"/>
    <cellStyle name="SAPBEXexcCritical4 5 2" xfId="753"/>
    <cellStyle name="SAPBEXexcCritical4 6" xfId="754"/>
    <cellStyle name="SAPBEXexcCritical4 6 2" xfId="755"/>
    <cellStyle name="SAPBEXexcCritical4 7" xfId="756"/>
    <cellStyle name="SAPBEXexcCritical4 7 2" xfId="757"/>
    <cellStyle name="SAPBEXexcCritical4 8" xfId="758"/>
    <cellStyle name="SAPBEXexcCritical4 8 2" xfId="759"/>
    <cellStyle name="SAPBEXexcCritical4 9" xfId="760"/>
    <cellStyle name="SAPBEXexcCritical4 9 2" xfId="761"/>
    <cellStyle name="SAPBEXexcCritical5" xfId="762"/>
    <cellStyle name="SAPBEXexcCritical5 10" xfId="763"/>
    <cellStyle name="SAPBEXexcCritical5 11" xfId="764"/>
    <cellStyle name="SAPBEXexcCritical5 2" xfId="765"/>
    <cellStyle name="SAPBEXexcCritical5 2 10" xfId="766"/>
    <cellStyle name="SAPBEXexcCritical5 2 11" xfId="767"/>
    <cellStyle name="SAPBEXexcCritical5 2 2" xfId="768"/>
    <cellStyle name="SAPBEXexcCritical5 2 2 2" xfId="769"/>
    <cellStyle name="SAPBEXexcCritical5 2 2 2 2" xfId="770"/>
    <cellStyle name="SAPBEXexcCritical5 2 2 3" xfId="771"/>
    <cellStyle name="SAPBEXexcCritical5 2 2 3 2" xfId="772"/>
    <cellStyle name="SAPBEXexcCritical5 2 2 4" xfId="773"/>
    <cellStyle name="SAPBEXexcCritical5 2 2 4 2" xfId="774"/>
    <cellStyle name="SAPBEXexcCritical5 2 2 5" xfId="775"/>
    <cellStyle name="SAPBEXexcCritical5 2 2 5 2" xfId="776"/>
    <cellStyle name="SAPBEXexcCritical5 2 2 6" xfId="777"/>
    <cellStyle name="SAPBEXexcCritical5 2 2 6 2" xfId="778"/>
    <cellStyle name="SAPBEXexcCritical5 2 2 7" xfId="779"/>
    <cellStyle name="SAPBEXexcCritical5 2 2 7 2" xfId="780"/>
    <cellStyle name="SAPBEXexcCritical5 2 2 8" xfId="781"/>
    <cellStyle name="SAPBEXexcCritical5 2 2 9" xfId="782"/>
    <cellStyle name="SAPBEXexcCritical5 2 3" xfId="783"/>
    <cellStyle name="SAPBEXexcCritical5 2 3 2" xfId="784"/>
    <cellStyle name="SAPBEXexcCritical5 2 3 2 2" xfId="785"/>
    <cellStyle name="SAPBEXexcCritical5 2 3 3" xfId="786"/>
    <cellStyle name="SAPBEXexcCritical5 2 3 3 2" xfId="787"/>
    <cellStyle name="SAPBEXexcCritical5 2 3 4" xfId="788"/>
    <cellStyle name="SAPBEXexcCritical5 2 3 4 2" xfId="789"/>
    <cellStyle name="SAPBEXexcCritical5 2 3 5" xfId="790"/>
    <cellStyle name="SAPBEXexcCritical5 2 3 5 2" xfId="791"/>
    <cellStyle name="SAPBEXexcCritical5 2 3 6" xfId="792"/>
    <cellStyle name="SAPBEXexcCritical5 2 3 6 2" xfId="793"/>
    <cellStyle name="SAPBEXexcCritical5 2 3 7" xfId="794"/>
    <cellStyle name="SAPBEXexcCritical5 2 3 7 2" xfId="795"/>
    <cellStyle name="SAPBEXexcCritical5 2 3 8" xfId="796"/>
    <cellStyle name="SAPBEXexcCritical5 2 3 9" xfId="797"/>
    <cellStyle name="SAPBEXexcCritical5 2 4" xfId="798"/>
    <cellStyle name="SAPBEXexcCritical5 2 4 2" xfId="799"/>
    <cellStyle name="SAPBEXexcCritical5 2 5" xfId="800"/>
    <cellStyle name="SAPBEXexcCritical5 2 5 2" xfId="801"/>
    <cellStyle name="SAPBEXexcCritical5 2 6" xfId="802"/>
    <cellStyle name="SAPBEXexcCritical5 2 6 2" xfId="803"/>
    <cellStyle name="SAPBEXexcCritical5 2 7" xfId="804"/>
    <cellStyle name="SAPBEXexcCritical5 2 7 2" xfId="805"/>
    <cellStyle name="SAPBEXexcCritical5 2 8" xfId="806"/>
    <cellStyle name="SAPBEXexcCritical5 2 8 2" xfId="807"/>
    <cellStyle name="SAPBEXexcCritical5 2 9" xfId="808"/>
    <cellStyle name="SAPBEXexcCritical5 2 9 2" xfId="809"/>
    <cellStyle name="SAPBEXexcCritical5 3" xfId="810"/>
    <cellStyle name="SAPBEXexcCritical5 3 2" xfId="811"/>
    <cellStyle name="SAPBEXexcCritical5 3 2 2" xfId="812"/>
    <cellStyle name="SAPBEXexcCritical5 3 3" xfId="813"/>
    <cellStyle name="SAPBEXexcCritical5 3 3 2" xfId="814"/>
    <cellStyle name="SAPBEXexcCritical5 3 4" xfId="815"/>
    <cellStyle name="SAPBEXexcCritical5 3 4 2" xfId="816"/>
    <cellStyle name="SAPBEXexcCritical5 3 5" xfId="817"/>
    <cellStyle name="SAPBEXexcCritical5 3 5 2" xfId="818"/>
    <cellStyle name="SAPBEXexcCritical5 3 6" xfId="819"/>
    <cellStyle name="SAPBEXexcCritical5 3 6 2" xfId="820"/>
    <cellStyle name="SAPBEXexcCritical5 3 7" xfId="821"/>
    <cellStyle name="SAPBEXexcCritical5 3 7 2" xfId="822"/>
    <cellStyle name="SAPBEXexcCritical5 3 8" xfId="823"/>
    <cellStyle name="SAPBEXexcCritical5 3 9" xfId="824"/>
    <cellStyle name="SAPBEXexcCritical5 4" xfId="825"/>
    <cellStyle name="SAPBEXexcCritical5 4 2" xfId="826"/>
    <cellStyle name="SAPBEXexcCritical5 5" xfId="827"/>
    <cellStyle name="SAPBEXexcCritical5 5 2" xfId="828"/>
    <cellStyle name="SAPBEXexcCritical5 6" xfId="829"/>
    <cellStyle name="SAPBEXexcCritical5 6 2" xfId="830"/>
    <cellStyle name="SAPBEXexcCritical5 7" xfId="831"/>
    <cellStyle name="SAPBEXexcCritical5 7 2" xfId="832"/>
    <cellStyle name="SAPBEXexcCritical5 8" xfId="833"/>
    <cellStyle name="SAPBEXexcCritical5 8 2" xfId="834"/>
    <cellStyle name="SAPBEXexcCritical5 9" xfId="835"/>
    <cellStyle name="SAPBEXexcCritical5 9 2" xfId="836"/>
    <cellStyle name="SAPBEXexcCritical6" xfId="837"/>
    <cellStyle name="SAPBEXexcCritical6 10" xfId="838"/>
    <cellStyle name="SAPBEXexcCritical6 11" xfId="839"/>
    <cellStyle name="SAPBEXexcCritical6 2" xfId="840"/>
    <cellStyle name="SAPBEXexcCritical6 2 10" xfId="841"/>
    <cellStyle name="SAPBEXexcCritical6 2 11" xfId="842"/>
    <cellStyle name="SAPBEXexcCritical6 2 2" xfId="843"/>
    <cellStyle name="SAPBEXexcCritical6 2 2 2" xfId="844"/>
    <cellStyle name="SAPBEXexcCritical6 2 2 2 2" xfId="845"/>
    <cellStyle name="SAPBEXexcCritical6 2 2 3" xfId="846"/>
    <cellStyle name="SAPBEXexcCritical6 2 2 3 2" xfId="847"/>
    <cellStyle name="SAPBEXexcCritical6 2 2 4" xfId="848"/>
    <cellStyle name="SAPBEXexcCritical6 2 2 4 2" xfId="849"/>
    <cellStyle name="SAPBEXexcCritical6 2 2 5" xfId="850"/>
    <cellStyle name="SAPBEXexcCritical6 2 2 5 2" xfId="851"/>
    <cellStyle name="SAPBEXexcCritical6 2 2 6" xfId="852"/>
    <cellStyle name="SAPBEXexcCritical6 2 2 6 2" xfId="853"/>
    <cellStyle name="SAPBEXexcCritical6 2 2 7" xfId="854"/>
    <cellStyle name="SAPBEXexcCritical6 2 2 7 2" xfId="855"/>
    <cellStyle name="SAPBEXexcCritical6 2 2 8" xfId="856"/>
    <cellStyle name="SAPBEXexcCritical6 2 2 9" xfId="857"/>
    <cellStyle name="SAPBEXexcCritical6 2 3" xfId="858"/>
    <cellStyle name="SAPBEXexcCritical6 2 3 2" xfId="859"/>
    <cellStyle name="SAPBEXexcCritical6 2 3 2 2" xfId="860"/>
    <cellStyle name="SAPBEXexcCritical6 2 3 3" xfId="861"/>
    <cellStyle name="SAPBEXexcCritical6 2 3 3 2" xfId="862"/>
    <cellStyle name="SAPBEXexcCritical6 2 3 4" xfId="863"/>
    <cellStyle name="SAPBEXexcCritical6 2 3 4 2" xfId="864"/>
    <cellStyle name="SAPBEXexcCritical6 2 3 5" xfId="865"/>
    <cellStyle name="SAPBEXexcCritical6 2 3 5 2" xfId="866"/>
    <cellStyle name="SAPBEXexcCritical6 2 3 6" xfId="867"/>
    <cellStyle name="SAPBEXexcCritical6 2 3 6 2" xfId="868"/>
    <cellStyle name="SAPBEXexcCritical6 2 3 7" xfId="869"/>
    <cellStyle name="SAPBEXexcCritical6 2 3 7 2" xfId="870"/>
    <cellStyle name="SAPBEXexcCritical6 2 3 8" xfId="871"/>
    <cellStyle name="SAPBEXexcCritical6 2 3 9" xfId="872"/>
    <cellStyle name="SAPBEXexcCritical6 2 4" xfId="873"/>
    <cellStyle name="SAPBEXexcCritical6 2 4 2" xfId="874"/>
    <cellStyle name="SAPBEXexcCritical6 2 5" xfId="875"/>
    <cellStyle name="SAPBEXexcCritical6 2 5 2" xfId="876"/>
    <cellStyle name="SAPBEXexcCritical6 2 6" xfId="877"/>
    <cellStyle name="SAPBEXexcCritical6 2 6 2" xfId="878"/>
    <cellStyle name="SAPBEXexcCritical6 2 7" xfId="879"/>
    <cellStyle name="SAPBEXexcCritical6 2 7 2" xfId="880"/>
    <cellStyle name="SAPBEXexcCritical6 2 8" xfId="881"/>
    <cellStyle name="SAPBEXexcCritical6 2 8 2" xfId="882"/>
    <cellStyle name="SAPBEXexcCritical6 2 9" xfId="883"/>
    <cellStyle name="SAPBEXexcCritical6 2 9 2" xfId="884"/>
    <cellStyle name="SAPBEXexcCritical6 3" xfId="885"/>
    <cellStyle name="SAPBEXexcCritical6 3 2" xfId="886"/>
    <cellStyle name="SAPBEXexcCritical6 3 2 2" xfId="887"/>
    <cellStyle name="SAPBEXexcCritical6 3 3" xfId="888"/>
    <cellStyle name="SAPBEXexcCritical6 3 3 2" xfId="889"/>
    <cellStyle name="SAPBEXexcCritical6 3 4" xfId="890"/>
    <cellStyle name="SAPBEXexcCritical6 3 4 2" xfId="891"/>
    <cellStyle name="SAPBEXexcCritical6 3 5" xfId="892"/>
    <cellStyle name="SAPBEXexcCritical6 3 5 2" xfId="893"/>
    <cellStyle name="SAPBEXexcCritical6 3 6" xfId="894"/>
    <cellStyle name="SAPBEXexcCritical6 3 6 2" xfId="895"/>
    <cellStyle name="SAPBEXexcCritical6 3 7" xfId="896"/>
    <cellStyle name="SAPBEXexcCritical6 3 7 2" xfId="897"/>
    <cellStyle name="SAPBEXexcCritical6 3 8" xfId="898"/>
    <cellStyle name="SAPBEXexcCritical6 3 9" xfId="899"/>
    <cellStyle name="SAPBEXexcCritical6 4" xfId="900"/>
    <cellStyle name="SAPBEXexcCritical6 4 2" xfId="901"/>
    <cellStyle name="SAPBEXexcCritical6 5" xfId="902"/>
    <cellStyle name="SAPBEXexcCritical6 5 2" xfId="903"/>
    <cellStyle name="SAPBEXexcCritical6 6" xfId="904"/>
    <cellStyle name="SAPBEXexcCritical6 6 2" xfId="905"/>
    <cellStyle name="SAPBEXexcCritical6 7" xfId="906"/>
    <cellStyle name="SAPBEXexcCritical6 7 2" xfId="907"/>
    <cellStyle name="SAPBEXexcCritical6 8" xfId="908"/>
    <cellStyle name="SAPBEXexcCritical6 8 2" xfId="909"/>
    <cellStyle name="SAPBEXexcCritical6 9" xfId="910"/>
    <cellStyle name="SAPBEXexcCritical6 9 2" xfId="911"/>
    <cellStyle name="SAPBEXexcGood1" xfId="912"/>
    <cellStyle name="SAPBEXexcGood1 10" xfId="913"/>
    <cellStyle name="SAPBEXexcGood1 11" xfId="914"/>
    <cellStyle name="SAPBEXexcGood1 2" xfId="915"/>
    <cellStyle name="SAPBEXexcGood1 2 10" xfId="916"/>
    <cellStyle name="SAPBEXexcGood1 2 11" xfId="917"/>
    <cellStyle name="SAPBEXexcGood1 2 2" xfId="918"/>
    <cellStyle name="SAPBEXexcGood1 2 2 2" xfId="919"/>
    <cellStyle name="SAPBEXexcGood1 2 2 2 2" xfId="920"/>
    <cellStyle name="SAPBEXexcGood1 2 2 3" xfId="921"/>
    <cellStyle name="SAPBEXexcGood1 2 2 3 2" xfId="922"/>
    <cellStyle name="SAPBEXexcGood1 2 2 4" xfId="923"/>
    <cellStyle name="SAPBEXexcGood1 2 2 4 2" xfId="924"/>
    <cellStyle name="SAPBEXexcGood1 2 2 5" xfId="925"/>
    <cellStyle name="SAPBEXexcGood1 2 2 5 2" xfId="926"/>
    <cellStyle name="SAPBEXexcGood1 2 2 6" xfId="927"/>
    <cellStyle name="SAPBEXexcGood1 2 2 6 2" xfId="928"/>
    <cellStyle name="SAPBEXexcGood1 2 2 7" xfId="929"/>
    <cellStyle name="SAPBEXexcGood1 2 2 7 2" xfId="930"/>
    <cellStyle name="SAPBEXexcGood1 2 2 8" xfId="931"/>
    <cellStyle name="SAPBEXexcGood1 2 2 9" xfId="932"/>
    <cellStyle name="SAPBEXexcGood1 2 3" xfId="933"/>
    <cellStyle name="SAPBEXexcGood1 2 3 2" xfId="934"/>
    <cellStyle name="SAPBEXexcGood1 2 3 2 2" xfId="935"/>
    <cellStyle name="SAPBEXexcGood1 2 3 3" xfId="936"/>
    <cellStyle name="SAPBEXexcGood1 2 3 3 2" xfId="937"/>
    <cellStyle name="SAPBEXexcGood1 2 3 4" xfId="938"/>
    <cellStyle name="SAPBEXexcGood1 2 3 4 2" xfId="939"/>
    <cellStyle name="SAPBEXexcGood1 2 3 5" xfId="940"/>
    <cellStyle name="SAPBEXexcGood1 2 3 5 2" xfId="941"/>
    <cellStyle name="SAPBEXexcGood1 2 3 6" xfId="942"/>
    <cellStyle name="SAPBEXexcGood1 2 3 6 2" xfId="943"/>
    <cellStyle name="SAPBEXexcGood1 2 3 7" xfId="944"/>
    <cellStyle name="SAPBEXexcGood1 2 3 7 2" xfId="945"/>
    <cellStyle name="SAPBEXexcGood1 2 3 8" xfId="946"/>
    <cellStyle name="SAPBEXexcGood1 2 3 9" xfId="947"/>
    <cellStyle name="SAPBEXexcGood1 2 4" xfId="948"/>
    <cellStyle name="SAPBEXexcGood1 2 4 2" xfId="949"/>
    <cellStyle name="SAPBEXexcGood1 2 5" xfId="950"/>
    <cellStyle name="SAPBEXexcGood1 2 5 2" xfId="951"/>
    <cellStyle name="SAPBEXexcGood1 2 6" xfId="952"/>
    <cellStyle name="SAPBEXexcGood1 2 6 2" xfId="953"/>
    <cellStyle name="SAPBEXexcGood1 2 7" xfId="954"/>
    <cellStyle name="SAPBEXexcGood1 2 7 2" xfId="955"/>
    <cellStyle name="SAPBEXexcGood1 2 8" xfId="956"/>
    <cellStyle name="SAPBEXexcGood1 2 8 2" xfId="957"/>
    <cellStyle name="SAPBEXexcGood1 2 9" xfId="958"/>
    <cellStyle name="SAPBEXexcGood1 2 9 2" xfId="959"/>
    <cellStyle name="SAPBEXexcGood1 3" xfId="960"/>
    <cellStyle name="SAPBEXexcGood1 3 2" xfId="961"/>
    <cellStyle name="SAPBEXexcGood1 3 2 2" xfId="962"/>
    <cellStyle name="SAPBEXexcGood1 3 3" xfId="963"/>
    <cellStyle name="SAPBEXexcGood1 3 3 2" xfId="964"/>
    <cellStyle name="SAPBEXexcGood1 3 4" xfId="965"/>
    <cellStyle name="SAPBEXexcGood1 3 4 2" xfId="966"/>
    <cellStyle name="SAPBEXexcGood1 3 5" xfId="967"/>
    <cellStyle name="SAPBEXexcGood1 3 5 2" xfId="968"/>
    <cellStyle name="SAPBEXexcGood1 3 6" xfId="969"/>
    <cellStyle name="SAPBEXexcGood1 3 6 2" xfId="970"/>
    <cellStyle name="SAPBEXexcGood1 3 7" xfId="971"/>
    <cellStyle name="SAPBEXexcGood1 3 7 2" xfId="972"/>
    <cellStyle name="SAPBEXexcGood1 3 8" xfId="973"/>
    <cellStyle name="SAPBEXexcGood1 3 9" xfId="974"/>
    <cellStyle name="SAPBEXexcGood1 4" xfId="975"/>
    <cellStyle name="SAPBEXexcGood1 4 2" xfId="976"/>
    <cellStyle name="SAPBEXexcGood1 5" xfId="977"/>
    <cellStyle name="SAPBEXexcGood1 5 2" xfId="978"/>
    <cellStyle name="SAPBEXexcGood1 6" xfId="979"/>
    <cellStyle name="SAPBEXexcGood1 6 2" xfId="980"/>
    <cellStyle name="SAPBEXexcGood1 7" xfId="981"/>
    <cellStyle name="SAPBEXexcGood1 7 2" xfId="982"/>
    <cellStyle name="SAPBEXexcGood1 8" xfId="983"/>
    <cellStyle name="SAPBEXexcGood1 8 2" xfId="984"/>
    <cellStyle name="SAPBEXexcGood1 9" xfId="985"/>
    <cellStyle name="SAPBEXexcGood1 9 2" xfId="986"/>
    <cellStyle name="SAPBEXexcGood2" xfId="987"/>
    <cellStyle name="SAPBEXexcGood2 10" xfId="988"/>
    <cellStyle name="SAPBEXexcGood2 11" xfId="989"/>
    <cellStyle name="SAPBEXexcGood2 2" xfId="990"/>
    <cellStyle name="SAPBEXexcGood2 2 10" xfId="991"/>
    <cellStyle name="SAPBEXexcGood2 2 11" xfId="992"/>
    <cellStyle name="SAPBEXexcGood2 2 2" xfId="993"/>
    <cellStyle name="SAPBEXexcGood2 2 2 2" xfId="994"/>
    <cellStyle name="SAPBEXexcGood2 2 2 2 2" xfId="995"/>
    <cellStyle name="SAPBEXexcGood2 2 2 3" xfId="996"/>
    <cellStyle name="SAPBEXexcGood2 2 2 3 2" xfId="997"/>
    <cellStyle name="SAPBEXexcGood2 2 2 4" xfId="998"/>
    <cellStyle name="SAPBEXexcGood2 2 2 4 2" xfId="999"/>
    <cellStyle name="SAPBEXexcGood2 2 2 5" xfId="1000"/>
    <cellStyle name="SAPBEXexcGood2 2 2 5 2" xfId="1001"/>
    <cellStyle name="SAPBEXexcGood2 2 2 6" xfId="1002"/>
    <cellStyle name="SAPBEXexcGood2 2 2 6 2" xfId="1003"/>
    <cellStyle name="SAPBEXexcGood2 2 2 7" xfId="1004"/>
    <cellStyle name="SAPBEXexcGood2 2 2 7 2" xfId="1005"/>
    <cellStyle name="SAPBEXexcGood2 2 2 8" xfId="1006"/>
    <cellStyle name="SAPBEXexcGood2 2 2 9" xfId="1007"/>
    <cellStyle name="SAPBEXexcGood2 2 3" xfId="1008"/>
    <cellStyle name="SAPBEXexcGood2 2 3 2" xfId="1009"/>
    <cellStyle name="SAPBEXexcGood2 2 3 2 2" xfId="1010"/>
    <cellStyle name="SAPBEXexcGood2 2 3 3" xfId="1011"/>
    <cellStyle name="SAPBEXexcGood2 2 3 3 2" xfId="1012"/>
    <cellStyle name="SAPBEXexcGood2 2 3 4" xfId="1013"/>
    <cellStyle name="SAPBEXexcGood2 2 3 4 2" xfId="1014"/>
    <cellStyle name="SAPBEXexcGood2 2 3 5" xfId="1015"/>
    <cellStyle name="SAPBEXexcGood2 2 3 5 2" xfId="1016"/>
    <cellStyle name="SAPBEXexcGood2 2 3 6" xfId="1017"/>
    <cellStyle name="SAPBEXexcGood2 2 3 6 2" xfId="1018"/>
    <cellStyle name="SAPBEXexcGood2 2 3 7" xfId="1019"/>
    <cellStyle name="SAPBEXexcGood2 2 3 7 2" xfId="1020"/>
    <cellStyle name="SAPBEXexcGood2 2 3 8" xfId="1021"/>
    <cellStyle name="SAPBEXexcGood2 2 3 9" xfId="1022"/>
    <cellStyle name="SAPBEXexcGood2 2 4" xfId="1023"/>
    <cellStyle name="SAPBEXexcGood2 2 4 2" xfId="1024"/>
    <cellStyle name="SAPBEXexcGood2 2 5" xfId="1025"/>
    <cellStyle name="SAPBEXexcGood2 2 5 2" xfId="1026"/>
    <cellStyle name="SAPBEXexcGood2 2 6" xfId="1027"/>
    <cellStyle name="SAPBEXexcGood2 2 6 2" xfId="1028"/>
    <cellStyle name="SAPBEXexcGood2 2 7" xfId="1029"/>
    <cellStyle name="SAPBEXexcGood2 2 7 2" xfId="1030"/>
    <cellStyle name="SAPBEXexcGood2 2 8" xfId="1031"/>
    <cellStyle name="SAPBEXexcGood2 2 8 2" xfId="1032"/>
    <cellStyle name="SAPBEXexcGood2 2 9" xfId="1033"/>
    <cellStyle name="SAPBEXexcGood2 2 9 2" xfId="1034"/>
    <cellStyle name="SAPBEXexcGood2 3" xfId="1035"/>
    <cellStyle name="SAPBEXexcGood2 3 2" xfId="1036"/>
    <cellStyle name="SAPBEXexcGood2 3 2 2" xfId="1037"/>
    <cellStyle name="SAPBEXexcGood2 3 3" xfId="1038"/>
    <cellStyle name="SAPBEXexcGood2 3 3 2" xfId="1039"/>
    <cellStyle name="SAPBEXexcGood2 3 4" xfId="1040"/>
    <cellStyle name="SAPBEXexcGood2 3 4 2" xfId="1041"/>
    <cellStyle name="SAPBEXexcGood2 3 5" xfId="1042"/>
    <cellStyle name="SAPBEXexcGood2 3 5 2" xfId="1043"/>
    <cellStyle name="SAPBEXexcGood2 3 6" xfId="1044"/>
    <cellStyle name="SAPBEXexcGood2 3 6 2" xfId="1045"/>
    <cellStyle name="SAPBEXexcGood2 3 7" xfId="1046"/>
    <cellStyle name="SAPBEXexcGood2 3 7 2" xfId="1047"/>
    <cellStyle name="SAPBEXexcGood2 3 8" xfId="1048"/>
    <cellStyle name="SAPBEXexcGood2 3 9" xfId="1049"/>
    <cellStyle name="SAPBEXexcGood2 4" xfId="1050"/>
    <cellStyle name="SAPBEXexcGood2 4 2" xfId="1051"/>
    <cellStyle name="SAPBEXexcGood2 5" xfId="1052"/>
    <cellStyle name="SAPBEXexcGood2 5 2" xfId="1053"/>
    <cellStyle name="SAPBEXexcGood2 6" xfId="1054"/>
    <cellStyle name="SAPBEXexcGood2 6 2" xfId="1055"/>
    <cellStyle name="SAPBEXexcGood2 7" xfId="1056"/>
    <cellStyle name="SAPBEXexcGood2 7 2" xfId="1057"/>
    <cellStyle name="SAPBEXexcGood2 8" xfId="1058"/>
    <cellStyle name="SAPBEXexcGood2 8 2" xfId="1059"/>
    <cellStyle name="SAPBEXexcGood2 9" xfId="1060"/>
    <cellStyle name="SAPBEXexcGood2 9 2" xfId="1061"/>
    <cellStyle name="SAPBEXexcGood3" xfId="1062"/>
    <cellStyle name="SAPBEXexcGood3 10" xfId="1063"/>
    <cellStyle name="SAPBEXexcGood3 11" xfId="1064"/>
    <cellStyle name="SAPBEXexcGood3 2" xfId="1065"/>
    <cellStyle name="SAPBEXexcGood3 2 10" xfId="1066"/>
    <cellStyle name="SAPBEXexcGood3 2 11" xfId="1067"/>
    <cellStyle name="SAPBEXexcGood3 2 2" xfId="1068"/>
    <cellStyle name="SAPBEXexcGood3 2 2 2" xfId="1069"/>
    <cellStyle name="SAPBEXexcGood3 2 2 2 2" xfId="1070"/>
    <cellStyle name="SAPBEXexcGood3 2 2 3" xfId="1071"/>
    <cellStyle name="SAPBEXexcGood3 2 2 3 2" xfId="1072"/>
    <cellStyle name="SAPBEXexcGood3 2 2 4" xfId="1073"/>
    <cellStyle name="SAPBEXexcGood3 2 2 4 2" xfId="1074"/>
    <cellStyle name="SAPBEXexcGood3 2 2 5" xfId="1075"/>
    <cellStyle name="SAPBEXexcGood3 2 2 5 2" xfId="1076"/>
    <cellStyle name="SAPBEXexcGood3 2 2 6" xfId="1077"/>
    <cellStyle name="SAPBEXexcGood3 2 2 6 2" xfId="1078"/>
    <cellStyle name="SAPBEXexcGood3 2 2 7" xfId="1079"/>
    <cellStyle name="SAPBEXexcGood3 2 2 7 2" xfId="1080"/>
    <cellStyle name="SAPBEXexcGood3 2 2 8" xfId="1081"/>
    <cellStyle name="SAPBEXexcGood3 2 2 9" xfId="1082"/>
    <cellStyle name="SAPBEXexcGood3 2 3" xfId="1083"/>
    <cellStyle name="SAPBEXexcGood3 2 3 2" xfId="1084"/>
    <cellStyle name="SAPBEXexcGood3 2 3 2 2" xfId="1085"/>
    <cellStyle name="SAPBEXexcGood3 2 3 3" xfId="1086"/>
    <cellStyle name="SAPBEXexcGood3 2 3 3 2" xfId="1087"/>
    <cellStyle name="SAPBEXexcGood3 2 3 4" xfId="1088"/>
    <cellStyle name="SAPBEXexcGood3 2 3 4 2" xfId="1089"/>
    <cellStyle name="SAPBEXexcGood3 2 3 5" xfId="1090"/>
    <cellStyle name="SAPBEXexcGood3 2 3 5 2" xfId="1091"/>
    <cellStyle name="SAPBEXexcGood3 2 3 6" xfId="1092"/>
    <cellStyle name="SAPBEXexcGood3 2 3 6 2" xfId="1093"/>
    <cellStyle name="SAPBEXexcGood3 2 3 7" xfId="1094"/>
    <cellStyle name="SAPBEXexcGood3 2 3 7 2" xfId="1095"/>
    <cellStyle name="SAPBEXexcGood3 2 3 8" xfId="1096"/>
    <cellStyle name="SAPBEXexcGood3 2 3 9" xfId="1097"/>
    <cellStyle name="SAPBEXexcGood3 2 4" xfId="1098"/>
    <cellStyle name="SAPBEXexcGood3 2 4 2" xfId="1099"/>
    <cellStyle name="SAPBEXexcGood3 2 5" xfId="1100"/>
    <cellStyle name="SAPBEXexcGood3 2 5 2" xfId="1101"/>
    <cellStyle name="SAPBEXexcGood3 2 6" xfId="1102"/>
    <cellStyle name="SAPBEXexcGood3 2 6 2" xfId="1103"/>
    <cellStyle name="SAPBEXexcGood3 2 7" xfId="1104"/>
    <cellStyle name="SAPBEXexcGood3 2 7 2" xfId="1105"/>
    <cellStyle name="SAPBEXexcGood3 2 8" xfId="1106"/>
    <cellStyle name="SAPBEXexcGood3 2 8 2" xfId="1107"/>
    <cellStyle name="SAPBEXexcGood3 2 9" xfId="1108"/>
    <cellStyle name="SAPBEXexcGood3 2 9 2" xfId="1109"/>
    <cellStyle name="SAPBEXexcGood3 3" xfId="1110"/>
    <cellStyle name="SAPBEXexcGood3 3 2" xfId="1111"/>
    <cellStyle name="SAPBEXexcGood3 3 2 2" xfId="1112"/>
    <cellStyle name="SAPBEXexcGood3 3 3" xfId="1113"/>
    <cellStyle name="SAPBEXexcGood3 3 3 2" xfId="1114"/>
    <cellStyle name="SAPBEXexcGood3 3 4" xfId="1115"/>
    <cellStyle name="SAPBEXexcGood3 3 4 2" xfId="1116"/>
    <cellStyle name="SAPBEXexcGood3 3 5" xfId="1117"/>
    <cellStyle name="SAPBEXexcGood3 3 5 2" xfId="1118"/>
    <cellStyle name="SAPBEXexcGood3 3 6" xfId="1119"/>
    <cellStyle name="SAPBEXexcGood3 3 6 2" xfId="1120"/>
    <cellStyle name="SAPBEXexcGood3 3 7" xfId="1121"/>
    <cellStyle name="SAPBEXexcGood3 3 7 2" xfId="1122"/>
    <cellStyle name="SAPBEXexcGood3 3 8" xfId="1123"/>
    <cellStyle name="SAPBEXexcGood3 3 9" xfId="1124"/>
    <cellStyle name="SAPBEXexcGood3 4" xfId="1125"/>
    <cellStyle name="SAPBEXexcGood3 4 2" xfId="1126"/>
    <cellStyle name="SAPBEXexcGood3 5" xfId="1127"/>
    <cellStyle name="SAPBEXexcGood3 5 2" xfId="1128"/>
    <cellStyle name="SAPBEXexcGood3 6" xfId="1129"/>
    <cellStyle name="SAPBEXexcGood3 6 2" xfId="1130"/>
    <cellStyle name="SAPBEXexcGood3 7" xfId="1131"/>
    <cellStyle name="SAPBEXexcGood3 7 2" xfId="1132"/>
    <cellStyle name="SAPBEXexcGood3 8" xfId="1133"/>
    <cellStyle name="SAPBEXexcGood3 8 2" xfId="1134"/>
    <cellStyle name="SAPBEXexcGood3 9" xfId="1135"/>
    <cellStyle name="SAPBEXexcGood3 9 2" xfId="1136"/>
    <cellStyle name="SAPBEXfilterDrill" xfId="1137"/>
    <cellStyle name="SAPBEXfilterDrill 2" xfId="1138"/>
    <cellStyle name="SAPBEXfilterDrill 2 2" xfId="1139"/>
    <cellStyle name="SAPBEXfilterDrill 2 3" xfId="1140"/>
    <cellStyle name="SAPBEXfilterDrill 3" xfId="1141"/>
    <cellStyle name="SAPBEXfilterDrill 4" xfId="1142"/>
    <cellStyle name="SAPBEXfilterItem" xfId="1143"/>
    <cellStyle name="SAPBEXfilterText" xfId="1144"/>
    <cellStyle name="SAPBEXformats" xfId="1145"/>
    <cellStyle name="SAPBEXformats 10" xfId="1146"/>
    <cellStyle name="SAPBEXformats 11" xfId="1147"/>
    <cellStyle name="SAPBEXformats 2" xfId="1148"/>
    <cellStyle name="SAPBEXformats 2 10" xfId="1149"/>
    <cellStyle name="SAPBEXformats 2 11" xfId="1150"/>
    <cellStyle name="SAPBEXformats 2 2" xfId="1151"/>
    <cellStyle name="SAPBEXformats 2 2 2" xfId="1152"/>
    <cellStyle name="SAPBEXformats 2 2 2 2" xfId="1153"/>
    <cellStyle name="SAPBEXformats 2 2 3" xfId="1154"/>
    <cellStyle name="SAPBEXformats 2 2 3 2" xfId="1155"/>
    <cellStyle name="SAPBEXformats 2 2 4" xfId="1156"/>
    <cellStyle name="SAPBEXformats 2 2 4 2" xfId="1157"/>
    <cellStyle name="SAPBEXformats 2 2 5" xfId="1158"/>
    <cellStyle name="SAPBEXformats 2 2 5 2" xfId="1159"/>
    <cellStyle name="SAPBEXformats 2 2 6" xfId="1160"/>
    <cellStyle name="SAPBEXformats 2 2 6 2" xfId="1161"/>
    <cellStyle name="SAPBEXformats 2 2 7" xfId="1162"/>
    <cellStyle name="SAPBEXformats 2 2 7 2" xfId="1163"/>
    <cellStyle name="SAPBEXformats 2 2 8" xfId="1164"/>
    <cellStyle name="SAPBEXformats 2 2 9" xfId="1165"/>
    <cellStyle name="SAPBEXformats 2 3" xfId="1166"/>
    <cellStyle name="SAPBEXformats 2 3 2" xfId="1167"/>
    <cellStyle name="SAPBEXformats 2 3 2 2" xfId="1168"/>
    <cellStyle name="SAPBEXformats 2 3 3" xfId="1169"/>
    <cellStyle name="SAPBEXformats 2 3 3 2" xfId="1170"/>
    <cellStyle name="SAPBEXformats 2 3 4" xfId="1171"/>
    <cellStyle name="SAPBEXformats 2 3 4 2" xfId="1172"/>
    <cellStyle name="SAPBEXformats 2 3 5" xfId="1173"/>
    <cellStyle name="SAPBEXformats 2 3 5 2" xfId="1174"/>
    <cellStyle name="SAPBEXformats 2 3 6" xfId="1175"/>
    <cellStyle name="SAPBEXformats 2 3 6 2" xfId="1176"/>
    <cellStyle name="SAPBEXformats 2 3 7" xfId="1177"/>
    <cellStyle name="SAPBEXformats 2 3 7 2" xfId="1178"/>
    <cellStyle name="SAPBEXformats 2 3 8" xfId="1179"/>
    <cellStyle name="SAPBEXformats 2 3 9" xfId="1180"/>
    <cellStyle name="SAPBEXformats 2 4" xfId="1181"/>
    <cellStyle name="SAPBEXformats 2 4 2" xfId="1182"/>
    <cellStyle name="SAPBEXformats 2 5" xfId="1183"/>
    <cellStyle name="SAPBEXformats 2 5 2" xfId="1184"/>
    <cellStyle name="SAPBEXformats 2 6" xfId="1185"/>
    <cellStyle name="SAPBEXformats 2 6 2" xfId="1186"/>
    <cellStyle name="SAPBEXformats 2 7" xfId="1187"/>
    <cellStyle name="SAPBEXformats 2 7 2" xfId="1188"/>
    <cellStyle name="SAPBEXformats 2 8" xfId="1189"/>
    <cellStyle name="SAPBEXformats 2 8 2" xfId="1190"/>
    <cellStyle name="SAPBEXformats 2 9" xfId="1191"/>
    <cellStyle name="SAPBEXformats 2 9 2" xfId="1192"/>
    <cellStyle name="SAPBEXformats 3" xfId="1193"/>
    <cellStyle name="SAPBEXformats 3 2" xfId="1194"/>
    <cellStyle name="SAPBEXformats 3 2 2" xfId="1195"/>
    <cellStyle name="SAPBEXformats 3 3" xfId="1196"/>
    <cellStyle name="SAPBEXformats 3 3 2" xfId="1197"/>
    <cellStyle name="SAPBEXformats 3 4" xfId="1198"/>
    <cellStyle name="SAPBEXformats 3 4 2" xfId="1199"/>
    <cellStyle name="SAPBEXformats 3 5" xfId="1200"/>
    <cellStyle name="SAPBEXformats 3 5 2" xfId="1201"/>
    <cellStyle name="SAPBEXformats 3 6" xfId="1202"/>
    <cellStyle name="SAPBEXformats 3 6 2" xfId="1203"/>
    <cellStyle name="SAPBEXformats 3 7" xfId="1204"/>
    <cellStyle name="SAPBEXformats 3 7 2" xfId="1205"/>
    <cellStyle name="SAPBEXformats 3 8" xfId="1206"/>
    <cellStyle name="SAPBEXformats 3 9" xfId="1207"/>
    <cellStyle name="SAPBEXformats 4" xfId="1208"/>
    <cellStyle name="SAPBEXformats 4 2" xfId="1209"/>
    <cellStyle name="SAPBEXformats 5" xfId="1210"/>
    <cellStyle name="SAPBEXformats 5 2" xfId="1211"/>
    <cellStyle name="SAPBEXformats 6" xfId="1212"/>
    <cellStyle name="SAPBEXformats 6 2" xfId="1213"/>
    <cellStyle name="SAPBEXformats 7" xfId="1214"/>
    <cellStyle name="SAPBEXformats 7 2" xfId="1215"/>
    <cellStyle name="SAPBEXformats 8" xfId="1216"/>
    <cellStyle name="SAPBEXformats 8 2" xfId="1217"/>
    <cellStyle name="SAPBEXformats 9" xfId="1218"/>
    <cellStyle name="SAPBEXformats 9 2" xfId="1219"/>
    <cellStyle name="SAPBEXheaderItem" xfId="1220"/>
    <cellStyle name="SAPBEXheaderText" xfId="1221"/>
    <cellStyle name="SAPBEXresData" xfId="1222"/>
    <cellStyle name="SAPBEXresData 10" xfId="1223"/>
    <cellStyle name="SAPBEXresData 11" xfId="1224"/>
    <cellStyle name="SAPBEXresData 2" xfId="1225"/>
    <cellStyle name="SAPBEXresData 2 10" xfId="1226"/>
    <cellStyle name="SAPBEXresData 2 11" xfId="1227"/>
    <cellStyle name="SAPBEXresData 2 2" xfId="1228"/>
    <cellStyle name="SAPBEXresData 2 2 2" xfId="1229"/>
    <cellStyle name="SAPBEXresData 2 2 2 2" xfId="1230"/>
    <cellStyle name="SAPBEXresData 2 2 3" xfId="1231"/>
    <cellStyle name="SAPBEXresData 2 2 3 2" xfId="1232"/>
    <cellStyle name="SAPBEXresData 2 2 4" xfId="1233"/>
    <cellStyle name="SAPBEXresData 2 2 4 2" xfId="1234"/>
    <cellStyle name="SAPBEXresData 2 2 5" xfId="1235"/>
    <cellStyle name="SAPBEXresData 2 2 5 2" xfId="1236"/>
    <cellStyle name="SAPBEXresData 2 2 6" xfId="1237"/>
    <cellStyle name="SAPBEXresData 2 2 6 2" xfId="1238"/>
    <cellStyle name="SAPBEXresData 2 2 7" xfId="1239"/>
    <cellStyle name="SAPBEXresData 2 2 7 2" xfId="1240"/>
    <cellStyle name="SAPBEXresData 2 2 8" xfId="1241"/>
    <cellStyle name="SAPBEXresData 2 2 9" xfId="1242"/>
    <cellStyle name="SAPBEXresData 2 3" xfId="1243"/>
    <cellStyle name="SAPBEXresData 2 3 2" xfId="1244"/>
    <cellStyle name="SAPBEXresData 2 3 2 2" xfId="1245"/>
    <cellStyle name="SAPBEXresData 2 3 3" xfId="1246"/>
    <cellStyle name="SAPBEXresData 2 3 3 2" xfId="1247"/>
    <cellStyle name="SAPBEXresData 2 3 4" xfId="1248"/>
    <cellStyle name="SAPBEXresData 2 3 4 2" xfId="1249"/>
    <cellStyle name="SAPBEXresData 2 3 5" xfId="1250"/>
    <cellStyle name="SAPBEXresData 2 3 5 2" xfId="1251"/>
    <cellStyle name="SAPBEXresData 2 3 6" xfId="1252"/>
    <cellStyle name="SAPBEXresData 2 3 6 2" xfId="1253"/>
    <cellStyle name="SAPBEXresData 2 3 7" xfId="1254"/>
    <cellStyle name="SAPBEXresData 2 3 7 2" xfId="1255"/>
    <cellStyle name="SAPBEXresData 2 3 8" xfId="1256"/>
    <cellStyle name="SAPBEXresData 2 3 9" xfId="1257"/>
    <cellStyle name="SAPBEXresData 2 4" xfId="1258"/>
    <cellStyle name="SAPBEXresData 2 4 2" xfId="1259"/>
    <cellStyle name="SAPBEXresData 2 5" xfId="1260"/>
    <cellStyle name="SAPBEXresData 2 5 2" xfId="1261"/>
    <cellStyle name="SAPBEXresData 2 6" xfId="1262"/>
    <cellStyle name="SAPBEXresData 2 6 2" xfId="1263"/>
    <cellStyle name="SAPBEXresData 2 7" xfId="1264"/>
    <cellStyle name="SAPBEXresData 2 7 2" xfId="1265"/>
    <cellStyle name="SAPBEXresData 2 8" xfId="1266"/>
    <cellStyle name="SAPBEXresData 2 8 2" xfId="1267"/>
    <cellStyle name="SAPBEXresData 2 9" xfId="1268"/>
    <cellStyle name="SAPBEXresData 2 9 2" xfId="1269"/>
    <cellStyle name="SAPBEXresData 3" xfId="1270"/>
    <cellStyle name="SAPBEXresData 3 2" xfId="1271"/>
    <cellStyle name="SAPBEXresData 3 2 2" xfId="1272"/>
    <cellStyle name="SAPBEXresData 3 3" xfId="1273"/>
    <cellStyle name="SAPBEXresData 3 3 2" xfId="1274"/>
    <cellStyle name="SAPBEXresData 3 4" xfId="1275"/>
    <cellStyle name="SAPBEXresData 3 4 2" xfId="1276"/>
    <cellStyle name="SAPBEXresData 3 5" xfId="1277"/>
    <cellStyle name="SAPBEXresData 3 5 2" xfId="1278"/>
    <cellStyle name="SAPBEXresData 3 6" xfId="1279"/>
    <cellStyle name="SAPBEXresData 3 6 2" xfId="1280"/>
    <cellStyle name="SAPBEXresData 3 7" xfId="1281"/>
    <cellStyle name="SAPBEXresData 3 7 2" xfId="1282"/>
    <cellStyle name="SAPBEXresData 3 8" xfId="1283"/>
    <cellStyle name="SAPBEXresData 3 9" xfId="1284"/>
    <cellStyle name="SAPBEXresData 4" xfId="1285"/>
    <cellStyle name="SAPBEXresData 4 2" xfId="1286"/>
    <cellStyle name="SAPBEXresData 5" xfId="1287"/>
    <cellStyle name="SAPBEXresData 5 2" xfId="1288"/>
    <cellStyle name="SAPBEXresData 6" xfId="1289"/>
    <cellStyle name="SAPBEXresData 6 2" xfId="1290"/>
    <cellStyle name="SAPBEXresData 7" xfId="1291"/>
    <cellStyle name="SAPBEXresData 7 2" xfId="1292"/>
    <cellStyle name="SAPBEXresData 8" xfId="1293"/>
    <cellStyle name="SAPBEXresData 8 2" xfId="1294"/>
    <cellStyle name="SAPBEXresData 9" xfId="1295"/>
    <cellStyle name="SAPBEXresData 9 2" xfId="1296"/>
    <cellStyle name="SAPBEXresDataEmph" xfId="1297"/>
    <cellStyle name="SAPBEXresDataEmph 10" xfId="1298"/>
    <cellStyle name="SAPBEXresDataEmph 11" xfId="1299"/>
    <cellStyle name="SAPBEXresDataEmph 2" xfId="1300"/>
    <cellStyle name="SAPBEXresDataEmph 2 10" xfId="1301"/>
    <cellStyle name="SAPBEXresDataEmph 2 11" xfId="1302"/>
    <cellStyle name="SAPBEXresDataEmph 2 2" xfId="1303"/>
    <cellStyle name="SAPBEXresDataEmph 2 2 2" xfId="1304"/>
    <cellStyle name="SAPBEXresDataEmph 2 2 2 2" xfId="1305"/>
    <cellStyle name="SAPBEXresDataEmph 2 2 3" xfId="1306"/>
    <cellStyle name="SAPBEXresDataEmph 2 2 3 2" xfId="1307"/>
    <cellStyle name="SAPBEXresDataEmph 2 2 4" xfId="1308"/>
    <cellStyle name="SAPBEXresDataEmph 2 2 4 2" xfId="1309"/>
    <cellStyle name="SAPBEXresDataEmph 2 2 5" xfId="1310"/>
    <cellStyle name="SAPBEXresDataEmph 2 2 5 2" xfId="1311"/>
    <cellStyle name="SAPBEXresDataEmph 2 2 6" xfId="1312"/>
    <cellStyle name="SAPBEXresDataEmph 2 2 6 2" xfId="1313"/>
    <cellStyle name="SAPBEXresDataEmph 2 2 7" xfId="1314"/>
    <cellStyle name="SAPBEXresDataEmph 2 2 7 2" xfId="1315"/>
    <cellStyle name="SAPBEXresDataEmph 2 2 8" xfId="1316"/>
    <cellStyle name="SAPBEXresDataEmph 2 2 9" xfId="1317"/>
    <cellStyle name="SAPBEXresDataEmph 2 3" xfId="1318"/>
    <cellStyle name="SAPBEXresDataEmph 2 3 2" xfId="1319"/>
    <cellStyle name="SAPBEXresDataEmph 2 3 2 2" xfId="1320"/>
    <cellStyle name="SAPBEXresDataEmph 2 3 3" xfId="1321"/>
    <cellStyle name="SAPBEXresDataEmph 2 3 3 2" xfId="1322"/>
    <cellStyle name="SAPBEXresDataEmph 2 3 4" xfId="1323"/>
    <cellStyle name="SAPBEXresDataEmph 2 3 4 2" xfId="1324"/>
    <cellStyle name="SAPBEXresDataEmph 2 3 5" xfId="1325"/>
    <cellStyle name="SAPBEXresDataEmph 2 3 5 2" xfId="1326"/>
    <cellStyle name="SAPBEXresDataEmph 2 3 6" xfId="1327"/>
    <cellStyle name="SAPBEXresDataEmph 2 3 6 2" xfId="1328"/>
    <cellStyle name="SAPBEXresDataEmph 2 3 7" xfId="1329"/>
    <cellStyle name="SAPBEXresDataEmph 2 3 7 2" xfId="1330"/>
    <cellStyle name="SAPBEXresDataEmph 2 3 8" xfId="1331"/>
    <cellStyle name="SAPBEXresDataEmph 2 3 9" xfId="1332"/>
    <cellStyle name="SAPBEXresDataEmph 2 4" xfId="1333"/>
    <cellStyle name="SAPBEXresDataEmph 2 4 2" xfId="1334"/>
    <cellStyle name="SAPBEXresDataEmph 2 5" xfId="1335"/>
    <cellStyle name="SAPBEXresDataEmph 2 5 2" xfId="1336"/>
    <cellStyle name="SAPBEXresDataEmph 2 6" xfId="1337"/>
    <cellStyle name="SAPBEXresDataEmph 2 6 2" xfId="1338"/>
    <cellStyle name="SAPBEXresDataEmph 2 7" xfId="1339"/>
    <cellStyle name="SAPBEXresDataEmph 2 7 2" xfId="1340"/>
    <cellStyle name="SAPBEXresDataEmph 2 8" xfId="1341"/>
    <cellStyle name="SAPBEXresDataEmph 2 8 2" xfId="1342"/>
    <cellStyle name="SAPBEXresDataEmph 2 9" xfId="1343"/>
    <cellStyle name="SAPBEXresDataEmph 2 9 2" xfId="1344"/>
    <cellStyle name="SAPBEXresDataEmph 3" xfId="1345"/>
    <cellStyle name="SAPBEXresDataEmph 3 2" xfId="1346"/>
    <cellStyle name="SAPBEXresDataEmph 3 2 2" xfId="1347"/>
    <cellStyle name="SAPBEXresDataEmph 3 3" xfId="1348"/>
    <cellStyle name="SAPBEXresDataEmph 3 3 2" xfId="1349"/>
    <cellStyle name="SAPBEXresDataEmph 3 4" xfId="1350"/>
    <cellStyle name="SAPBEXresDataEmph 3 4 2" xfId="1351"/>
    <cellStyle name="SAPBEXresDataEmph 3 5" xfId="1352"/>
    <cellStyle name="SAPBEXresDataEmph 3 5 2" xfId="1353"/>
    <cellStyle name="SAPBEXresDataEmph 3 6" xfId="1354"/>
    <cellStyle name="SAPBEXresDataEmph 3 6 2" xfId="1355"/>
    <cellStyle name="SAPBEXresDataEmph 3 7" xfId="1356"/>
    <cellStyle name="SAPBEXresDataEmph 3 7 2" xfId="1357"/>
    <cellStyle name="SAPBEXresDataEmph 3 8" xfId="1358"/>
    <cellStyle name="SAPBEXresDataEmph 3 9" xfId="1359"/>
    <cellStyle name="SAPBEXresDataEmph 4" xfId="1360"/>
    <cellStyle name="SAPBEXresDataEmph 4 2" xfId="1361"/>
    <cellStyle name="SAPBEXresDataEmph 5" xfId="1362"/>
    <cellStyle name="SAPBEXresDataEmph 5 2" xfId="1363"/>
    <cellStyle name="SAPBEXresDataEmph 6" xfId="1364"/>
    <cellStyle name="SAPBEXresDataEmph 6 2" xfId="1365"/>
    <cellStyle name="SAPBEXresDataEmph 7" xfId="1366"/>
    <cellStyle name="SAPBEXresDataEmph 7 2" xfId="1367"/>
    <cellStyle name="SAPBEXresDataEmph 8" xfId="1368"/>
    <cellStyle name="SAPBEXresDataEmph 8 2" xfId="1369"/>
    <cellStyle name="SAPBEXresDataEmph 9" xfId="1370"/>
    <cellStyle name="SAPBEXresDataEmph 9 2" xfId="1371"/>
    <cellStyle name="SAPBEXresItem" xfId="1372"/>
    <cellStyle name="SAPBEXresItem 10" xfId="1373"/>
    <cellStyle name="SAPBEXresItem 11" xfId="1374"/>
    <cellStyle name="SAPBEXresItem 2" xfId="1375"/>
    <cellStyle name="SAPBEXresItem 2 10" xfId="1376"/>
    <cellStyle name="SAPBEXresItem 2 11" xfId="1377"/>
    <cellStyle name="SAPBEXresItem 2 2" xfId="1378"/>
    <cellStyle name="SAPBEXresItem 2 2 2" xfId="1379"/>
    <cellStyle name="SAPBEXresItem 2 2 2 2" xfId="1380"/>
    <cellStyle name="SAPBEXresItem 2 2 3" xfId="1381"/>
    <cellStyle name="SAPBEXresItem 2 2 3 2" xfId="1382"/>
    <cellStyle name="SAPBEXresItem 2 2 4" xfId="1383"/>
    <cellStyle name="SAPBEXresItem 2 2 4 2" xfId="1384"/>
    <cellStyle name="SAPBEXresItem 2 2 5" xfId="1385"/>
    <cellStyle name="SAPBEXresItem 2 2 5 2" xfId="1386"/>
    <cellStyle name="SAPBEXresItem 2 2 6" xfId="1387"/>
    <cellStyle name="SAPBEXresItem 2 2 6 2" xfId="1388"/>
    <cellStyle name="SAPBEXresItem 2 2 7" xfId="1389"/>
    <cellStyle name="SAPBEXresItem 2 2 7 2" xfId="1390"/>
    <cellStyle name="SAPBEXresItem 2 2 8" xfId="1391"/>
    <cellStyle name="SAPBEXresItem 2 2 9" xfId="1392"/>
    <cellStyle name="SAPBEXresItem 2 3" xfId="1393"/>
    <cellStyle name="SAPBEXresItem 2 3 2" xfId="1394"/>
    <cellStyle name="SAPBEXresItem 2 3 2 2" xfId="1395"/>
    <cellStyle name="SAPBEXresItem 2 3 3" xfId="1396"/>
    <cellStyle name="SAPBEXresItem 2 3 3 2" xfId="1397"/>
    <cellStyle name="SAPBEXresItem 2 3 4" xfId="1398"/>
    <cellStyle name="SAPBEXresItem 2 3 4 2" xfId="1399"/>
    <cellStyle name="SAPBEXresItem 2 3 5" xfId="1400"/>
    <cellStyle name="SAPBEXresItem 2 3 5 2" xfId="1401"/>
    <cellStyle name="SAPBEXresItem 2 3 6" xfId="1402"/>
    <cellStyle name="SAPBEXresItem 2 3 6 2" xfId="1403"/>
    <cellStyle name="SAPBEXresItem 2 3 7" xfId="1404"/>
    <cellStyle name="SAPBEXresItem 2 3 7 2" xfId="1405"/>
    <cellStyle name="SAPBEXresItem 2 3 8" xfId="1406"/>
    <cellStyle name="SAPBEXresItem 2 3 9" xfId="1407"/>
    <cellStyle name="SAPBEXresItem 2 4" xfId="1408"/>
    <cellStyle name="SAPBEXresItem 2 4 2" xfId="1409"/>
    <cellStyle name="SAPBEXresItem 2 5" xfId="1410"/>
    <cellStyle name="SAPBEXresItem 2 5 2" xfId="1411"/>
    <cellStyle name="SAPBEXresItem 2 6" xfId="1412"/>
    <cellStyle name="SAPBEXresItem 2 6 2" xfId="1413"/>
    <cellStyle name="SAPBEXresItem 2 7" xfId="1414"/>
    <cellStyle name="SAPBEXresItem 2 7 2" xfId="1415"/>
    <cellStyle name="SAPBEXresItem 2 8" xfId="1416"/>
    <cellStyle name="SAPBEXresItem 2 8 2" xfId="1417"/>
    <cellStyle name="SAPBEXresItem 2 9" xfId="1418"/>
    <cellStyle name="SAPBEXresItem 2 9 2" xfId="1419"/>
    <cellStyle name="SAPBEXresItem 3" xfId="1420"/>
    <cellStyle name="SAPBEXresItem 3 2" xfId="1421"/>
    <cellStyle name="SAPBEXresItem 3 2 2" xfId="1422"/>
    <cellStyle name="SAPBEXresItem 3 3" xfId="1423"/>
    <cellStyle name="SAPBEXresItem 3 3 2" xfId="1424"/>
    <cellStyle name="SAPBEXresItem 3 4" xfId="1425"/>
    <cellStyle name="SAPBEXresItem 3 4 2" xfId="1426"/>
    <cellStyle name="SAPBEXresItem 3 5" xfId="1427"/>
    <cellStyle name="SAPBEXresItem 3 5 2" xfId="1428"/>
    <cellStyle name="SAPBEXresItem 3 6" xfId="1429"/>
    <cellStyle name="SAPBEXresItem 3 6 2" xfId="1430"/>
    <cellStyle name="SAPBEXresItem 3 7" xfId="1431"/>
    <cellStyle name="SAPBEXresItem 3 7 2" xfId="1432"/>
    <cellStyle name="SAPBEXresItem 3 8" xfId="1433"/>
    <cellStyle name="SAPBEXresItem 3 9" xfId="1434"/>
    <cellStyle name="SAPBEXresItem 4" xfId="1435"/>
    <cellStyle name="SAPBEXresItem 4 2" xfId="1436"/>
    <cellStyle name="SAPBEXresItem 5" xfId="1437"/>
    <cellStyle name="SAPBEXresItem 5 2" xfId="1438"/>
    <cellStyle name="SAPBEXresItem 6" xfId="1439"/>
    <cellStyle name="SAPBEXresItem 6 2" xfId="1440"/>
    <cellStyle name="SAPBEXresItem 7" xfId="1441"/>
    <cellStyle name="SAPBEXresItem 7 2" xfId="1442"/>
    <cellStyle name="SAPBEXresItem 8" xfId="1443"/>
    <cellStyle name="SAPBEXresItem 8 2" xfId="1444"/>
    <cellStyle name="SAPBEXresItem 9" xfId="1445"/>
    <cellStyle name="SAPBEXresItem 9 2" xfId="1446"/>
    <cellStyle name="SAPBEXstdData" xfId="1447"/>
    <cellStyle name="SAPBEXstdData 10" xfId="1448"/>
    <cellStyle name="SAPBEXstdData 11" xfId="1449"/>
    <cellStyle name="SAPBEXstdData 2" xfId="1450"/>
    <cellStyle name="SAPBEXstdData 2 10" xfId="1451"/>
    <cellStyle name="SAPBEXstdData 2 11" xfId="1452"/>
    <cellStyle name="SAPBEXstdData 2 2" xfId="1453"/>
    <cellStyle name="SAPBEXstdData 2 2 2" xfId="1454"/>
    <cellStyle name="SAPBEXstdData 2 2 2 2" xfId="1455"/>
    <cellStyle name="SAPBEXstdData 2 2 3" xfId="1456"/>
    <cellStyle name="SAPBEXstdData 2 2 3 2" xfId="1457"/>
    <cellStyle name="SAPBEXstdData 2 2 4" xfId="1458"/>
    <cellStyle name="SAPBEXstdData 2 2 4 2" xfId="1459"/>
    <cellStyle name="SAPBEXstdData 2 2 5" xfId="1460"/>
    <cellStyle name="SAPBEXstdData 2 2 5 2" xfId="1461"/>
    <cellStyle name="SAPBEXstdData 2 2 6" xfId="1462"/>
    <cellStyle name="SAPBEXstdData 2 2 6 2" xfId="1463"/>
    <cellStyle name="SAPBEXstdData 2 2 7" xfId="1464"/>
    <cellStyle name="SAPBEXstdData 2 2 7 2" xfId="1465"/>
    <cellStyle name="SAPBEXstdData 2 2 8" xfId="1466"/>
    <cellStyle name="SAPBEXstdData 2 2 9" xfId="1467"/>
    <cellStyle name="SAPBEXstdData 2 3" xfId="1468"/>
    <cellStyle name="SAPBEXstdData 2 3 2" xfId="1469"/>
    <cellStyle name="SAPBEXstdData 2 3 2 2" xfId="1470"/>
    <cellStyle name="SAPBEXstdData 2 3 3" xfId="1471"/>
    <cellStyle name="SAPBEXstdData 2 3 3 2" xfId="1472"/>
    <cellStyle name="SAPBEXstdData 2 3 4" xfId="1473"/>
    <cellStyle name="SAPBEXstdData 2 3 4 2" xfId="1474"/>
    <cellStyle name="SAPBEXstdData 2 3 5" xfId="1475"/>
    <cellStyle name="SAPBEXstdData 2 3 5 2" xfId="1476"/>
    <cellStyle name="SAPBEXstdData 2 3 6" xfId="1477"/>
    <cellStyle name="SAPBEXstdData 2 3 6 2" xfId="1478"/>
    <cellStyle name="SAPBEXstdData 2 3 7" xfId="1479"/>
    <cellStyle name="SAPBEXstdData 2 3 7 2" xfId="1480"/>
    <cellStyle name="SAPBEXstdData 2 3 8" xfId="1481"/>
    <cellStyle name="SAPBEXstdData 2 3 9" xfId="1482"/>
    <cellStyle name="SAPBEXstdData 2 4" xfId="1483"/>
    <cellStyle name="SAPBEXstdData 2 4 2" xfId="1484"/>
    <cellStyle name="SAPBEXstdData 2 5" xfId="1485"/>
    <cellStyle name="SAPBEXstdData 2 5 2" xfId="1486"/>
    <cellStyle name="SAPBEXstdData 2 6" xfId="1487"/>
    <cellStyle name="SAPBEXstdData 2 6 2" xfId="1488"/>
    <cellStyle name="SAPBEXstdData 2 7" xfId="1489"/>
    <cellStyle name="SAPBEXstdData 2 7 2" xfId="1490"/>
    <cellStyle name="SAPBEXstdData 2 8" xfId="1491"/>
    <cellStyle name="SAPBEXstdData 2 8 2" xfId="1492"/>
    <cellStyle name="SAPBEXstdData 2 9" xfId="1493"/>
    <cellStyle name="SAPBEXstdData 2 9 2" xfId="1494"/>
    <cellStyle name="SAPBEXstdData 3" xfId="1495"/>
    <cellStyle name="SAPBEXstdData 3 2" xfId="1496"/>
    <cellStyle name="SAPBEXstdData 3 2 2" xfId="1497"/>
    <cellStyle name="SAPBEXstdData 3 3" xfId="1498"/>
    <cellStyle name="SAPBEXstdData 3 3 2" xfId="1499"/>
    <cellStyle name="SAPBEXstdData 3 4" xfId="1500"/>
    <cellStyle name="SAPBEXstdData 3 4 2" xfId="1501"/>
    <cellStyle name="SAPBEXstdData 3 5" xfId="1502"/>
    <cellStyle name="SAPBEXstdData 3 5 2" xfId="1503"/>
    <cellStyle name="SAPBEXstdData 3 6" xfId="1504"/>
    <cellStyle name="SAPBEXstdData 3 6 2" xfId="1505"/>
    <cellStyle name="SAPBEXstdData 3 7" xfId="1506"/>
    <cellStyle name="SAPBEXstdData 3 7 2" xfId="1507"/>
    <cellStyle name="SAPBEXstdData 3 8" xfId="1508"/>
    <cellStyle name="SAPBEXstdData 3 9" xfId="1509"/>
    <cellStyle name="SAPBEXstdData 4" xfId="1510"/>
    <cellStyle name="SAPBEXstdData 4 2" xfId="1511"/>
    <cellStyle name="SAPBEXstdData 5" xfId="1512"/>
    <cellStyle name="SAPBEXstdData 5 2" xfId="1513"/>
    <cellStyle name="SAPBEXstdData 6" xfId="1514"/>
    <cellStyle name="SAPBEXstdData 6 2" xfId="1515"/>
    <cellStyle name="SAPBEXstdData 7" xfId="1516"/>
    <cellStyle name="SAPBEXstdData 7 2" xfId="1517"/>
    <cellStyle name="SAPBEXstdData 8" xfId="1518"/>
    <cellStyle name="SAPBEXstdData 8 2" xfId="1519"/>
    <cellStyle name="SAPBEXstdData 9" xfId="1520"/>
    <cellStyle name="SAPBEXstdData 9 2" xfId="1521"/>
    <cellStyle name="SAPBEXstdDataEmph" xfId="1522"/>
    <cellStyle name="SAPBEXstdDataEmph 10" xfId="1523"/>
    <cellStyle name="SAPBEXstdDataEmph 11" xfId="1524"/>
    <cellStyle name="SAPBEXstdDataEmph 2" xfId="1525"/>
    <cellStyle name="SAPBEXstdDataEmph 2 10" xfId="1526"/>
    <cellStyle name="SAPBEXstdDataEmph 2 11" xfId="1527"/>
    <cellStyle name="SAPBEXstdDataEmph 2 2" xfId="1528"/>
    <cellStyle name="SAPBEXstdDataEmph 2 2 2" xfId="1529"/>
    <cellStyle name="SAPBEXstdDataEmph 2 2 2 2" xfId="1530"/>
    <cellStyle name="SAPBEXstdDataEmph 2 2 3" xfId="1531"/>
    <cellStyle name="SAPBEXstdDataEmph 2 2 3 2" xfId="1532"/>
    <cellStyle name="SAPBEXstdDataEmph 2 2 4" xfId="1533"/>
    <cellStyle name="SAPBEXstdDataEmph 2 2 4 2" xfId="1534"/>
    <cellStyle name="SAPBEXstdDataEmph 2 2 5" xfId="1535"/>
    <cellStyle name="SAPBEXstdDataEmph 2 2 5 2" xfId="1536"/>
    <cellStyle name="SAPBEXstdDataEmph 2 2 6" xfId="1537"/>
    <cellStyle name="SAPBEXstdDataEmph 2 2 6 2" xfId="1538"/>
    <cellStyle name="SAPBEXstdDataEmph 2 2 7" xfId="1539"/>
    <cellStyle name="SAPBEXstdDataEmph 2 2 7 2" xfId="1540"/>
    <cellStyle name="SAPBEXstdDataEmph 2 2 8" xfId="1541"/>
    <cellStyle name="SAPBEXstdDataEmph 2 2 9" xfId="1542"/>
    <cellStyle name="SAPBEXstdDataEmph 2 3" xfId="1543"/>
    <cellStyle name="SAPBEXstdDataEmph 2 3 2" xfId="1544"/>
    <cellStyle name="SAPBEXstdDataEmph 2 3 2 2" xfId="1545"/>
    <cellStyle name="SAPBEXstdDataEmph 2 3 3" xfId="1546"/>
    <cellStyle name="SAPBEXstdDataEmph 2 3 3 2" xfId="1547"/>
    <cellStyle name="SAPBEXstdDataEmph 2 3 4" xfId="1548"/>
    <cellStyle name="SAPBEXstdDataEmph 2 3 4 2" xfId="1549"/>
    <cellStyle name="SAPBEXstdDataEmph 2 3 5" xfId="1550"/>
    <cellStyle name="SAPBEXstdDataEmph 2 3 5 2" xfId="1551"/>
    <cellStyle name="SAPBEXstdDataEmph 2 3 6" xfId="1552"/>
    <cellStyle name="SAPBEXstdDataEmph 2 3 6 2" xfId="1553"/>
    <cellStyle name="SAPBEXstdDataEmph 2 3 7" xfId="1554"/>
    <cellStyle name="SAPBEXstdDataEmph 2 3 7 2" xfId="1555"/>
    <cellStyle name="SAPBEXstdDataEmph 2 3 8" xfId="1556"/>
    <cellStyle name="SAPBEXstdDataEmph 2 3 9" xfId="1557"/>
    <cellStyle name="SAPBEXstdDataEmph 2 4" xfId="1558"/>
    <cellStyle name="SAPBEXstdDataEmph 2 4 2" xfId="1559"/>
    <cellStyle name="SAPBEXstdDataEmph 2 5" xfId="1560"/>
    <cellStyle name="SAPBEXstdDataEmph 2 5 2" xfId="1561"/>
    <cellStyle name="SAPBEXstdDataEmph 2 6" xfId="1562"/>
    <cellStyle name="SAPBEXstdDataEmph 2 6 2" xfId="1563"/>
    <cellStyle name="SAPBEXstdDataEmph 2 7" xfId="1564"/>
    <cellStyle name="SAPBEXstdDataEmph 2 7 2" xfId="1565"/>
    <cellStyle name="SAPBEXstdDataEmph 2 8" xfId="1566"/>
    <cellStyle name="SAPBEXstdDataEmph 2 8 2" xfId="1567"/>
    <cellStyle name="SAPBEXstdDataEmph 2 9" xfId="1568"/>
    <cellStyle name="SAPBEXstdDataEmph 2 9 2" xfId="1569"/>
    <cellStyle name="SAPBEXstdDataEmph 3" xfId="1570"/>
    <cellStyle name="SAPBEXstdDataEmph 3 2" xfId="1571"/>
    <cellStyle name="SAPBEXstdDataEmph 3 2 2" xfId="1572"/>
    <cellStyle name="SAPBEXstdDataEmph 3 3" xfId="1573"/>
    <cellStyle name="SAPBEXstdDataEmph 3 3 2" xfId="1574"/>
    <cellStyle name="SAPBEXstdDataEmph 3 4" xfId="1575"/>
    <cellStyle name="SAPBEXstdDataEmph 3 4 2" xfId="1576"/>
    <cellStyle name="SAPBEXstdDataEmph 3 5" xfId="1577"/>
    <cellStyle name="SAPBEXstdDataEmph 3 5 2" xfId="1578"/>
    <cellStyle name="SAPBEXstdDataEmph 3 6" xfId="1579"/>
    <cellStyle name="SAPBEXstdDataEmph 3 6 2" xfId="1580"/>
    <cellStyle name="SAPBEXstdDataEmph 3 7" xfId="1581"/>
    <cellStyle name="SAPBEXstdDataEmph 3 7 2" xfId="1582"/>
    <cellStyle name="SAPBEXstdDataEmph 3 8" xfId="1583"/>
    <cellStyle name="SAPBEXstdDataEmph 3 9" xfId="1584"/>
    <cellStyle name="SAPBEXstdDataEmph 4" xfId="1585"/>
    <cellStyle name="SAPBEXstdDataEmph 4 2" xfId="1586"/>
    <cellStyle name="SAPBEXstdDataEmph 5" xfId="1587"/>
    <cellStyle name="SAPBEXstdDataEmph 5 2" xfId="1588"/>
    <cellStyle name="SAPBEXstdDataEmph 6" xfId="1589"/>
    <cellStyle name="SAPBEXstdDataEmph 6 2" xfId="1590"/>
    <cellStyle name="SAPBEXstdDataEmph 7" xfId="1591"/>
    <cellStyle name="SAPBEXstdDataEmph 7 2" xfId="1592"/>
    <cellStyle name="SAPBEXstdDataEmph 8" xfId="1593"/>
    <cellStyle name="SAPBEXstdDataEmph 8 2" xfId="1594"/>
    <cellStyle name="SAPBEXstdDataEmph 9" xfId="1595"/>
    <cellStyle name="SAPBEXstdDataEmph 9 2" xfId="1596"/>
    <cellStyle name="SAPBEXstdItem" xfId="1597"/>
    <cellStyle name="SAPBEXstdItem 10" xfId="1598"/>
    <cellStyle name="SAPBEXstdItem 11" xfId="1599"/>
    <cellStyle name="SAPBEXstdItem 2" xfId="1600"/>
    <cellStyle name="SAPBEXstdItem 2 10" xfId="1601"/>
    <cellStyle name="SAPBEXstdItem 2 11" xfId="1602"/>
    <cellStyle name="SAPBEXstdItem 2 2" xfId="1603"/>
    <cellStyle name="SAPBEXstdItem 2 2 2" xfId="1604"/>
    <cellStyle name="SAPBEXstdItem 2 2 2 2" xfId="1605"/>
    <cellStyle name="SAPBEXstdItem 2 2 3" xfId="1606"/>
    <cellStyle name="SAPBEXstdItem 2 2 3 2" xfId="1607"/>
    <cellStyle name="SAPBEXstdItem 2 2 4" xfId="1608"/>
    <cellStyle name="SAPBEXstdItem 2 2 4 2" xfId="1609"/>
    <cellStyle name="SAPBEXstdItem 2 2 5" xfId="1610"/>
    <cellStyle name="SAPBEXstdItem 2 2 5 2" xfId="1611"/>
    <cellStyle name="SAPBEXstdItem 2 2 6" xfId="1612"/>
    <cellStyle name="SAPBEXstdItem 2 2 6 2" xfId="1613"/>
    <cellStyle name="SAPBEXstdItem 2 2 7" xfId="1614"/>
    <cellStyle name="SAPBEXstdItem 2 2 7 2" xfId="1615"/>
    <cellStyle name="SAPBEXstdItem 2 2 8" xfId="1616"/>
    <cellStyle name="SAPBEXstdItem 2 2 9" xfId="1617"/>
    <cellStyle name="SAPBEXstdItem 2 3" xfId="1618"/>
    <cellStyle name="SAPBEXstdItem 2 3 2" xfId="1619"/>
    <cellStyle name="SAPBEXstdItem 2 3 2 2" xfId="1620"/>
    <cellStyle name="SAPBEXstdItem 2 3 3" xfId="1621"/>
    <cellStyle name="SAPBEXstdItem 2 3 3 2" xfId="1622"/>
    <cellStyle name="SAPBEXstdItem 2 3 4" xfId="1623"/>
    <cellStyle name="SAPBEXstdItem 2 3 4 2" xfId="1624"/>
    <cellStyle name="SAPBEXstdItem 2 3 5" xfId="1625"/>
    <cellStyle name="SAPBEXstdItem 2 3 5 2" xfId="1626"/>
    <cellStyle name="SAPBEXstdItem 2 3 6" xfId="1627"/>
    <cellStyle name="SAPBEXstdItem 2 3 6 2" xfId="1628"/>
    <cellStyle name="SAPBEXstdItem 2 3 7" xfId="1629"/>
    <cellStyle name="SAPBEXstdItem 2 3 7 2" xfId="1630"/>
    <cellStyle name="SAPBEXstdItem 2 3 8" xfId="1631"/>
    <cellStyle name="SAPBEXstdItem 2 3 9" xfId="1632"/>
    <cellStyle name="SAPBEXstdItem 2 4" xfId="1633"/>
    <cellStyle name="SAPBEXstdItem 2 4 2" xfId="1634"/>
    <cellStyle name="SAPBEXstdItem 2 5" xfId="1635"/>
    <cellStyle name="SAPBEXstdItem 2 5 2" xfId="1636"/>
    <cellStyle name="SAPBEXstdItem 2 6" xfId="1637"/>
    <cellStyle name="SAPBEXstdItem 2 6 2" xfId="1638"/>
    <cellStyle name="SAPBEXstdItem 2 7" xfId="1639"/>
    <cellStyle name="SAPBEXstdItem 2 7 2" xfId="1640"/>
    <cellStyle name="SAPBEXstdItem 2 8" xfId="1641"/>
    <cellStyle name="SAPBEXstdItem 2 8 2" xfId="1642"/>
    <cellStyle name="SAPBEXstdItem 2 9" xfId="1643"/>
    <cellStyle name="SAPBEXstdItem 2 9 2" xfId="1644"/>
    <cellStyle name="SAPBEXstdItem 3" xfId="1645"/>
    <cellStyle name="SAPBEXstdItem 3 2" xfId="1646"/>
    <cellStyle name="SAPBEXstdItem 3 2 2" xfId="1647"/>
    <cellStyle name="SAPBEXstdItem 3 3" xfId="1648"/>
    <cellStyle name="SAPBEXstdItem 3 3 2" xfId="1649"/>
    <cellStyle name="SAPBEXstdItem 3 4" xfId="1650"/>
    <cellStyle name="SAPBEXstdItem 3 4 2" xfId="1651"/>
    <cellStyle name="SAPBEXstdItem 3 5" xfId="1652"/>
    <cellStyle name="SAPBEXstdItem 3 5 2" xfId="1653"/>
    <cellStyle name="SAPBEXstdItem 3 6" xfId="1654"/>
    <cellStyle name="SAPBEXstdItem 3 6 2" xfId="1655"/>
    <cellStyle name="SAPBEXstdItem 3 7" xfId="1656"/>
    <cellStyle name="SAPBEXstdItem 3 7 2" xfId="1657"/>
    <cellStyle name="SAPBEXstdItem 3 8" xfId="1658"/>
    <cellStyle name="SAPBEXstdItem 3 9" xfId="1659"/>
    <cellStyle name="SAPBEXstdItem 4" xfId="1660"/>
    <cellStyle name="SAPBEXstdItem 4 2" xfId="1661"/>
    <cellStyle name="SAPBEXstdItem 5" xfId="1662"/>
    <cellStyle name="SAPBEXstdItem 5 2" xfId="1663"/>
    <cellStyle name="SAPBEXstdItem 6" xfId="1664"/>
    <cellStyle name="SAPBEXstdItem 6 2" xfId="1665"/>
    <cellStyle name="SAPBEXstdItem 7" xfId="1666"/>
    <cellStyle name="SAPBEXstdItem 7 2" xfId="1667"/>
    <cellStyle name="SAPBEXstdItem 8" xfId="1668"/>
    <cellStyle name="SAPBEXstdItem 8 2" xfId="1669"/>
    <cellStyle name="SAPBEXstdItem 9" xfId="1670"/>
    <cellStyle name="SAPBEXstdItem 9 2" xfId="1671"/>
    <cellStyle name="SAPBEXtitle" xfId="1672"/>
    <cellStyle name="SAPBEXtitle 10" xfId="1673"/>
    <cellStyle name="SAPBEXtitle 11" xfId="1674"/>
    <cellStyle name="SAPBEXtitle 2" xfId="1675"/>
    <cellStyle name="SAPBEXtitle 2 10" xfId="1676"/>
    <cellStyle name="SAPBEXtitle 2 11" xfId="1677"/>
    <cellStyle name="SAPBEXtitle 2 2" xfId="1678"/>
    <cellStyle name="SAPBEXtitle 2 2 2" xfId="1679"/>
    <cellStyle name="SAPBEXtitle 2 2 2 2" xfId="1680"/>
    <cellStyle name="SAPBEXtitle 2 2 3" xfId="1681"/>
    <cellStyle name="SAPBEXtitle 2 2 3 2" xfId="1682"/>
    <cellStyle name="SAPBEXtitle 2 2 4" xfId="1683"/>
    <cellStyle name="SAPBEXtitle 2 2 4 2" xfId="1684"/>
    <cellStyle name="SAPBEXtitle 2 2 5" xfId="1685"/>
    <cellStyle name="SAPBEXtitle 2 2 5 2" xfId="1686"/>
    <cellStyle name="SAPBEXtitle 2 2 6" xfId="1687"/>
    <cellStyle name="SAPBEXtitle 2 2 6 2" xfId="1688"/>
    <cellStyle name="SAPBEXtitle 2 2 7" xfId="1689"/>
    <cellStyle name="SAPBEXtitle 2 2 7 2" xfId="1690"/>
    <cellStyle name="SAPBEXtitle 2 2 8" xfId="1691"/>
    <cellStyle name="SAPBEXtitle 2 2 9" xfId="1692"/>
    <cellStyle name="SAPBEXtitle 2 3" xfId="1693"/>
    <cellStyle name="SAPBEXtitle 2 3 2" xfId="1694"/>
    <cellStyle name="SAPBEXtitle 2 3 2 2" xfId="1695"/>
    <cellStyle name="SAPBEXtitle 2 3 3" xfId="1696"/>
    <cellStyle name="SAPBEXtitle 2 3 3 2" xfId="1697"/>
    <cellStyle name="SAPBEXtitle 2 3 4" xfId="1698"/>
    <cellStyle name="SAPBEXtitle 2 3 4 2" xfId="1699"/>
    <cellStyle name="SAPBEXtitle 2 3 5" xfId="1700"/>
    <cellStyle name="SAPBEXtitle 2 3 5 2" xfId="1701"/>
    <cellStyle name="SAPBEXtitle 2 3 6" xfId="1702"/>
    <cellStyle name="SAPBEXtitle 2 3 6 2" xfId="1703"/>
    <cellStyle name="SAPBEXtitle 2 3 7" xfId="1704"/>
    <cellStyle name="SAPBEXtitle 2 3 7 2" xfId="1705"/>
    <cellStyle name="SAPBEXtitle 2 3 8" xfId="1706"/>
    <cellStyle name="SAPBEXtitle 2 3 9" xfId="1707"/>
    <cellStyle name="SAPBEXtitle 2 4" xfId="1708"/>
    <cellStyle name="SAPBEXtitle 2 4 2" xfId="1709"/>
    <cellStyle name="SAPBEXtitle 2 5" xfId="1710"/>
    <cellStyle name="SAPBEXtitle 2 5 2" xfId="1711"/>
    <cellStyle name="SAPBEXtitle 2 6" xfId="1712"/>
    <cellStyle name="SAPBEXtitle 2 6 2" xfId="1713"/>
    <cellStyle name="SAPBEXtitle 2 7" xfId="1714"/>
    <cellStyle name="SAPBEXtitle 2 7 2" xfId="1715"/>
    <cellStyle name="SAPBEXtitle 2 8" xfId="1716"/>
    <cellStyle name="SAPBEXtitle 2 8 2" xfId="1717"/>
    <cellStyle name="SAPBEXtitle 2 9" xfId="1718"/>
    <cellStyle name="SAPBEXtitle 2 9 2" xfId="1719"/>
    <cellStyle name="SAPBEXtitle 3" xfId="1720"/>
    <cellStyle name="SAPBEXtitle 3 2" xfId="1721"/>
    <cellStyle name="SAPBEXtitle 3 2 2" xfId="1722"/>
    <cellStyle name="SAPBEXtitle 3 3" xfId="1723"/>
    <cellStyle name="SAPBEXtitle 3 3 2" xfId="1724"/>
    <cellStyle name="SAPBEXtitle 3 4" xfId="1725"/>
    <cellStyle name="SAPBEXtitle 3 4 2" xfId="1726"/>
    <cellStyle name="SAPBEXtitle 3 5" xfId="1727"/>
    <cellStyle name="SAPBEXtitle 3 5 2" xfId="1728"/>
    <cellStyle name="SAPBEXtitle 3 6" xfId="1729"/>
    <cellStyle name="SAPBEXtitle 3 6 2" xfId="1730"/>
    <cellStyle name="SAPBEXtitle 3 7" xfId="1731"/>
    <cellStyle name="SAPBEXtitle 3 7 2" xfId="1732"/>
    <cellStyle name="SAPBEXtitle 3 8" xfId="1733"/>
    <cellStyle name="SAPBEXtitle 3 9" xfId="1734"/>
    <cellStyle name="SAPBEXtitle 4" xfId="1735"/>
    <cellStyle name="SAPBEXtitle 4 2" xfId="1736"/>
    <cellStyle name="SAPBEXtitle 5" xfId="1737"/>
    <cellStyle name="SAPBEXtitle 5 2" xfId="1738"/>
    <cellStyle name="SAPBEXtitle 6" xfId="1739"/>
    <cellStyle name="SAPBEXtitle 6 2" xfId="1740"/>
    <cellStyle name="SAPBEXtitle 7" xfId="1741"/>
    <cellStyle name="SAPBEXtitle 7 2" xfId="1742"/>
    <cellStyle name="SAPBEXtitle 8" xfId="1743"/>
    <cellStyle name="SAPBEXtitle 8 2" xfId="1744"/>
    <cellStyle name="SAPBEXtitle 9" xfId="1745"/>
    <cellStyle name="SAPBEXtitle 9 2" xfId="1746"/>
    <cellStyle name="SAPBEXundefined" xfId="1747"/>
    <cellStyle name="SAPBEXundefined 10" xfId="1748"/>
    <cellStyle name="SAPBEXundefined 11" xfId="1749"/>
    <cellStyle name="SAPBEXundefined 2" xfId="1750"/>
    <cellStyle name="SAPBEXundefined 2 10" xfId="1751"/>
    <cellStyle name="SAPBEXundefined 2 11" xfId="1752"/>
    <cellStyle name="SAPBEXundefined 2 2" xfId="1753"/>
    <cellStyle name="SAPBEXundefined 2 2 2" xfId="1754"/>
    <cellStyle name="SAPBEXundefined 2 2 2 2" xfId="1755"/>
    <cellStyle name="SAPBEXundefined 2 2 3" xfId="1756"/>
    <cellStyle name="SAPBEXundefined 2 2 3 2" xfId="1757"/>
    <cellStyle name="SAPBEXundefined 2 2 4" xfId="1758"/>
    <cellStyle name="SAPBEXundefined 2 2 4 2" xfId="1759"/>
    <cellStyle name="SAPBEXundefined 2 2 5" xfId="1760"/>
    <cellStyle name="SAPBEXundefined 2 2 5 2" xfId="1761"/>
    <cellStyle name="SAPBEXundefined 2 2 6" xfId="1762"/>
    <cellStyle name="SAPBEXundefined 2 2 6 2" xfId="1763"/>
    <cellStyle name="SAPBEXundefined 2 2 7" xfId="1764"/>
    <cellStyle name="SAPBEXundefined 2 2 7 2" xfId="1765"/>
    <cellStyle name="SAPBEXundefined 2 2 8" xfId="1766"/>
    <cellStyle name="SAPBEXundefined 2 2 9" xfId="1767"/>
    <cellStyle name="SAPBEXundefined 2 3" xfId="1768"/>
    <cellStyle name="SAPBEXundefined 2 3 2" xfId="1769"/>
    <cellStyle name="SAPBEXundefined 2 3 2 2" xfId="1770"/>
    <cellStyle name="SAPBEXundefined 2 3 3" xfId="1771"/>
    <cellStyle name="SAPBEXundefined 2 3 3 2" xfId="1772"/>
    <cellStyle name="SAPBEXundefined 2 3 4" xfId="1773"/>
    <cellStyle name="SAPBEXundefined 2 3 4 2" xfId="1774"/>
    <cellStyle name="SAPBEXundefined 2 3 5" xfId="1775"/>
    <cellStyle name="SAPBEXundefined 2 3 5 2" xfId="1776"/>
    <cellStyle name="SAPBEXundefined 2 3 6" xfId="1777"/>
    <cellStyle name="SAPBEXundefined 2 3 6 2" xfId="1778"/>
    <cellStyle name="SAPBEXundefined 2 3 7" xfId="1779"/>
    <cellStyle name="SAPBEXundefined 2 3 7 2" xfId="1780"/>
    <cellStyle name="SAPBEXundefined 2 3 8" xfId="1781"/>
    <cellStyle name="SAPBEXundefined 2 3 9" xfId="1782"/>
    <cellStyle name="SAPBEXundefined 2 4" xfId="1783"/>
    <cellStyle name="SAPBEXundefined 2 4 2" xfId="1784"/>
    <cellStyle name="SAPBEXundefined 2 5" xfId="1785"/>
    <cellStyle name="SAPBEXundefined 2 5 2" xfId="1786"/>
    <cellStyle name="SAPBEXundefined 2 6" xfId="1787"/>
    <cellStyle name="SAPBEXundefined 2 6 2" xfId="1788"/>
    <cellStyle name="SAPBEXundefined 2 7" xfId="1789"/>
    <cellStyle name="SAPBEXundefined 2 7 2" xfId="1790"/>
    <cellStyle name="SAPBEXundefined 2 8" xfId="1791"/>
    <cellStyle name="SAPBEXundefined 2 8 2" xfId="1792"/>
    <cellStyle name="SAPBEXundefined 2 9" xfId="1793"/>
    <cellStyle name="SAPBEXundefined 2 9 2" xfId="1794"/>
    <cellStyle name="SAPBEXundefined 3" xfId="1795"/>
    <cellStyle name="SAPBEXundefined 3 2" xfId="1796"/>
    <cellStyle name="SAPBEXundefined 3 2 2" xfId="1797"/>
    <cellStyle name="SAPBEXundefined 3 3" xfId="1798"/>
    <cellStyle name="SAPBEXundefined 3 3 2" xfId="1799"/>
    <cellStyle name="SAPBEXundefined 3 4" xfId="1800"/>
    <cellStyle name="SAPBEXundefined 3 4 2" xfId="1801"/>
    <cellStyle name="SAPBEXundefined 3 5" xfId="1802"/>
    <cellStyle name="SAPBEXundefined 3 5 2" xfId="1803"/>
    <cellStyle name="SAPBEXundefined 3 6" xfId="1804"/>
    <cellStyle name="SAPBEXundefined 3 6 2" xfId="1805"/>
    <cellStyle name="SAPBEXundefined 3 7" xfId="1806"/>
    <cellStyle name="SAPBEXundefined 3 7 2" xfId="1807"/>
    <cellStyle name="SAPBEXundefined 3 8" xfId="1808"/>
    <cellStyle name="SAPBEXundefined 3 9" xfId="1809"/>
    <cellStyle name="SAPBEXundefined 4" xfId="1810"/>
    <cellStyle name="SAPBEXundefined 4 2" xfId="1811"/>
    <cellStyle name="SAPBEXundefined 5" xfId="1812"/>
    <cellStyle name="SAPBEXundefined 5 2" xfId="1813"/>
    <cellStyle name="SAPBEXundefined 6" xfId="1814"/>
    <cellStyle name="SAPBEXundefined 6 2" xfId="1815"/>
    <cellStyle name="SAPBEXundefined 7" xfId="1816"/>
    <cellStyle name="SAPBEXundefined 7 2" xfId="1817"/>
    <cellStyle name="SAPBEXundefined 8" xfId="1818"/>
    <cellStyle name="SAPBEXundefined 8 2" xfId="1819"/>
    <cellStyle name="SAPBEXundefined 9" xfId="1820"/>
    <cellStyle name="SAPBEXundefined 9 2" xfId="1821"/>
    <cellStyle name="Title 2" xfId="1822"/>
    <cellStyle name="Total 2" xfId="1823"/>
    <cellStyle name="Total 2 2" xfId="1824"/>
    <cellStyle name="Total 2 2 2" xfId="1825"/>
    <cellStyle name="Total 2 3" xfId="1826"/>
    <cellStyle name="Total 2 3 2" xfId="1827"/>
    <cellStyle name="Total 2 4" xfId="1828"/>
    <cellStyle name="Total 2 4 2" xfId="1829"/>
    <cellStyle name="Total 2 5" xfId="1830"/>
    <cellStyle name="Total 2 6" xfId="1831"/>
    <cellStyle name="Total 2 7" xfId="1832"/>
    <cellStyle name="Total 2 8" xfId="1833"/>
    <cellStyle name="Total 2 9" xfId="1834"/>
    <cellStyle name="Warning Text 2" xfId="1835"/>
  </cellStyles>
  <dxfs count="5">
    <dxf>
      <font>
        <color rgb="FF9C0006"/>
      </font>
      <fill>
        <patternFill>
          <bgColor rgb="FFFFC7CE"/>
        </patternFill>
      </fill>
    </dxf>
    <dxf>
      <font>
        <color rgb="FF9C0006"/>
      </font>
      <fill>
        <patternFill>
          <bgColor rgb="FFFFC7CE"/>
        </patternFill>
      </fill>
    </dxf>
    <dxf>
      <font>
        <color theme="0"/>
      </font>
    </dxf>
    <dxf>
      <font>
        <color theme="0"/>
      </font>
    </dxf>
    <dxf>
      <font>
        <color theme="0"/>
      </font>
    </dxf>
  </dxfs>
  <tableStyles count="0" defaultTableStyle="TableStyleMedium2" defaultPivotStyle="PivotStyleLight16"/>
  <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Formula!$C$9</c:f>
          <c:strCache>
            <c:ptCount val="1"/>
            <c:pt idx="0">
              <c:v>State Total 
2017/18 Basic Education Funding Comparison</c:v>
            </c:pt>
          </c:strCache>
        </c:strRef>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Formula!$AG$10</c:f>
              <c:strCache>
                <c:ptCount val="1"/>
                <c:pt idx="0">
                  <c:v>Base Allocation (hold harmless to adjusted 2014/15 amount)</c:v>
                </c:pt>
              </c:strCache>
            </c:strRef>
          </c:tx>
          <c:spPr>
            <a:solidFill>
              <a:schemeClr val="accent1"/>
            </a:solidFill>
            <a:ln>
              <a:noFill/>
            </a:ln>
            <a:effectLst/>
          </c:spPr>
          <c:invertIfNegative val="0"/>
          <c:cat>
            <c:strRef>
              <c:f>Formula!$AH$9:$AI$9</c:f>
              <c:strCache>
                <c:ptCount val="2"/>
                <c:pt idx="0">
                  <c:v>2017/18 
Actual</c:v>
                </c:pt>
                <c:pt idx="1">
                  <c:v>2017/18 Total If the Entire BEF Appropriation Went Through the Fair Funding Formula</c:v>
                </c:pt>
              </c:strCache>
            </c:strRef>
          </c:cat>
          <c:val>
            <c:numRef>
              <c:f>Formula!$AH$10:$AI$10</c:f>
              <c:numCache>
                <c:formatCode>General</c:formatCode>
                <c:ptCount val="2"/>
                <c:pt idx="0" formatCode="&quot;$&quot;#,##0">
                  <c:v>5542411716.6799994</c:v>
                </c:pt>
                <c:pt idx="1">
                  <c:v>0</c:v>
                </c:pt>
              </c:numCache>
            </c:numRef>
          </c:val>
        </c:ser>
        <c:ser>
          <c:idx val="1"/>
          <c:order val="1"/>
          <c:tx>
            <c:strRef>
              <c:f>Formula!$AG$11</c:f>
              <c:strCache>
                <c:ptCount val="1"/>
                <c:pt idx="0">
                  <c:v>Fair Funding Formula Allocation</c:v>
                </c:pt>
              </c:strCache>
            </c:strRef>
          </c:tx>
          <c:spPr>
            <a:solidFill>
              <a:schemeClr val="accent3">
                <a:lumMod val="60000"/>
                <a:lumOff val="40000"/>
              </a:schemeClr>
            </a:solidFill>
            <a:ln>
              <a:noFill/>
            </a:ln>
            <a:effectLst/>
          </c:spPr>
          <c:invertIfNegative val="0"/>
          <c:cat>
            <c:strRef>
              <c:f>Formula!$AH$9:$AI$9</c:f>
              <c:strCache>
                <c:ptCount val="2"/>
                <c:pt idx="0">
                  <c:v>2017/18 
Actual</c:v>
                </c:pt>
                <c:pt idx="1">
                  <c:v>2017/18 Total If the Entire BEF Appropriation Went Through the Fair Funding Formula</c:v>
                </c:pt>
              </c:strCache>
            </c:strRef>
          </c:cat>
          <c:val>
            <c:numRef>
              <c:f>Formula!$AH$11:$AI$11</c:f>
              <c:numCache>
                <c:formatCode>"$"#,##0</c:formatCode>
                <c:ptCount val="2"/>
                <c:pt idx="0">
                  <c:v>452667287</c:v>
                </c:pt>
                <c:pt idx="1">
                  <c:v>5995079003.6799994</c:v>
                </c:pt>
              </c:numCache>
            </c:numRef>
          </c:val>
        </c:ser>
        <c:dLbls>
          <c:showLegendKey val="0"/>
          <c:showVal val="0"/>
          <c:showCatName val="0"/>
          <c:showSerName val="0"/>
          <c:showPercent val="0"/>
          <c:showBubbleSize val="0"/>
        </c:dLbls>
        <c:gapWidth val="150"/>
        <c:overlap val="100"/>
        <c:axId val="198576184"/>
        <c:axId val="198576576"/>
      </c:barChart>
      <c:catAx>
        <c:axId val="1985761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8576576"/>
        <c:crosses val="autoZero"/>
        <c:auto val="1"/>
        <c:lblAlgn val="ctr"/>
        <c:lblOffset val="100"/>
        <c:noMultiLvlLbl val="0"/>
      </c:catAx>
      <c:valAx>
        <c:axId val="198576576"/>
        <c:scaling>
          <c:orientation val="minMax"/>
        </c:scaling>
        <c:delete val="0"/>
        <c:axPos val="l"/>
        <c:majorGridlines>
          <c:spPr>
            <a:ln w="9525" cap="flat" cmpd="sng" algn="ctr">
              <a:solidFill>
                <a:schemeClr val="tx1">
                  <a:lumMod val="15000"/>
                  <a:lumOff val="85000"/>
                </a:schemeClr>
              </a:solidFill>
              <a:round/>
            </a:ln>
            <a:effectLst/>
          </c:spPr>
        </c:majorGridlines>
        <c:numFmt formatCode="&quot;$&quot;#,##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8576184"/>
        <c:crosses val="autoZero"/>
        <c:crossBetween val="between"/>
      </c:valAx>
      <c:spPr>
        <a:noFill/>
        <a:ln>
          <a:noFill/>
        </a:ln>
        <a:effectLst/>
      </c:spPr>
    </c:plotArea>
    <c:legend>
      <c:legendPos val="r"/>
      <c:layout>
        <c:manualLayout>
          <c:xMode val="edge"/>
          <c:yMode val="edge"/>
          <c:x val="0.66187722799866089"/>
          <c:y val="0.38657300258456545"/>
          <c:w val="0.29812277941217613"/>
          <c:h val="0.3570491290431819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n-US" sz="1200" b="0" i="0" baseline="0">
                <a:solidFill>
                  <a:sysClr val="windowText" lastClr="000000"/>
                </a:solidFill>
                <a:effectLst/>
              </a:rPr>
              <a:t>In 2017/18, $452 million or 7.6% of the $6 billion basic education funding appropriation is distributed using PA's new fair funding formula.</a:t>
            </a:r>
            <a:endParaRPr lang="en-US" sz="1200">
              <a:solidFill>
                <a:sysClr val="windowText" lastClr="000000"/>
              </a:solidFill>
              <a:effectLst/>
            </a:endParaRPr>
          </a:p>
        </c:rich>
      </c:tx>
      <c:layout>
        <c:manualLayout>
          <c:xMode val="edge"/>
          <c:yMode val="edge"/>
          <c:x val="0.15656233595800526"/>
          <c:y val="1.388888888888888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n-US"/>
        </a:p>
      </c:txPr>
    </c:title>
    <c:autoTitleDeleted val="0"/>
    <c:plotArea>
      <c:layout/>
      <c:pieChart>
        <c:varyColors val="1"/>
        <c:ser>
          <c:idx val="0"/>
          <c:order val="0"/>
          <c:dPt>
            <c:idx val="0"/>
            <c:bubble3D val="0"/>
            <c:spPr>
              <a:solidFill>
                <a:schemeClr val="accent1"/>
              </a:solidFill>
              <a:ln w="19050">
                <a:solidFill>
                  <a:schemeClr val="lt1"/>
                </a:solidFill>
              </a:ln>
              <a:effectLst/>
            </c:spPr>
          </c:dPt>
          <c:dPt>
            <c:idx val="1"/>
            <c:bubble3D val="0"/>
            <c:spPr>
              <a:solidFill>
                <a:schemeClr val="accent3">
                  <a:lumMod val="40000"/>
                  <a:lumOff val="60000"/>
                </a:schemeClr>
              </a:solidFill>
              <a:ln w="19050">
                <a:solidFill>
                  <a:schemeClr val="lt1"/>
                </a:solidFill>
              </a:ln>
              <a:effectLst/>
            </c:spPr>
          </c:dPt>
          <c:dPt>
            <c:idx val="2"/>
            <c:bubble3D val="0"/>
            <c:spPr>
              <a:solidFill>
                <a:schemeClr val="accent3"/>
              </a:solidFill>
              <a:ln w="19050">
                <a:solidFill>
                  <a:schemeClr val="lt1"/>
                </a:solidFill>
              </a:ln>
              <a:effectLst/>
            </c:spPr>
          </c:dPt>
          <c:dPt>
            <c:idx val="3"/>
            <c:bubble3D val="0"/>
            <c:spPr>
              <a:solidFill>
                <a:schemeClr val="accent3">
                  <a:lumMod val="50000"/>
                </a:schemeClr>
              </a:solidFill>
              <a:ln w="19050">
                <a:solidFill>
                  <a:schemeClr val="lt1"/>
                </a:solidFill>
              </a:ln>
              <a:effectLst/>
            </c:spPr>
          </c:dPt>
          <c:dLbls>
            <c:dLbl>
              <c:idx val="0"/>
              <c:layout>
                <c:manualLayout>
                  <c:x val="3.8888888888888841E-2"/>
                  <c:y val="0"/>
                </c:manualLayout>
              </c:layout>
              <c:dLblPos val="bestFit"/>
              <c:showLegendKey val="0"/>
              <c:showVal val="1"/>
              <c:showCatName val="0"/>
              <c:showSerName val="0"/>
              <c:showPercent val="1"/>
              <c:showBubbleSize val="0"/>
              <c:separator>
</c:separator>
              <c:extLst>
                <c:ext xmlns:c15="http://schemas.microsoft.com/office/drawing/2012/chart" uri="{CE6537A1-D6FC-4f65-9D91-7224C49458BB}"/>
              </c:extLst>
            </c:dLbl>
            <c:dLbl>
              <c:idx val="1"/>
              <c:layout>
                <c:manualLayout>
                  <c:x val="-7.5000000000000011E-2"/>
                  <c:y val="6.018518518518514E-2"/>
                </c:manualLayout>
              </c:layout>
              <c:dLblPos val="bestFit"/>
              <c:showLegendKey val="0"/>
              <c:showVal val="1"/>
              <c:showCatName val="0"/>
              <c:showSerName val="0"/>
              <c:showPercent val="1"/>
              <c:showBubbleSize val="0"/>
              <c:separator>
</c:separator>
              <c:extLst>
                <c:ext xmlns:c15="http://schemas.microsoft.com/office/drawing/2012/chart" uri="{CE6537A1-D6FC-4f65-9D91-7224C49458BB}"/>
              </c:extLst>
            </c:dLbl>
            <c:dLbl>
              <c:idx val="2"/>
              <c:layout>
                <c:manualLayout>
                  <c:x val="-8.3333333333333592E-3"/>
                  <c:y val="-1.3888888888888888E-2"/>
                </c:manualLayout>
              </c:layout>
              <c:dLblPos val="bestFit"/>
              <c:showLegendKey val="0"/>
              <c:showVal val="1"/>
              <c:showCatName val="0"/>
              <c:showSerName val="0"/>
              <c:showPercent val="1"/>
              <c:showBubbleSize val="0"/>
              <c:separator>
</c:separator>
              <c:extLst>
                <c:ext xmlns:c15="http://schemas.microsoft.com/office/drawing/2012/chart" uri="{CE6537A1-D6FC-4f65-9D91-7224C49458BB}"/>
              </c:extLst>
            </c:dLbl>
            <c:dLbl>
              <c:idx val="3"/>
              <c:layout>
                <c:manualLayout>
                  <c:x val="0.11388888888888889"/>
                  <c:y val="2.7777777777777776E-2"/>
                </c:manualLayout>
              </c:layout>
              <c:dLblPos val="bestFit"/>
              <c:showLegendKey val="0"/>
              <c:showVal val="1"/>
              <c:showCatName val="0"/>
              <c:showSerName val="0"/>
              <c:showPercent val="1"/>
              <c:showBubbleSize val="0"/>
              <c:separator>
</c:separator>
              <c:extLst>
                <c:ext xmlns:c15="http://schemas.microsoft.com/office/drawing/2012/chart" uri="{CE6537A1-D6FC-4f65-9D91-7224C49458BB}"/>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'Base Analysis'!$X$522:$X$525</c:f>
              <c:strCache>
                <c:ptCount val="4"/>
                <c:pt idx="0">
                  <c:v>2014/15 Base Plus Adjustments</c:v>
                </c:pt>
                <c:pt idx="1">
                  <c:v>2015/16 Increase Through BEFC Formula</c:v>
                </c:pt>
                <c:pt idx="2">
                  <c:v>2016/17 Increase Through BEFC Formula</c:v>
                </c:pt>
                <c:pt idx="3">
                  <c:v>2017/18 Increase Through BEFC Formula</c:v>
                </c:pt>
              </c:strCache>
            </c:strRef>
          </c:cat>
          <c:val>
            <c:numRef>
              <c:f>'Base Analysis'!$W$522:$W$525</c:f>
              <c:numCache>
                <c:formatCode>_("$"* #,##0_);_("$"* \(#,##0\);_("$"* "-"??_);_(@_)</c:formatCode>
                <c:ptCount val="4"/>
                <c:pt idx="0">
                  <c:v>5542411716.6799994</c:v>
                </c:pt>
                <c:pt idx="1">
                  <c:v>152398839.61000156</c:v>
                </c:pt>
                <c:pt idx="2">
                  <c:v>200000000</c:v>
                </c:pt>
                <c:pt idx="3">
                  <c:v>100000000</c:v>
                </c:pt>
              </c:numCache>
            </c:numRef>
          </c:val>
        </c:ser>
        <c:dLbls>
          <c:showLegendKey val="0"/>
          <c:showVal val="0"/>
          <c:showCatName val="0"/>
          <c:showSerName val="0"/>
          <c:showPercent val="0"/>
          <c:showBubbleSize val="0"/>
          <c:showLeaderLines val="1"/>
        </c:dLbls>
        <c:firstSliceAng val="0"/>
      </c:pieChart>
      <c:spPr>
        <a:noFill/>
        <a:ln>
          <a:noFill/>
        </a:ln>
        <a:effectLst/>
      </c:spPr>
    </c:plotArea>
    <c:legend>
      <c:legendPos val="r"/>
      <c:layout>
        <c:manualLayout>
          <c:xMode val="edge"/>
          <c:yMode val="edge"/>
          <c:x val="0.53549496937882768"/>
          <c:y val="0.33784485272674247"/>
          <c:w val="0.45339391951006125"/>
          <c:h val="0.51389326334208218"/>
        </c:manualLayout>
      </c:layout>
      <c:overlay val="0"/>
      <c:spPr>
        <a:noFill/>
        <a:ln>
          <a:noFill/>
        </a:ln>
        <a:effectLst/>
      </c:spPr>
      <c:txPr>
        <a:bodyPr rot="0" spcFirstLastPara="1" vertOverflow="ellipsis" vert="horz" wrap="square" anchor="ctr" anchorCtr="1"/>
        <a:lstStyle/>
        <a:p>
          <a:pPr rtl="0">
            <a:defRPr sz="9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chart" Target="../charts/chart1.xml"/><Relationship Id="rId1" Type="http://schemas.openxmlformats.org/officeDocument/2006/relationships/image" Target="../media/image1.pn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5</xdr:col>
      <xdr:colOff>120649</xdr:colOff>
      <xdr:row>4</xdr:row>
      <xdr:rowOff>105833</xdr:rowOff>
    </xdr:from>
    <xdr:to>
      <xdr:col>5</xdr:col>
      <xdr:colOff>330173</xdr:colOff>
      <xdr:row>5</xdr:row>
      <xdr:rowOff>201056</xdr:rowOff>
    </xdr:to>
    <xdr:pic>
      <xdr:nvPicPr>
        <xdr:cNvPr id="3" name="Picture 2"/>
        <xdr:cNvPicPr>
          <a:picLocks noChangeAspect="1"/>
        </xdr:cNvPicPr>
      </xdr:nvPicPr>
      <xdr:blipFill>
        <a:blip xmlns:r="http://schemas.openxmlformats.org/officeDocument/2006/relationships" r:embed="rId1"/>
        <a:stretch>
          <a:fillRect/>
        </a:stretch>
      </xdr:blipFill>
      <xdr:spPr>
        <a:xfrm>
          <a:off x="3655482" y="825500"/>
          <a:ext cx="209524" cy="222223"/>
        </a:xfrm>
        <a:prstGeom prst="rect">
          <a:avLst/>
        </a:prstGeom>
      </xdr:spPr>
    </xdr:pic>
    <xdr:clientData/>
  </xdr:twoCellAnchor>
  <xdr:twoCellAnchor>
    <xdr:from>
      <xdr:col>17</xdr:col>
      <xdr:colOff>31749</xdr:colOff>
      <xdr:row>3</xdr:row>
      <xdr:rowOff>4231</xdr:rowOff>
    </xdr:from>
    <xdr:to>
      <xdr:col>29</xdr:col>
      <xdr:colOff>63500</xdr:colOff>
      <xdr:row>18</xdr:row>
      <xdr:rowOff>116417</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29</xdr:col>
      <xdr:colOff>751415</xdr:colOff>
      <xdr:row>20</xdr:row>
      <xdr:rowOff>381000</xdr:rowOff>
    </xdr:from>
    <xdr:to>
      <xdr:col>31</xdr:col>
      <xdr:colOff>276156</xdr:colOff>
      <xdr:row>20</xdr:row>
      <xdr:rowOff>740695</xdr:rowOff>
    </xdr:to>
    <xdr:pic>
      <xdr:nvPicPr>
        <xdr:cNvPr id="6" name="Picture 5"/>
        <xdr:cNvPicPr>
          <a:picLocks noChangeAspect="1"/>
        </xdr:cNvPicPr>
      </xdr:nvPicPr>
      <xdr:blipFill>
        <a:blip xmlns:r="http://schemas.openxmlformats.org/officeDocument/2006/relationships" r:embed="rId3"/>
        <a:stretch>
          <a:fillRect/>
        </a:stretch>
      </xdr:blipFill>
      <xdr:spPr>
        <a:xfrm rot="5796621">
          <a:off x="15753854" y="4513227"/>
          <a:ext cx="359695" cy="688908"/>
        </a:xfrm>
        <a:prstGeom prst="rect">
          <a:avLst/>
        </a:prstGeom>
      </xdr:spPr>
    </xdr:pic>
    <xdr:clientData/>
  </xdr:twoCellAnchor>
  <xdr:twoCellAnchor editAs="oneCell">
    <xdr:from>
      <xdr:col>4</xdr:col>
      <xdr:colOff>973666</xdr:colOff>
      <xdr:row>24</xdr:row>
      <xdr:rowOff>105833</xdr:rowOff>
    </xdr:from>
    <xdr:to>
      <xdr:col>5</xdr:col>
      <xdr:colOff>343220</xdr:colOff>
      <xdr:row>24</xdr:row>
      <xdr:rowOff>660617</xdr:rowOff>
    </xdr:to>
    <xdr:pic>
      <xdr:nvPicPr>
        <xdr:cNvPr id="2" name="Picture 1"/>
        <xdr:cNvPicPr>
          <a:picLocks noChangeAspect="1"/>
        </xdr:cNvPicPr>
      </xdr:nvPicPr>
      <xdr:blipFill>
        <a:blip xmlns:r="http://schemas.openxmlformats.org/officeDocument/2006/relationships" r:embed="rId4"/>
        <a:stretch>
          <a:fillRect/>
        </a:stretch>
      </xdr:blipFill>
      <xdr:spPr>
        <a:xfrm>
          <a:off x="3122083" y="6191250"/>
          <a:ext cx="755970" cy="55478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23</xdr:col>
      <xdr:colOff>223837</xdr:colOff>
      <xdr:row>529</xdr:row>
      <xdr:rowOff>147637</xdr:rowOff>
    </xdr:from>
    <xdr:to>
      <xdr:col>30</xdr:col>
      <xdr:colOff>538162</xdr:colOff>
      <xdr:row>546</xdr:row>
      <xdr:rowOff>138112</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cdr:x>
      <cdr:y>0</cdr:y>
    </cdr:from>
    <cdr:to>
      <cdr:x>0.16458</cdr:x>
      <cdr:y>0.1059</cdr:y>
    </cdr:to>
    <cdr:sp macro="" textlink="">
      <cdr:nvSpPr>
        <cdr:cNvPr id="2" name="TextBox 1"/>
        <cdr:cNvSpPr txBox="1"/>
      </cdr:nvSpPr>
      <cdr:spPr>
        <a:xfrm xmlns:a="http://schemas.openxmlformats.org/drawingml/2006/main">
          <a:off x="0" y="0"/>
          <a:ext cx="752475" cy="29051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a:solidFill>
                <a:sysClr val="windowText" lastClr="000000"/>
              </a:solidFill>
            </a:rPr>
            <a:t>Figure 2:</a:t>
          </a:r>
        </a:p>
      </cdr:txBody>
    </cdr:sp>
  </cdr:relSizeAnchor>
</c:userShapes>
</file>

<file path=xl/drawings/drawing4.xml><?xml version="1.0" encoding="utf-8"?>
<xdr:wsDr xmlns:xdr="http://schemas.openxmlformats.org/drawingml/2006/spreadsheetDrawing" xmlns:a="http://schemas.openxmlformats.org/drawingml/2006/main">
  <xdr:twoCellAnchor>
    <xdr:from>
      <xdr:col>16</xdr:col>
      <xdr:colOff>266700</xdr:colOff>
      <xdr:row>16</xdr:row>
      <xdr:rowOff>85727</xdr:rowOff>
    </xdr:from>
    <xdr:to>
      <xdr:col>16</xdr:col>
      <xdr:colOff>457201</xdr:colOff>
      <xdr:row>18</xdr:row>
      <xdr:rowOff>76198</xdr:rowOff>
    </xdr:to>
    <xdr:cxnSp macro="">
      <xdr:nvCxnSpPr>
        <xdr:cNvPr id="5" name="Curved Connector 4"/>
        <xdr:cNvCxnSpPr/>
      </xdr:nvCxnSpPr>
      <xdr:spPr>
        <a:xfrm rot="16200000" flipH="1">
          <a:off x="11491915" y="3833812"/>
          <a:ext cx="276221" cy="190501"/>
        </a:xfrm>
        <a:prstGeom prst="curvedConnector3">
          <a:avLst>
            <a:gd name="adj1" fmla="val -118968"/>
          </a:avLst>
        </a:prstGeom>
        <a:ln w="28575">
          <a:solidFill>
            <a:schemeClr val="tx1"/>
          </a:solidFill>
          <a:tailEnd type="triangle" w="lg" len="lg"/>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10</xdr:col>
      <xdr:colOff>1073644</xdr:colOff>
      <xdr:row>3</xdr:row>
      <xdr:rowOff>288433</xdr:rowOff>
    </xdr:from>
    <xdr:to>
      <xdr:col>12</xdr:col>
      <xdr:colOff>152827</xdr:colOff>
      <xdr:row>4</xdr:row>
      <xdr:rowOff>209978</xdr:rowOff>
    </xdr:to>
    <xdr:pic>
      <xdr:nvPicPr>
        <xdr:cNvPr id="9" name="Picture 8"/>
        <xdr:cNvPicPr>
          <a:picLocks noChangeAspect="1"/>
        </xdr:cNvPicPr>
      </xdr:nvPicPr>
      <xdr:blipFill>
        <a:blip xmlns:r="http://schemas.openxmlformats.org/officeDocument/2006/relationships" r:embed="rId1"/>
        <a:stretch>
          <a:fillRect/>
        </a:stretch>
      </xdr:blipFill>
      <xdr:spPr>
        <a:xfrm rot="5796621">
          <a:off x="8382000" y="600077"/>
          <a:ext cx="359695" cy="688908"/>
        </a:xfrm>
        <a:prstGeom prst="rect">
          <a:avLst/>
        </a:prstGeom>
      </xdr:spPr>
    </xdr:pic>
    <xdr:clientData/>
  </xdr:twoCellAnchor>
  <xdr:twoCellAnchor editAs="oneCell">
    <xdr:from>
      <xdr:col>4</xdr:col>
      <xdr:colOff>805582</xdr:colOff>
      <xdr:row>5</xdr:row>
      <xdr:rowOff>16132</xdr:rowOff>
    </xdr:from>
    <xdr:to>
      <xdr:col>5</xdr:col>
      <xdr:colOff>180040</xdr:colOff>
      <xdr:row>6</xdr:row>
      <xdr:rowOff>22920</xdr:rowOff>
    </xdr:to>
    <xdr:pic>
      <xdr:nvPicPr>
        <xdr:cNvPr id="11" name="Picture 10"/>
        <xdr:cNvPicPr>
          <a:picLocks noChangeAspect="1"/>
        </xdr:cNvPicPr>
      </xdr:nvPicPr>
      <xdr:blipFill>
        <a:blip xmlns:r="http://schemas.openxmlformats.org/officeDocument/2006/relationships" r:embed="rId1"/>
        <a:stretch>
          <a:fillRect/>
        </a:stretch>
      </xdr:blipFill>
      <xdr:spPr>
        <a:xfrm rot="15652920" flipH="1">
          <a:off x="3118317" y="913322"/>
          <a:ext cx="444938" cy="688908"/>
        </a:xfrm>
        <a:prstGeom prst="rect">
          <a:avLst/>
        </a:prstGeom>
      </xdr:spPr>
    </xdr:pic>
    <xdr:clientData/>
  </xdr:twoCellAnchor>
  <xdr:twoCellAnchor>
    <xdr:from>
      <xdr:col>16</xdr:col>
      <xdr:colOff>238125</xdr:colOff>
      <xdr:row>6</xdr:row>
      <xdr:rowOff>19050</xdr:rowOff>
    </xdr:from>
    <xdr:to>
      <xdr:col>16</xdr:col>
      <xdr:colOff>512445</xdr:colOff>
      <xdr:row>7</xdr:row>
      <xdr:rowOff>36195</xdr:rowOff>
    </xdr:to>
    <xdr:sp macro="" textlink="">
      <xdr:nvSpPr>
        <xdr:cNvPr id="13" name="Plus 12"/>
        <xdr:cNvSpPr/>
      </xdr:nvSpPr>
      <xdr:spPr>
        <a:xfrm>
          <a:off x="11506200" y="1466850"/>
          <a:ext cx="274320" cy="274320"/>
        </a:xfrm>
        <a:prstGeom prst="mathPlus">
          <a:avLst>
            <a:gd name="adj1" fmla="val 9234"/>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US" sz="1100"/>
        </a:p>
      </xdr:txBody>
    </xdr:sp>
    <xdr:clientData/>
  </xdr:twoCellAnchor>
  <xdr:twoCellAnchor>
    <xdr:from>
      <xdr:col>16</xdr:col>
      <xdr:colOff>200024</xdr:colOff>
      <xdr:row>5</xdr:row>
      <xdr:rowOff>47623</xdr:rowOff>
    </xdr:from>
    <xdr:to>
      <xdr:col>16</xdr:col>
      <xdr:colOff>520064</xdr:colOff>
      <xdr:row>5</xdr:row>
      <xdr:rowOff>367663</xdr:rowOff>
    </xdr:to>
    <xdr:sp macro="" textlink="">
      <xdr:nvSpPr>
        <xdr:cNvPr id="14" name="Multiply 13"/>
        <xdr:cNvSpPr/>
      </xdr:nvSpPr>
      <xdr:spPr>
        <a:xfrm>
          <a:off x="11468099" y="1066798"/>
          <a:ext cx="320040" cy="320040"/>
        </a:xfrm>
        <a:prstGeom prst="mathMultiply">
          <a:avLst>
            <a:gd name="adj1" fmla="val 8937"/>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US" sz="1100"/>
        </a:p>
      </xdr:txBody>
    </xdr:sp>
    <xdr:clientData/>
  </xdr:twoCellAnchor>
  <xdr:twoCellAnchor>
    <xdr:from>
      <xdr:col>16</xdr:col>
      <xdr:colOff>200025</xdr:colOff>
      <xdr:row>7</xdr:row>
      <xdr:rowOff>114300</xdr:rowOff>
    </xdr:from>
    <xdr:to>
      <xdr:col>16</xdr:col>
      <xdr:colOff>565785</xdr:colOff>
      <xdr:row>8</xdr:row>
      <xdr:rowOff>51435</xdr:rowOff>
    </xdr:to>
    <xdr:sp macro="" textlink="">
      <xdr:nvSpPr>
        <xdr:cNvPr id="17" name="Division 16"/>
        <xdr:cNvSpPr/>
      </xdr:nvSpPr>
      <xdr:spPr>
        <a:xfrm>
          <a:off x="11468100" y="1819275"/>
          <a:ext cx="365760" cy="365760"/>
        </a:xfrm>
        <a:prstGeom prst="mathDivide">
          <a:avLst>
            <a:gd name="adj1" fmla="val 1000"/>
            <a:gd name="adj2" fmla="val 11088"/>
            <a:gd name="adj3" fmla="val 8569"/>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US" sz="1100"/>
        </a:p>
      </xdr:txBody>
    </xdr:sp>
    <xdr:clientData/>
  </xdr:twoCellAnchor>
  <xdr:twoCellAnchor>
    <xdr:from>
      <xdr:col>16</xdr:col>
      <xdr:colOff>314324</xdr:colOff>
      <xdr:row>9</xdr:row>
      <xdr:rowOff>342900</xdr:rowOff>
    </xdr:from>
    <xdr:to>
      <xdr:col>16</xdr:col>
      <xdr:colOff>419097</xdr:colOff>
      <xdr:row>12</xdr:row>
      <xdr:rowOff>38100</xdr:rowOff>
    </xdr:to>
    <xdr:sp macro="" textlink="">
      <xdr:nvSpPr>
        <xdr:cNvPr id="18" name="Right Bracket 17"/>
        <xdr:cNvSpPr/>
      </xdr:nvSpPr>
      <xdr:spPr>
        <a:xfrm flipH="1">
          <a:off x="11582399" y="2762250"/>
          <a:ext cx="104773" cy="409575"/>
        </a:xfrm>
        <a:prstGeom prst="rightBracket">
          <a:avLst>
            <a:gd name="adj" fmla="val 135897"/>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b="1"/>
        </a:p>
      </xdr:txBody>
    </xdr:sp>
    <xdr:clientData/>
  </xdr:twoCellAnchor>
  <xdr:twoCellAnchor>
    <xdr:from>
      <xdr:col>7</xdr:col>
      <xdr:colOff>47625</xdr:colOff>
      <xdr:row>3</xdr:row>
      <xdr:rowOff>85725</xdr:rowOff>
    </xdr:from>
    <xdr:to>
      <xdr:col>7</xdr:col>
      <xdr:colOff>321945</xdr:colOff>
      <xdr:row>3</xdr:row>
      <xdr:rowOff>360045</xdr:rowOff>
    </xdr:to>
    <xdr:sp macro="" textlink="">
      <xdr:nvSpPr>
        <xdr:cNvPr id="20" name="Plus 19"/>
        <xdr:cNvSpPr/>
      </xdr:nvSpPr>
      <xdr:spPr>
        <a:xfrm>
          <a:off x="5257800" y="561975"/>
          <a:ext cx="274320" cy="274320"/>
        </a:xfrm>
        <a:prstGeom prst="mathPlus">
          <a:avLst>
            <a:gd name="adj1" fmla="val 9234"/>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47625</xdr:colOff>
      <xdr:row>3</xdr:row>
      <xdr:rowOff>85725</xdr:rowOff>
    </xdr:from>
    <xdr:to>
      <xdr:col>5</xdr:col>
      <xdr:colOff>321945</xdr:colOff>
      <xdr:row>3</xdr:row>
      <xdr:rowOff>360045</xdr:rowOff>
    </xdr:to>
    <xdr:sp macro="" textlink="">
      <xdr:nvSpPr>
        <xdr:cNvPr id="21" name="Plus 20"/>
        <xdr:cNvSpPr/>
      </xdr:nvSpPr>
      <xdr:spPr>
        <a:xfrm>
          <a:off x="3552825" y="561975"/>
          <a:ext cx="274320" cy="274320"/>
        </a:xfrm>
        <a:prstGeom prst="mathPlus">
          <a:avLst>
            <a:gd name="adj1" fmla="val 9234"/>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66675</xdr:colOff>
      <xdr:row>3</xdr:row>
      <xdr:rowOff>76200</xdr:rowOff>
    </xdr:from>
    <xdr:to>
      <xdr:col>9</xdr:col>
      <xdr:colOff>340995</xdr:colOff>
      <xdr:row>3</xdr:row>
      <xdr:rowOff>350520</xdr:rowOff>
    </xdr:to>
    <xdr:sp macro="" textlink="">
      <xdr:nvSpPr>
        <xdr:cNvPr id="22" name="Plus 21"/>
        <xdr:cNvSpPr/>
      </xdr:nvSpPr>
      <xdr:spPr>
        <a:xfrm>
          <a:off x="7096125" y="552450"/>
          <a:ext cx="274320" cy="274320"/>
        </a:xfrm>
        <a:prstGeom prst="mathPlus">
          <a:avLst>
            <a:gd name="adj1" fmla="val 9234"/>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47625</xdr:colOff>
      <xdr:row>5</xdr:row>
      <xdr:rowOff>76200</xdr:rowOff>
    </xdr:from>
    <xdr:to>
      <xdr:col>7</xdr:col>
      <xdr:colOff>321945</xdr:colOff>
      <xdr:row>5</xdr:row>
      <xdr:rowOff>350520</xdr:rowOff>
    </xdr:to>
    <xdr:sp macro="" textlink="">
      <xdr:nvSpPr>
        <xdr:cNvPr id="24" name="Plus 23"/>
        <xdr:cNvSpPr/>
      </xdr:nvSpPr>
      <xdr:spPr>
        <a:xfrm>
          <a:off x="5257800" y="1095375"/>
          <a:ext cx="274320" cy="274320"/>
        </a:xfrm>
        <a:prstGeom prst="mathPlus">
          <a:avLst>
            <a:gd name="adj1" fmla="val 9234"/>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47625</xdr:colOff>
      <xdr:row>5</xdr:row>
      <xdr:rowOff>85725</xdr:rowOff>
    </xdr:from>
    <xdr:to>
      <xdr:col>5</xdr:col>
      <xdr:colOff>321945</xdr:colOff>
      <xdr:row>5</xdr:row>
      <xdr:rowOff>360045</xdr:rowOff>
    </xdr:to>
    <xdr:sp macro="" textlink="">
      <xdr:nvSpPr>
        <xdr:cNvPr id="25" name="Plus 24"/>
        <xdr:cNvSpPr/>
      </xdr:nvSpPr>
      <xdr:spPr>
        <a:xfrm>
          <a:off x="3552825" y="1104900"/>
          <a:ext cx="274320" cy="274320"/>
        </a:xfrm>
        <a:prstGeom prst="mathPlus">
          <a:avLst>
            <a:gd name="adj1" fmla="val 9234"/>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US" sz="1100"/>
        </a:p>
      </xdr:txBody>
    </xdr:sp>
    <xdr:clientData/>
  </xdr:twoCellAnchor>
  <xdr:twoCellAnchor>
    <xdr:from>
      <xdr:col>16</xdr:col>
      <xdr:colOff>257175</xdr:colOff>
      <xdr:row>8</xdr:row>
      <xdr:rowOff>200025</xdr:rowOff>
    </xdr:from>
    <xdr:to>
      <xdr:col>16</xdr:col>
      <xdr:colOff>531495</xdr:colOff>
      <xdr:row>9</xdr:row>
      <xdr:rowOff>188595</xdr:rowOff>
    </xdr:to>
    <xdr:sp macro="" textlink="">
      <xdr:nvSpPr>
        <xdr:cNvPr id="28" name="Equal 27"/>
        <xdr:cNvSpPr/>
      </xdr:nvSpPr>
      <xdr:spPr>
        <a:xfrm>
          <a:off x="11525250" y="2333625"/>
          <a:ext cx="274320" cy="274320"/>
        </a:xfrm>
        <a:prstGeom prst="mathEqual">
          <a:avLst>
            <a:gd name="adj1" fmla="val 11020"/>
            <a:gd name="adj2" fmla="val 33779"/>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US" sz="1100">
            <a:solidFill>
              <a:schemeClr val="tx1"/>
            </a:solidFill>
          </a:endParaRPr>
        </a:p>
      </xdr:txBody>
    </xdr:sp>
    <xdr:clientData/>
  </xdr:twoCellAnchor>
  <xdr:twoCellAnchor>
    <xdr:from>
      <xdr:col>7</xdr:col>
      <xdr:colOff>47625</xdr:colOff>
      <xdr:row>9</xdr:row>
      <xdr:rowOff>66675</xdr:rowOff>
    </xdr:from>
    <xdr:to>
      <xdr:col>7</xdr:col>
      <xdr:colOff>321945</xdr:colOff>
      <xdr:row>9</xdr:row>
      <xdr:rowOff>340995</xdr:rowOff>
    </xdr:to>
    <xdr:sp macro="" textlink="">
      <xdr:nvSpPr>
        <xdr:cNvPr id="29" name="Equal 28"/>
        <xdr:cNvSpPr/>
      </xdr:nvSpPr>
      <xdr:spPr>
        <a:xfrm>
          <a:off x="5257800" y="2486025"/>
          <a:ext cx="274320" cy="274320"/>
        </a:xfrm>
        <a:prstGeom prst="mathEqual">
          <a:avLst>
            <a:gd name="adj1" fmla="val 11020"/>
            <a:gd name="adj2" fmla="val 33779"/>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US" sz="1100">
            <a:solidFill>
              <a:schemeClr val="tx1"/>
            </a:solidFill>
          </a:endParaRPr>
        </a:p>
      </xdr:txBody>
    </xdr:sp>
    <xdr:clientData/>
  </xdr:twoCellAnchor>
  <xdr:twoCellAnchor>
    <xdr:from>
      <xdr:col>9</xdr:col>
      <xdr:colOff>47625</xdr:colOff>
      <xdr:row>7</xdr:row>
      <xdr:rowOff>66675</xdr:rowOff>
    </xdr:from>
    <xdr:to>
      <xdr:col>9</xdr:col>
      <xdr:colOff>321945</xdr:colOff>
      <xdr:row>7</xdr:row>
      <xdr:rowOff>340995</xdr:rowOff>
    </xdr:to>
    <xdr:sp macro="" textlink="">
      <xdr:nvSpPr>
        <xdr:cNvPr id="30" name="Equal 29"/>
        <xdr:cNvSpPr/>
      </xdr:nvSpPr>
      <xdr:spPr>
        <a:xfrm>
          <a:off x="7077075" y="1771650"/>
          <a:ext cx="274320" cy="274320"/>
        </a:xfrm>
        <a:prstGeom prst="mathEqual">
          <a:avLst>
            <a:gd name="adj1" fmla="val 11020"/>
            <a:gd name="adj2" fmla="val 33779"/>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US" sz="1100">
            <a:solidFill>
              <a:schemeClr val="tx1"/>
            </a:solidFill>
          </a:endParaRPr>
        </a:p>
      </xdr:txBody>
    </xdr:sp>
    <xdr:clientData/>
  </xdr:twoCellAnchor>
  <xdr:twoCellAnchor>
    <xdr:from>
      <xdr:col>9</xdr:col>
      <xdr:colOff>47625</xdr:colOff>
      <xdr:row>5</xdr:row>
      <xdr:rowOff>66675</xdr:rowOff>
    </xdr:from>
    <xdr:to>
      <xdr:col>9</xdr:col>
      <xdr:colOff>321945</xdr:colOff>
      <xdr:row>5</xdr:row>
      <xdr:rowOff>340995</xdr:rowOff>
    </xdr:to>
    <xdr:sp macro="" textlink="">
      <xdr:nvSpPr>
        <xdr:cNvPr id="31" name="Equal 30"/>
        <xdr:cNvSpPr/>
      </xdr:nvSpPr>
      <xdr:spPr>
        <a:xfrm>
          <a:off x="7077075" y="1085850"/>
          <a:ext cx="274320" cy="274320"/>
        </a:xfrm>
        <a:prstGeom prst="mathEqual">
          <a:avLst>
            <a:gd name="adj1" fmla="val 11020"/>
            <a:gd name="adj2" fmla="val 33779"/>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US" sz="1100">
            <a:solidFill>
              <a:schemeClr val="tx1"/>
            </a:solidFill>
          </a:endParaRPr>
        </a:p>
      </xdr:txBody>
    </xdr:sp>
    <xdr:clientData/>
  </xdr:twoCellAnchor>
  <xdr:twoCellAnchor>
    <xdr:from>
      <xdr:col>5</xdr:col>
      <xdr:colOff>0</xdr:colOff>
      <xdr:row>9</xdr:row>
      <xdr:rowOff>28575</xdr:rowOff>
    </xdr:from>
    <xdr:to>
      <xdr:col>5</xdr:col>
      <xdr:colOff>365760</xdr:colOff>
      <xdr:row>9</xdr:row>
      <xdr:rowOff>394335</xdr:rowOff>
    </xdr:to>
    <xdr:sp macro="" textlink="">
      <xdr:nvSpPr>
        <xdr:cNvPr id="32" name="Division 31"/>
        <xdr:cNvSpPr/>
      </xdr:nvSpPr>
      <xdr:spPr>
        <a:xfrm>
          <a:off x="3505200" y="2447925"/>
          <a:ext cx="365760" cy="365760"/>
        </a:xfrm>
        <a:prstGeom prst="mathDivide">
          <a:avLst>
            <a:gd name="adj1" fmla="val 1000"/>
            <a:gd name="adj2" fmla="val 11088"/>
            <a:gd name="adj3" fmla="val 8569"/>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28574</xdr:colOff>
      <xdr:row>7</xdr:row>
      <xdr:rowOff>57148</xdr:rowOff>
    </xdr:from>
    <xdr:to>
      <xdr:col>7</xdr:col>
      <xdr:colOff>348614</xdr:colOff>
      <xdr:row>7</xdr:row>
      <xdr:rowOff>377188</xdr:rowOff>
    </xdr:to>
    <xdr:sp macro="" textlink="">
      <xdr:nvSpPr>
        <xdr:cNvPr id="33" name="Multiply 32"/>
        <xdr:cNvSpPr/>
      </xdr:nvSpPr>
      <xdr:spPr>
        <a:xfrm>
          <a:off x="5238749" y="1762123"/>
          <a:ext cx="320040" cy="320040"/>
        </a:xfrm>
        <a:prstGeom prst="mathMultiply">
          <a:avLst>
            <a:gd name="adj1" fmla="val 8937"/>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28574</xdr:colOff>
      <xdr:row>7</xdr:row>
      <xdr:rowOff>47623</xdr:rowOff>
    </xdr:from>
    <xdr:to>
      <xdr:col>5</xdr:col>
      <xdr:colOff>348614</xdr:colOff>
      <xdr:row>7</xdr:row>
      <xdr:rowOff>367663</xdr:rowOff>
    </xdr:to>
    <xdr:sp macro="" textlink="">
      <xdr:nvSpPr>
        <xdr:cNvPr id="34" name="Multiply 33"/>
        <xdr:cNvSpPr/>
      </xdr:nvSpPr>
      <xdr:spPr>
        <a:xfrm>
          <a:off x="3533774" y="1752598"/>
          <a:ext cx="320040" cy="320040"/>
        </a:xfrm>
        <a:prstGeom prst="mathMultiply">
          <a:avLst>
            <a:gd name="adj1" fmla="val 8937"/>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9525</xdr:colOff>
      <xdr:row>3</xdr:row>
      <xdr:rowOff>76200</xdr:rowOff>
    </xdr:from>
    <xdr:to>
      <xdr:col>11</xdr:col>
      <xdr:colOff>283845</xdr:colOff>
      <xdr:row>3</xdr:row>
      <xdr:rowOff>350520</xdr:rowOff>
    </xdr:to>
    <xdr:sp macro="" textlink="">
      <xdr:nvSpPr>
        <xdr:cNvPr id="35" name="Plus 34"/>
        <xdr:cNvSpPr/>
      </xdr:nvSpPr>
      <xdr:spPr>
        <a:xfrm>
          <a:off x="8648700" y="552450"/>
          <a:ext cx="274320" cy="274320"/>
        </a:xfrm>
        <a:prstGeom prst="mathPlus">
          <a:avLst>
            <a:gd name="adj1" fmla="val 9234"/>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18</xdr:col>
      <xdr:colOff>266700</xdr:colOff>
      <xdr:row>14</xdr:row>
      <xdr:rowOff>85727</xdr:rowOff>
    </xdr:from>
    <xdr:to>
      <xdr:col>18</xdr:col>
      <xdr:colOff>457201</xdr:colOff>
      <xdr:row>16</xdr:row>
      <xdr:rowOff>76198</xdr:rowOff>
    </xdr:to>
    <xdr:cxnSp macro="">
      <xdr:nvCxnSpPr>
        <xdr:cNvPr id="2" name="Curved Connector 1"/>
        <xdr:cNvCxnSpPr/>
      </xdr:nvCxnSpPr>
      <xdr:spPr>
        <a:xfrm rot="16200000" flipH="1">
          <a:off x="10929939" y="3929063"/>
          <a:ext cx="276221" cy="0"/>
        </a:xfrm>
        <a:prstGeom prst="curvedConnector3">
          <a:avLst>
            <a:gd name="adj1" fmla="val -118968"/>
          </a:avLst>
        </a:prstGeom>
        <a:ln w="28575">
          <a:solidFill>
            <a:schemeClr val="tx1"/>
          </a:solidFill>
          <a:tailEnd type="triangle" w="lg" len="lg"/>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238125</xdr:colOff>
      <xdr:row>4</xdr:row>
      <xdr:rowOff>19050</xdr:rowOff>
    </xdr:from>
    <xdr:to>
      <xdr:col>18</xdr:col>
      <xdr:colOff>512445</xdr:colOff>
      <xdr:row>5</xdr:row>
      <xdr:rowOff>36195</xdr:rowOff>
    </xdr:to>
    <xdr:sp macro="" textlink="">
      <xdr:nvSpPr>
        <xdr:cNvPr id="5" name="Plus 4"/>
        <xdr:cNvSpPr/>
      </xdr:nvSpPr>
      <xdr:spPr>
        <a:xfrm>
          <a:off x="11068050" y="1466850"/>
          <a:ext cx="0" cy="274320"/>
        </a:xfrm>
        <a:prstGeom prst="mathPlus">
          <a:avLst>
            <a:gd name="adj1" fmla="val 9234"/>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US" sz="1100"/>
        </a:p>
      </xdr:txBody>
    </xdr:sp>
    <xdr:clientData/>
  </xdr:twoCellAnchor>
  <xdr:twoCellAnchor>
    <xdr:from>
      <xdr:col>18</xdr:col>
      <xdr:colOff>200025</xdr:colOff>
      <xdr:row>5</xdr:row>
      <xdr:rowOff>114300</xdr:rowOff>
    </xdr:from>
    <xdr:to>
      <xdr:col>18</xdr:col>
      <xdr:colOff>565785</xdr:colOff>
      <xdr:row>6</xdr:row>
      <xdr:rowOff>51435</xdr:rowOff>
    </xdr:to>
    <xdr:sp macro="" textlink="">
      <xdr:nvSpPr>
        <xdr:cNvPr id="7" name="Division 6"/>
        <xdr:cNvSpPr/>
      </xdr:nvSpPr>
      <xdr:spPr>
        <a:xfrm>
          <a:off x="11068050" y="1819275"/>
          <a:ext cx="0" cy="365760"/>
        </a:xfrm>
        <a:prstGeom prst="mathDivide">
          <a:avLst>
            <a:gd name="adj1" fmla="val 1000"/>
            <a:gd name="adj2" fmla="val 11088"/>
            <a:gd name="adj3" fmla="val 8569"/>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US" sz="1100"/>
        </a:p>
      </xdr:txBody>
    </xdr:sp>
    <xdr:clientData/>
  </xdr:twoCellAnchor>
  <xdr:twoCellAnchor>
    <xdr:from>
      <xdr:col>18</xdr:col>
      <xdr:colOff>314324</xdr:colOff>
      <xdr:row>7</xdr:row>
      <xdr:rowOff>342900</xdr:rowOff>
    </xdr:from>
    <xdr:to>
      <xdr:col>18</xdr:col>
      <xdr:colOff>419097</xdr:colOff>
      <xdr:row>10</xdr:row>
      <xdr:rowOff>38100</xdr:rowOff>
    </xdr:to>
    <xdr:sp macro="" textlink="">
      <xdr:nvSpPr>
        <xdr:cNvPr id="8" name="Right Bracket 7"/>
        <xdr:cNvSpPr/>
      </xdr:nvSpPr>
      <xdr:spPr>
        <a:xfrm flipH="1">
          <a:off x="11068050" y="2762250"/>
          <a:ext cx="0" cy="409575"/>
        </a:xfrm>
        <a:prstGeom prst="rightBracket">
          <a:avLst>
            <a:gd name="adj" fmla="val 135897"/>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b="1"/>
        </a:p>
      </xdr:txBody>
    </xdr:sp>
    <xdr:clientData/>
  </xdr:twoCellAnchor>
  <xdr:twoCellAnchor>
    <xdr:from>
      <xdr:col>7</xdr:col>
      <xdr:colOff>47625</xdr:colOff>
      <xdr:row>3</xdr:row>
      <xdr:rowOff>85725</xdr:rowOff>
    </xdr:from>
    <xdr:to>
      <xdr:col>7</xdr:col>
      <xdr:colOff>321945</xdr:colOff>
      <xdr:row>3</xdr:row>
      <xdr:rowOff>360045</xdr:rowOff>
    </xdr:to>
    <xdr:sp macro="" textlink="">
      <xdr:nvSpPr>
        <xdr:cNvPr id="9" name="Plus 8"/>
        <xdr:cNvSpPr/>
      </xdr:nvSpPr>
      <xdr:spPr>
        <a:xfrm>
          <a:off x="5257800" y="561975"/>
          <a:ext cx="274320" cy="274320"/>
        </a:xfrm>
        <a:prstGeom prst="mathPlus">
          <a:avLst>
            <a:gd name="adj1" fmla="val 9234"/>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47625</xdr:colOff>
      <xdr:row>3</xdr:row>
      <xdr:rowOff>85725</xdr:rowOff>
    </xdr:from>
    <xdr:to>
      <xdr:col>5</xdr:col>
      <xdr:colOff>321945</xdr:colOff>
      <xdr:row>3</xdr:row>
      <xdr:rowOff>360045</xdr:rowOff>
    </xdr:to>
    <xdr:sp macro="" textlink="">
      <xdr:nvSpPr>
        <xdr:cNvPr id="10" name="Plus 9"/>
        <xdr:cNvSpPr/>
      </xdr:nvSpPr>
      <xdr:spPr>
        <a:xfrm>
          <a:off x="3552825" y="561975"/>
          <a:ext cx="274320" cy="274320"/>
        </a:xfrm>
        <a:prstGeom prst="mathPlus">
          <a:avLst>
            <a:gd name="adj1" fmla="val 9234"/>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66675</xdr:colOff>
      <xdr:row>3</xdr:row>
      <xdr:rowOff>76200</xdr:rowOff>
    </xdr:from>
    <xdr:to>
      <xdr:col>9</xdr:col>
      <xdr:colOff>340995</xdr:colOff>
      <xdr:row>3</xdr:row>
      <xdr:rowOff>350520</xdr:rowOff>
    </xdr:to>
    <xdr:sp macro="" textlink="">
      <xdr:nvSpPr>
        <xdr:cNvPr id="11" name="Plus 10"/>
        <xdr:cNvSpPr/>
      </xdr:nvSpPr>
      <xdr:spPr>
        <a:xfrm>
          <a:off x="7096125" y="552450"/>
          <a:ext cx="274320" cy="274320"/>
        </a:xfrm>
        <a:prstGeom prst="mathPlus">
          <a:avLst>
            <a:gd name="adj1" fmla="val 9234"/>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US" sz="1100"/>
        </a:p>
      </xdr:txBody>
    </xdr:sp>
    <xdr:clientData/>
  </xdr:twoCellAnchor>
  <xdr:twoCellAnchor>
    <xdr:from>
      <xdr:col>13</xdr:col>
      <xdr:colOff>28575</xdr:colOff>
      <xdr:row>3</xdr:row>
      <xdr:rowOff>76200</xdr:rowOff>
    </xdr:from>
    <xdr:to>
      <xdr:col>13</xdr:col>
      <xdr:colOff>302895</xdr:colOff>
      <xdr:row>3</xdr:row>
      <xdr:rowOff>350520</xdr:rowOff>
    </xdr:to>
    <xdr:sp macro="" textlink="">
      <xdr:nvSpPr>
        <xdr:cNvPr id="12" name="Plus 11"/>
        <xdr:cNvSpPr/>
      </xdr:nvSpPr>
      <xdr:spPr>
        <a:xfrm>
          <a:off x="10372725" y="552450"/>
          <a:ext cx="274320" cy="274320"/>
        </a:xfrm>
        <a:prstGeom prst="mathPlus">
          <a:avLst>
            <a:gd name="adj1" fmla="val 9234"/>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US" sz="1100"/>
        </a:p>
      </xdr:txBody>
    </xdr:sp>
    <xdr:clientData/>
  </xdr:twoCellAnchor>
  <xdr:twoCellAnchor>
    <xdr:from>
      <xdr:col>18</xdr:col>
      <xdr:colOff>257175</xdr:colOff>
      <xdr:row>6</xdr:row>
      <xdr:rowOff>200025</xdr:rowOff>
    </xdr:from>
    <xdr:to>
      <xdr:col>18</xdr:col>
      <xdr:colOff>531495</xdr:colOff>
      <xdr:row>7</xdr:row>
      <xdr:rowOff>188595</xdr:rowOff>
    </xdr:to>
    <xdr:sp macro="" textlink="">
      <xdr:nvSpPr>
        <xdr:cNvPr id="14" name="Equal 13"/>
        <xdr:cNvSpPr/>
      </xdr:nvSpPr>
      <xdr:spPr>
        <a:xfrm>
          <a:off x="11068050" y="2333625"/>
          <a:ext cx="0" cy="274320"/>
        </a:xfrm>
        <a:prstGeom prst="mathEqual">
          <a:avLst>
            <a:gd name="adj1" fmla="val 11020"/>
            <a:gd name="adj2" fmla="val 33779"/>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US" sz="1100">
            <a:solidFill>
              <a:schemeClr val="tx1"/>
            </a:solidFill>
          </a:endParaRPr>
        </a:p>
      </xdr:txBody>
    </xdr:sp>
    <xdr:clientData/>
  </xdr:twoCellAnchor>
  <xdr:twoCellAnchor>
    <xdr:from>
      <xdr:col>7</xdr:col>
      <xdr:colOff>47625</xdr:colOff>
      <xdr:row>7</xdr:row>
      <xdr:rowOff>66675</xdr:rowOff>
    </xdr:from>
    <xdr:to>
      <xdr:col>7</xdr:col>
      <xdr:colOff>321945</xdr:colOff>
      <xdr:row>7</xdr:row>
      <xdr:rowOff>340995</xdr:rowOff>
    </xdr:to>
    <xdr:sp macro="" textlink="">
      <xdr:nvSpPr>
        <xdr:cNvPr id="15" name="Equal 14"/>
        <xdr:cNvSpPr/>
      </xdr:nvSpPr>
      <xdr:spPr>
        <a:xfrm>
          <a:off x="5257800" y="2486025"/>
          <a:ext cx="274320" cy="274320"/>
        </a:xfrm>
        <a:prstGeom prst="mathEqual">
          <a:avLst>
            <a:gd name="adj1" fmla="val 11020"/>
            <a:gd name="adj2" fmla="val 33779"/>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US" sz="1100">
            <a:solidFill>
              <a:schemeClr val="tx1"/>
            </a:solidFill>
          </a:endParaRPr>
        </a:p>
      </xdr:txBody>
    </xdr:sp>
    <xdr:clientData/>
  </xdr:twoCellAnchor>
  <xdr:twoCellAnchor>
    <xdr:from>
      <xdr:col>9</xdr:col>
      <xdr:colOff>47625</xdr:colOff>
      <xdr:row>5</xdr:row>
      <xdr:rowOff>66675</xdr:rowOff>
    </xdr:from>
    <xdr:to>
      <xdr:col>9</xdr:col>
      <xdr:colOff>321945</xdr:colOff>
      <xdr:row>5</xdr:row>
      <xdr:rowOff>340995</xdr:rowOff>
    </xdr:to>
    <xdr:sp macro="" textlink="">
      <xdr:nvSpPr>
        <xdr:cNvPr id="16" name="Equal 15"/>
        <xdr:cNvSpPr/>
      </xdr:nvSpPr>
      <xdr:spPr>
        <a:xfrm>
          <a:off x="7077075" y="1771650"/>
          <a:ext cx="274320" cy="274320"/>
        </a:xfrm>
        <a:prstGeom prst="mathEqual">
          <a:avLst>
            <a:gd name="adj1" fmla="val 11020"/>
            <a:gd name="adj2" fmla="val 33779"/>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US" sz="1100">
            <a:solidFill>
              <a:schemeClr val="tx1"/>
            </a:solidFill>
          </a:endParaRPr>
        </a:p>
      </xdr:txBody>
    </xdr:sp>
    <xdr:clientData/>
  </xdr:twoCellAnchor>
  <xdr:twoCellAnchor>
    <xdr:from>
      <xdr:col>15</xdr:col>
      <xdr:colOff>47625</xdr:colOff>
      <xdr:row>3</xdr:row>
      <xdr:rowOff>66675</xdr:rowOff>
    </xdr:from>
    <xdr:to>
      <xdr:col>15</xdr:col>
      <xdr:colOff>321945</xdr:colOff>
      <xdr:row>3</xdr:row>
      <xdr:rowOff>340995</xdr:rowOff>
    </xdr:to>
    <xdr:sp macro="" textlink="">
      <xdr:nvSpPr>
        <xdr:cNvPr id="17" name="Equal 16"/>
        <xdr:cNvSpPr/>
      </xdr:nvSpPr>
      <xdr:spPr>
        <a:xfrm>
          <a:off x="12211050" y="542925"/>
          <a:ext cx="274320" cy="274320"/>
        </a:xfrm>
        <a:prstGeom prst="mathEqual">
          <a:avLst>
            <a:gd name="adj1" fmla="val 11020"/>
            <a:gd name="adj2" fmla="val 33779"/>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US" sz="1100">
            <a:solidFill>
              <a:schemeClr val="tx1"/>
            </a:solidFill>
          </a:endParaRPr>
        </a:p>
      </xdr:txBody>
    </xdr:sp>
    <xdr:clientData/>
  </xdr:twoCellAnchor>
  <xdr:twoCellAnchor>
    <xdr:from>
      <xdr:col>5</xdr:col>
      <xdr:colOff>0</xdr:colOff>
      <xdr:row>7</xdr:row>
      <xdr:rowOff>28575</xdr:rowOff>
    </xdr:from>
    <xdr:to>
      <xdr:col>5</xdr:col>
      <xdr:colOff>365760</xdr:colOff>
      <xdr:row>7</xdr:row>
      <xdr:rowOff>394335</xdr:rowOff>
    </xdr:to>
    <xdr:sp macro="" textlink="">
      <xdr:nvSpPr>
        <xdr:cNvPr id="18" name="Division 17"/>
        <xdr:cNvSpPr/>
      </xdr:nvSpPr>
      <xdr:spPr>
        <a:xfrm>
          <a:off x="3505200" y="2447925"/>
          <a:ext cx="365760" cy="365760"/>
        </a:xfrm>
        <a:prstGeom prst="mathDivide">
          <a:avLst>
            <a:gd name="adj1" fmla="val 1000"/>
            <a:gd name="adj2" fmla="val 11088"/>
            <a:gd name="adj3" fmla="val 8569"/>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28574</xdr:colOff>
      <xdr:row>5</xdr:row>
      <xdr:rowOff>57148</xdr:rowOff>
    </xdr:from>
    <xdr:to>
      <xdr:col>7</xdr:col>
      <xdr:colOff>348614</xdr:colOff>
      <xdr:row>5</xdr:row>
      <xdr:rowOff>377188</xdr:rowOff>
    </xdr:to>
    <xdr:sp macro="" textlink="">
      <xdr:nvSpPr>
        <xdr:cNvPr id="19" name="Multiply 18"/>
        <xdr:cNvSpPr/>
      </xdr:nvSpPr>
      <xdr:spPr>
        <a:xfrm>
          <a:off x="5238749" y="1762123"/>
          <a:ext cx="320040" cy="320040"/>
        </a:xfrm>
        <a:prstGeom prst="mathMultiply">
          <a:avLst>
            <a:gd name="adj1" fmla="val 8937"/>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28574</xdr:colOff>
      <xdr:row>5</xdr:row>
      <xdr:rowOff>47623</xdr:rowOff>
    </xdr:from>
    <xdr:to>
      <xdr:col>5</xdr:col>
      <xdr:colOff>348614</xdr:colOff>
      <xdr:row>5</xdr:row>
      <xdr:rowOff>367663</xdr:rowOff>
    </xdr:to>
    <xdr:sp macro="" textlink="">
      <xdr:nvSpPr>
        <xdr:cNvPr id="20" name="Multiply 19"/>
        <xdr:cNvSpPr/>
      </xdr:nvSpPr>
      <xdr:spPr>
        <a:xfrm>
          <a:off x="3533774" y="1752598"/>
          <a:ext cx="320040" cy="320040"/>
        </a:xfrm>
        <a:prstGeom prst="mathMultiply">
          <a:avLst>
            <a:gd name="adj1" fmla="val 8937"/>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9525</xdr:colOff>
      <xdr:row>3</xdr:row>
      <xdr:rowOff>76200</xdr:rowOff>
    </xdr:from>
    <xdr:to>
      <xdr:col>11</xdr:col>
      <xdr:colOff>283845</xdr:colOff>
      <xdr:row>3</xdr:row>
      <xdr:rowOff>350520</xdr:rowOff>
    </xdr:to>
    <xdr:sp macro="" textlink="">
      <xdr:nvSpPr>
        <xdr:cNvPr id="21" name="Plus 20"/>
        <xdr:cNvSpPr/>
      </xdr:nvSpPr>
      <xdr:spPr>
        <a:xfrm>
          <a:off x="8648700" y="552450"/>
          <a:ext cx="274320" cy="274320"/>
        </a:xfrm>
        <a:prstGeom prst="mathPlus">
          <a:avLst>
            <a:gd name="adj1" fmla="val 9234"/>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US" sz="11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18</xdr:col>
      <xdr:colOff>238125</xdr:colOff>
      <xdr:row>2</xdr:row>
      <xdr:rowOff>19050</xdr:rowOff>
    </xdr:from>
    <xdr:to>
      <xdr:col>18</xdr:col>
      <xdr:colOff>512445</xdr:colOff>
      <xdr:row>3</xdr:row>
      <xdr:rowOff>36195</xdr:rowOff>
    </xdr:to>
    <xdr:sp macro="" textlink="">
      <xdr:nvSpPr>
        <xdr:cNvPr id="17" name="Plus 16"/>
        <xdr:cNvSpPr/>
      </xdr:nvSpPr>
      <xdr:spPr>
        <a:xfrm>
          <a:off x="14382750" y="923925"/>
          <a:ext cx="0" cy="274320"/>
        </a:xfrm>
        <a:prstGeom prst="mathPlus">
          <a:avLst>
            <a:gd name="adj1" fmla="val 9234"/>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US" sz="1100"/>
        </a:p>
      </xdr:txBody>
    </xdr:sp>
    <xdr:clientData/>
  </xdr:twoCellAnchor>
  <xdr:twoCellAnchor>
    <xdr:from>
      <xdr:col>18</xdr:col>
      <xdr:colOff>200025</xdr:colOff>
      <xdr:row>3</xdr:row>
      <xdr:rowOff>114300</xdr:rowOff>
    </xdr:from>
    <xdr:to>
      <xdr:col>18</xdr:col>
      <xdr:colOff>565785</xdr:colOff>
      <xdr:row>4</xdr:row>
      <xdr:rowOff>51435</xdr:rowOff>
    </xdr:to>
    <xdr:sp macro="" textlink="">
      <xdr:nvSpPr>
        <xdr:cNvPr id="18" name="Division 17"/>
        <xdr:cNvSpPr/>
      </xdr:nvSpPr>
      <xdr:spPr>
        <a:xfrm>
          <a:off x="14382750" y="1276350"/>
          <a:ext cx="0" cy="365760"/>
        </a:xfrm>
        <a:prstGeom prst="mathDivide">
          <a:avLst>
            <a:gd name="adj1" fmla="val 1000"/>
            <a:gd name="adj2" fmla="val 11088"/>
            <a:gd name="adj3" fmla="val 8569"/>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47625</xdr:colOff>
      <xdr:row>3</xdr:row>
      <xdr:rowOff>66675</xdr:rowOff>
    </xdr:from>
    <xdr:to>
      <xdr:col>9</xdr:col>
      <xdr:colOff>321945</xdr:colOff>
      <xdr:row>3</xdr:row>
      <xdr:rowOff>340995</xdr:rowOff>
    </xdr:to>
    <xdr:sp macro="" textlink="">
      <xdr:nvSpPr>
        <xdr:cNvPr id="19" name="Equal 18"/>
        <xdr:cNvSpPr/>
      </xdr:nvSpPr>
      <xdr:spPr>
        <a:xfrm>
          <a:off x="7077075" y="1228725"/>
          <a:ext cx="274320" cy="274320"/>
        </a:xfrm>
        <a:prstGeom prst="mathEqual">
          <a:avLst>
            <a:gd name="adj1" fmla="val 11020"/>
            <a:gd name="adj2" fmla="val 33779"/>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US" sz="1100">
            <a:solidFill>
              <a:schemeClr val="tx1"/>
            </a:solidFill>
          </a:endParaRPr>
        </a:p>
      </xdr:txBody>
    </xdr:sp>
    <xdr:clientData/>
  </xdr:twoCellAnchor>
  <xdr:twoCellAnchor>
    <xdr:from>
      <xdr:col>7</xdr:col>
      <xdr:colOff>28574</xdr:colOff>
      <xdr:row>3</xdr:row>
      <xdr:rowOff>57148</xdr:rowOff>
    </xdr:from>
    <xdr:to>
      <xdr:col>7</xdr:col>
      <xdr:colOff>348614</xdr:colOff>
      <xdr:row>3</xdr:row>
      <xdr:rowOff>377188</xdr:rowOff>
    </xdr:to>
    <xdr:sp macro="" textlink="">
      <xdr:nvSpPr>
        <xdr:cNvPr id="20" name="Multiply 19"/>
        <xdr:cNvSpPr/>
      </xdr:nvSpPr>
      <xdr:spPr>
        <a:xfrm>
          <a:off x="5238749" y="1219198"/>
          <a:ext cx="320040" cy="320040"/>
        </a:xfrm>
        <a:prstGeom prst="mathMultiply">
          <a:avLst>
            <a:gd name="adj1" fmla="val 8937"/>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28574</xdr:colOff>
      <xdr:row>3</xdr:row>
      <xdr:rowOff>47623</xdr:rowOff>
    </xdr:from>
    <xdr:to>
      <xdr:col>5</xdr:col>
      <xdr:colOff>348614</xdr:colOff>
      <xdr:row>3</xdr:row>
      <xdr:rowOff>367663</xdr:rowOff>
    </xdr:to>
    <xdr:sp macro="" textlink="">
      <xdr:nvSpPr>
        <xdr:cNvPr id="21" name="Multiply 20"/>
        <xdr:cNvSpPr/>
      </xdr:nvSpPr>
      <xdr:spPr>
        <a:xfrm>
          <a:off x="3533774" y="1209673"/>
          <a:ext cx="320040" cy="320040"/>
        </a:xfrm>
        <a:prstGeom prst="mathMultiply">
          <a:avLst>
            <a:gd name="adj1" fmla="val 8937"/>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US" sz="1100"/>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Z38"/>
  <sheetViews>
    <sheetView showGridLines="0" tabSelected="1" zoomScale="90" zoomScaleNormal="90" workbookViewId="0">
      <selection activeCell="O14" sqref="O14"/>
    </sheetView>
  </sheetViews>
  <sheetFormatPr defaultRowHeight="15" x14ac:dyDescent="0.25"/>
  <cols>
    <col min="3" max="3" width="10.140625" customWidth="1"/>
    <col min="4" max="4" width="3.5703125" customWidth="1"/>
    <col min="5" max="5" width="20.7109375" customWidth="1"/>
    <col min="6" max="6" width="5.7109375" customWidth="1"/>
    <col min="7" max="7" width="14.7109375" customWidth="1"/>
    <col min="8" max="8" width="2.85546875" customWidth="1"/>
    <col min="9" max="9" width="10" customWidth="1"/>
    <col min="10" max="10" width="2.42578125" customWidth="1"/>
    <col min="11" max="11" width="6.28515625" customWidth="1"/>
    <col min="12" max="12" width="2.42578125" customWidth="1"/>
    <col min="13" max="13" width="16.140625" customWidth="1"/>
    <col min="14" max="14" width="3.7109375" customWidth="1"/>
    <col min="15" max="15" width="12.7109375" customWidth="1"/>
    <col min="16" max="16" width="2.42578125" customWidth="1"/>
    <col min="17" max="17" width="9.7109375" customWidth="1"/>
    <col min="18" max="18" width="2.85546875" customWidth="1"/>
    <col min="19" max="19" width="6.7109375" customWidth="1"/>
    <col min="20" max="20" width="2.85546875" customWidth="1"/>
    <col min="21" max="21" width="12.42578125" customWidth="1"/>
    <col min="22" max="22" width="3.7109375" style="44" customWidth="1"/>
    <col min="23" max="23" width="18.5703125" customWidth="1"/>
    <col min="24" max="24" width="3" customWidth="1"/>
    <col min="25" max="25" width="13.140625" customWidth="1"/>
    <col min="26" max="26" width="3.5703125" customWidth="1"/>
    <col min="27" max="27" width="3.7109375" customWidth="1"/>
    <col min="28" max="28" width="6.7109375" customWidth="1"/>
    <col min="29" max="29" width="3.28515625" customWidth="1"/>
    <col min="30" max="30" width="12.85546875" customWidth="1"/>
    <col min="31" max="31" width="4.5703125" customWidth="1"/>
    <col min="32" max="32" width="5.5703125" customWidth="1"/>
    <col min="33" max="33" width="10.85546875" customWidth="1"/>
    <col min="34" max="35" width="20.7109375" customWidth="1"/>
    <col min="36" max="36" width="2.85546875" customWidth="1"/>
    <col min="37" max="37" width="6.5703125" customWidth="1"/>
    <col min="38" max="38" width="2.85546875" customWidth="1"/>
    <col min="39" max="39" width="9.85546875" customWidth="1"/>
    <col min="40" max="41" width="3.28515625" style="44" customWidth="1"/>
    <col min="42" max="42" width="15.85546875" customWidth="1"/>
    <col min="43" max="43" width="2.42578125" customWidth="1"/>
    <col min="44" max="44" width="7.28515625" customWidth="1"/>
    <col min="45" max="45" width="2.42578125" customWidth="1"/>
    <col min="46" max="46" width="11.5703125" customWidth="1"/>
    <col min="47" max="47" width="5.7109375" customWidth="1"/>
    <col min="48" max="48" width="20.7109375" customWidth="1"/>
    <col min="49" max="49" width="5.7109375" customWidth="1"/>
    <col min="50" max="50" width="20.7109375" customWidth="1"/>
    <col min="58" max="58" width="16.140625" bestFit="1" customWidth="1"/>
  </cols>
  <sheetData>
    <row r="1" spans="2:41" ht="15.75" x14ac:dyDescent="0.25">
      <c r="C1" s="172"/>
      <c r="M1" s="140"/>
      <c r="N1" s="140"/>
      <c r="O1" s="157"/>
      <c r="P1" s="157"/>
      <c r="Q1" s="157"/>
      <c r="R1" s="157"/>
      <c r="S1" s="157"/>
      <c r="T1" s="157"/>
      <c r="U1" s="157"/>
      <c r="V1" s="157"/>
      <c r="W1" s="157"/>
      <c r="X1" s="157"/>
      <c r="Y1" s="157"/>
      <c r="Z1" s="157"/>
      <c r="AA1" s="140"/>
      <c r="AB1" s="140"/>
      <c r="AC1" s="140"/>
    </row>
    <row r="2" spans="2:41" ht="29.25" customHeight="1" x14ac:dyDescent="0.25">
      <c r="C2" s="186" t="s">
        <v>706</v>
      </c>
      <c r="M2" s="140"/>
      <c r="N2" s="140"/>
      <c r="O2" s="157"/>
      <c r="P2" s="157"/>
      <c r="Q2" s="157"/>
      <c r="R2" s="157"/>
      <c r="S2" s="157"/>
      <c r="T2" s="157"/>
      <c r="U2" s="157"/>
      <c r="V2" s="157"/>
      <c r="W2" s="157"/>
      <c r="X2" s="157"/>
      <c r="Y2" s="157"/>
      <c r="Z2" s="157"/>
      <c r="AA2" s="140"/>
      <c r="AB2" s="140"/>
      <c r="AC2" s="140"/>
    </row>
    <row r="3" spans="2:41" ht="16.5" thickBot="1" x14ac:dyDescent="0.3">
      <c r="C3" s="58"/>
      <c r="D3" s="58"/>
      <c r="E3" s="58"/>
      <c r="F3" s="58"/>
      <c r="G3" s="58"/>
      <c r="H3" s="58"/>
      <c r="I3" s="58"/>
      <c r="J3" s="58"/>
      <c r="K3" s="58"/>
      <c r="L3" s="58"/>
      <c r="M3" s="58"/>
      <c r="N3" s="58"/>
      <c r="O3" s="46"/>
      <c r="P3" s="157"/>
      <c r="Q3" s="157"/>
      <c r="R3" s="157"/>
      <c r="S3" s="157"/>
      <c r="T3" s="157"/>
      <c r="U3" s="157"/>
      <c r="V3" s="157"/>
      <c r="W3" s="157"/>
      <c r="X3" s="157"/>
      <c r="Y3" s="157"/>
      <c r="Z3" s="157"/>
      <c r="AA3" s="140"/>
      <c r="AB3" s="140"/>
      <c r="AC3" s="140"/>
      <c r="AD3" s="140"/>
      <c r="AE3" s="140"/>
      <c r="AF3" s="140"/>
    </row>
    <row r="4" spans="2:41" ht="24" thickBot="1" x14ac:dyDescent="0.4">
      <c r="C4" s="318" t="s">
        <v>615</v>
      </c>
      <c r="D4" s="318"/>
      <c r="E4" s="318"/>
      <c r="F4" s="319"/>
      <c r="G4" s="322" t="s">
        <v>1</v>
      </c>
      <c r="H4" s="323"/>
      <c r="I4" s="323"/>
      <c r="J4" s="323"/>
      <c r="K4" s="323"/>
      <c r="L4" s="323"/>
      <c r="M4" s="323"/>
      <c r="N4" s="324"/>
      <c r="O4" s="46"/>
      <c r="P4" s="157"/>
      <c r="Q4" s="157"/>
      <c r="R4" s="157"/>
      <c r="S4" s="157"/>
      <c r="T4" s="157"/>
      <c r="U4" s="157"/>
      <c r="V4" s="157"/>
      <c r="W4" s="157"/>
      <c r="X4" s="157"/>
      <c r="Y4" s="157"/>
      <c r="Z4" s="157"/>
      <c r="AA4" s="158"/>
      <c r="AB4" s="158"/>
      <c r="AC4" s="158"/>
      <c r="AD4" s="158"/>
      <c r="AE4" s="140"/>
      <c r="AF4" s="140"/>
    </row>
    <row r="5" spans="2:41" ht="9.75" customHeight="1" x14ac:dyDescent="0.35">
      <c r="C5" s="109"/>
      <c r="D5" s="109"/>
      <c r="E5" s="109"/>
      <c r="F5" s="110"/>
      <c r="G5" s="46"/>
      <c r="H5" s="46"/>
      <c r="I5" s="46"/>
      <c r="J5" s="46"/>
      <c r="K5" s="46"/>
      <c r="L5" s="46"/>
      <c r="M5" s="46"/>
      <c r="N5" s="46"/>
      <c r="O5" s="46"/>
      <c r="P5" s="157"/>
      <c r="Q5" s="157"/>
      <c r="R5" s="157"/>
      <c r="S5" s="157"/>
      <c r="T5" s="157"/>
      <c r="U5" s="157"/>
      <c r="V5" s="157"/>
      <c r="W5" s="157"/>
      <c r="X5" s="157"/>
      <c r="Y5" s="157"/>
      <c r="Z5" s="157"/>
      <c r="AA5" s="157"/>
      <c r="AB5" s="157"/>
      <c r="AC5" s="157"/>
      <c r="AD5" s="157"/>
      <c r="AE5" s="140"/>
      <c r="AF5" s="140"/>
    </row>
    <row r="6" spans="2:41" s="47" customFormat="1" ht="15.75" x14ac:dyDescent="0.25">
      <c r="C6" s="59"/>
      <c r="D6" s="102" t="s">
        <v>673</v>
      </c>
      <c r="E6" s="60"/>
      <c r="F6" s="61"/>
      <c r="G6" s="102" t="s">
        <v>674</v>
      </c>
      <c r="H6" s="102"/>
      <c r="I6" s="102"/>
      <c r="J6" s="102"/>
      <c r="K6" s="102"/>
      <c r="L6" s="102"/>
      <c r="M6" s="102"/>
      <c r="N6" s="102"/>
      <c r="O6" s="46"/>
      <c r="P6" s="157"/>
      <c r="Q6" s="157"/>
      <c r="R6" s="157"/>
      <c r="S6" s="157"/>
      <c r="T6" s="157"/>
      <c r="U6" s="157"/>
      <c r="V6" s="157"/>
      <c r="W6" s="157"/>
      <c r="X6" s="157"/>
      <c r="Y6" s="157"/>
      <c r="Z6" s="157"/>
      <c r="AA6" s="134"/>
      <c r="AB6" s="134"/>
      <c r="AC6" s="134"/>
      <c r="AD6" s="134"/>
      <c r="AE6" s="134"/>
      <c r="AF6" s="134"/>
      <c r="AN6" s="49"/>
      <c r="AO6" s="49"/>
    </row>
    <row r="7" spans="2:41" s="47" customFormat="1" x14ac:dyDescent="0.25">
      <c r="B7"/>
      <c r="C7"/>
      <c r="D7"/>
      <c r="E7"/>
      <c r="F7"/>
      <c r="G7"/>
      <c r="H7"/>
      <c r="I7"/>
      <c r="J7"/>
      <c r="K7"/>
      <c r="L7"/>
      <c r="M7"/>
      <c r="N7"/>
      <c r="O7"/>
      <c r="P7"/>
      <c r="Q7"/>
      <c r="R7"/>
      <c r="S7"/>
      <c r="T7"/>
      <c r="U7"/>
      <c r="V7"/>
      <c r="W7"/>
      <c r="X7"/>
      <c r="Y7"/>
      <c r="Z7"/>
      <c r="AA7"/>
      <c r="AB7"/>
      <c r="AC7"/>
      <c r="AD7"/>
      <c r="AE7"/>
      <c r="AF7"/>
      <c r="AG7"/>
      <c r="AH7"/>
      <c r="AI7"/>
      <c r="AJ7"/>
      <c r="AK7"/>
      <c r="AL7"/>
      <c r="AM7"/>
      <c r="AN7" s="49"/>
      <c r="AO7" s="49"/>
    </row>
    <row r="8" spans="2:41" s="47" customFormat="1" ht="23.25" x14ac:dyDescent="0.35">
      <c r="B8"/>
      <c r="C8" s="52" t="str">
        <f>CONCATENATE($G$4," 2017/18 Funding")</f>
        <v>School District 2017/18 Funding</v>
      </c>
      <c r="D8"/>
      <c r="E8"/>
      <c r="F8"/>
      <c r="G8"/>
      <c r="H8"/>
      <c r="I8"/>
      <c r="J8"/>
      <c r="K8"/>
      <c r="L8"/>
      <c r="M8"/>
      <c r="N8"/>
      <c r="O8"/>
      <c r="P8"/>
      <c r="Q8"/>
      <c r="R8"/>
      <c r="S8"/>
      <c r="T8"/>
      <c r="U8"/>
      <c r="V8"/>
      <c r="W8"/>
      <c r="X8"/>
      <c r="Y8"/>
      <c r="Z8"/>
      <c r="AA8"/>
      <c r="AB8"/>
      <c r="AC8"/>
      <c r="AD8"/>
      <c r="AE8"/>
      <c r="AF8"/>
      <c r="AG8"/>
      <c r="AH8"/>
      <c r="AI8"/>
      <c r="AJ8"/>
      <c r="AK8"/>
      <c r="AL8"/>
      <c r="AM8"/>
      <c r="AN8" s="49"/>
      <c r="AO8" s="49"/>
    </row>
    <row r="9" spans="2:41" s="47" customFormat="1" x14ac:dyDescent="0.25">
      <c r="B9"/>
      <c r="C9" s="92" t="str">
        <f>IF(G4="School District","State Total 
2017/18 Basic Education Funding Comparison",CONCATENATE($G$4," 
2017/18 Basic Education Funding Comparison"))</f>
        <v>State Total 
2017/18 Basic Education Funding Comparison</v>
      </c>
      <c r="D9" s="55"/>
      <c r="E9" s="55"/>
      <c r="F9" s="55"/>
      <c r="G9" s="333" t="s">
        <v>658</v>
      </c>
      <c r="H9" s="334"/>
      <c r="I9" s="333" t="s">
        <v>660</v>
      </c>
      <c r="J9" s="334"/>
      <c r="K9" s="335"/>
      <c r="L9" s="333" t="s">
        <v>659</v>
      </c>
      <c r="M9" s="334"/>
      <c r="N9" s="335"/>
      <c r="O9" s="155"/>
      <c r="P9" s="155"/>
      <c r="Q9" s="155"/>
      <c r="R9" s="155"/>
      <c r="S9" s="155"/>
      <c r="T9" s="155"/>
      <c r="U9" s="155"/>
      <c r="V9" s="155"/>
      <c r="W9" s="114"/>
      <c r="X9" s="114"/>
      <c r="Y9" s="114"/>
      <c r="Z9" s="114"/>
      <c r="AA9" s="114"/>
      <c r="AB9" s="114"/>
      <c r="AC9" s="114"/>
      <c r="AG9" s="167"/>
      <c r="AH9" s="168" t="s">
        <v>692</v>
      </c>
      <c r="AI9" s="129" t="s">
        <v>693</v>
      </c>
      <c r="AK9" s="114"/>
      <c r="AL9" s="114"/>
      <c r="AM9" s="114"/>
      <c r="AN9" s="49"/>
      <c r="AO9" s="49"/>
    </row>
    <row r="10" spans="2:41" s="47" customFormat="1" x14ac:dyDescent="0.25">
      <c r="B10"/>
      <c r="C10" s="89" t="s">
        <v>656</v>
      </c>
      <c r="D10" s="90"/>
      <c r="E10" s="90"/>
      <c r="F10" s="90"/>
      <c r="G10" s="320">
        <f>INDEX('BEFC_17-18'!AF$2:AF$502,MATCH(Formula!$G$4,'BEFC_17-18'!$B$2:$B$502,0))</f>
        <v>5542411716.6799994</v>
      </c>
      <c r="H10" s="321"/>
      <c r="I10" s="320">
        <f>'BEFC_17-18'!$AF$504</f>
        <v>5542411716.6799994</v>
      </c>
      <c r="J10" s="321"/>
      <c r="K10" s="332"/>
      <c r="L10" s="336">
        <f>G10/I10</f>
        <v>1</v>
      </c>
      <c r="M10" s="337"/>
      <c r="N10" s="338"/>
      <c r="O10" s="156"/>
      <c r="P10" s="156"/>
      <c r="Q10" s="156"/>
      <c r="R10" s="156"/>
      <c r="S10" s="156"/>
      <c r="T10" s="156"/>
      <c r="U10" s="156"/>
      <c r="V10" s="156"/>
      <c r="W10" s="105"/>
      <c r="X10" s="105"/>
      <c r="Y10" s="105"/>
      <c r="Z10" s="105"/>
      <c r="AA10" s="105"/>
      <c r="AB10" s="105"/>
      <c r="AC10" s="105"/>
      <c r="AG10" s="169" t="s">
        <v>705</v>
      </c>
      <c r="AH10" s="170">
        <f>G10</f>
        <v>5542411716.6799994</v>
      </c>
      <c r="AI10" s="171">
        <v>0</v>
      </c>
      <c r="AJ10" s="160"/>
      <c r="AK10" s="106"/>
      <c r="AL10" s="106"/>
      <c r="AM10" s="106"/>
      <c r="AN10" s="49"/>
      <c r="AO10" s="49"/>
    </row>
    <row r="11" spans="2:41" s="47" customFormat="1" x14ac:dyDescent="0.25">
      <c r="B11"/>
      <c r="C11" s="89" t="s">
        <v>657</v>
      </c>
      <c r="D11" s="90"/>
      <c r="E11" s="90"/>
      <c r="F11" s="90"/>
      <c r="G11" s="320">
        <f>INDEX('BEFC_17-18'!AD$2:AD$502,MATCH(Formula!$G$4,'BEFC_17-18'!$B$2:$B$502,0))</f>
        <v>452667287</v>
      </c>
      <c r="H11" s="321"/>
      <c r="I11" s="320">
        <f>'BEFC_17-18'!$AD$504</f>
        <v>452667287</v>
      </c>
      <c r="J11" s="321"/>
      <c r="K11" s="332"/>
      <c r="L11" s="336">
        <f>G11/I11</f>
        <v>1</v>
      </c>
      <c r="M11" s="337"/>
      <c r="N11" s="338"/>
      <c r="O11" s="156"/>
      <c r="P11" s="156"/>
      <c r="Q11" s="156"/>
      <c r="R11" s="156"/>
      <c r="S11" s="156"/>
      <c r="T11" s="156"/>
      <c r="U11" s="156"/>
      <c r="V11" s="156"/>
      <c r="W11" s="105"/>
      <c r="X11" s="105"/>
      <c r="Y11" s="105"/>
      <c r="Z11" s="105"/>
      <c r="AA11" s="105"/>
      <c r="AB11" s="105"/>
      <c r="AC11" s="105"/>
      <c r="AG11" s="169" t="s">
        <v>657</v>
      </c>
      <c r="AH11" s="170">
        <f>G11</f>
        <v>452667287</v>
      </c>
      <c r="AI11" s="170">
        <f>G13</f>
        <v>5995079003.6799994</v>
      </c>
      <c r="AJ11" s="160"/>
      <c r="AK11" s="106"/>
      <c r="AL11" s="106"/>
      <c r="AM11" s="106"/>
      <c r="AN11" s="49"/>
      <c r="AO11" s="49"/>
    </row>
    <row r="12" spans="2:41" s="47" customFormat="1" x14ac:dyDescent="0.25">
      <c r="B12"/>
      <c r="C12" s="89" t="s">
        <v>661</v>
      </c>
      <c r="D12" s="90"/>
      <c r="E12" s="90"/>
      <c r="F12" s="90"/>
      <c r="G12" s="320">
        <f>SUM(G10:H11)</f>
        <v>5995079003.6799994</v>
      </c>
      <c r="H12" s="321"/>
      <c r="I12" s="320">
        <f>SUM(I10:K11)</f>
        <v>5995079003.6799994</v>
      </c>
      <c r="J12" s="321"/>
      <c r="K12" s="332"/>
      <c r="L12" s="336">
        <f>G12/I12</f>
        <v>1</v>
      </c>
      <c r="M12" s="337"/>
      <c r="N12" s="338"/>
      <c r="O12" s="156"/>
      <c r="P12" s="156"/>
      <c r="Q12" s="156"/>
      <c r="R12" s="156"/>
      <c r="S12" s="156"/>
      <c r="T12" s="156"/>
      <c r="U12" s="156"/>
      <c r="V12" s="156"/>
      <c r="W12" s="105"/>
      <c r="X12" s="105"/>
      <c r="Y12" s="105"/>
      <c r="Z12" s="105"/>
      <c r="AA12" s="105"/>
      <c r="AB12" s="105"/>
      <c r="AC12" s="105"/>
      <c r="AE12" s="105"/>
      <c r="AF12" s="105"/>
      <c r="AG12" s="159"/>
      <c r="AH12" s="159"/>
      <c r="AI12" s="159"/>
      <c r="AJ12" s="159"/>
      <c r="AK12" s="106"/>
      <c r="AL12" s="106"/>
      <c r="AM12" s="106"/>
      <c r="AN12" s="49"/>
      <c r="AO12" s="49"/>
    </row>
    <row r="13" spans="2:41" s="47" customFormat="1" x14ac:dyDescent="0.25">
      <c r="B13"/>
      <c r="C13" s="343" t="s">
        <v>675</v>
      </c>
      <c r="D13" s="343"/>
      <c r="E13" s="343"/>
      <c r="F13" s="343"/>
      <c r="G13" s="348">
        <f>L11*I12</f>
        <v>5995079003.6799994</v>
      </c>
      <c r="H13" s="349"/>
      <c r="I13" s="153"/>
      <c r="J13" s="153"/>
      <c r="K13" s="153"/>
      <c r="L13" s="153"/>
      <c r="M13" s="153"/>
      <c r="N13" s="153"/>
      <c r="O13" s="153"/>
      <c r="P13" s="153"/>
      <c r="Q13" s="153"/>
      <c r="R13" s="153"/>
      <c r="S13" s="153"/>
      <c r="T13" s="153"/>
      <c r="U13" s="153"/>
      <c r="V13" s="153"/>
      <c r="W13" s="105"/>
      <c r="X13" s="105"/>
      <c r="Y13" s="105"/>
      <c r="Z13" s="105"/>
      <c r="AA13" s="105"/>
      <c r="AB13" s="105"/>
      <c r="AC13" s="105"/>
      <c r="AD13" s="105"/>
      <c r="AE13" s="106"/>
      <c r="AF13" s="106"/>
      <c r="AG13" s="106"/>
      <c r="AH13" s="106"/>
      <c r="AI13" s="106"/>
      <c r="AJ13" s="106"/>
      <c r="AK13" s="106"/>
      <c r="AL13" s="106"/>
      <c r="AM13" s="106"/>
      <c r="AN13" s="49"/>
      <c r="AO13" s="49"/>
    </row>
    <row r="14" spans="2:41" s="47" customFormat="1" x14ac:dyDescent="0.25">
      <c r="B14"/>
      <c r="C14" s="343"/>
      <c r="D14" s="343"/>
      <c r="E14" s="343"/>
      <c r="F14" s="343"/>
      <c r="G14" s="350"/>
      <c r="H14" s="351"/>
      <c r="I14" s="153"/>
      <c r="J14" s="153"/>
      <c r="K14" s="153"/>
      <c r="L14" s="153"/>
      <c r="M14" s="153"/>
      <c r="N14" s="153"/>
      <c r="O14" s="153"/>
      <c r="P14" s="153"/>
      <c r="Q14" s="153"/>
      <c r="R14" s="153"/>
      <c r="S14" s="153"/>
      <c r="T14" s="153"/>
      <c r="U14" s="153"/>
      <c r="V14" s="153"/>
      <c r="W14" s="105"/>
      <c r="X14" s="105"/>
      <c r="Y14" s="105"/>
      <c r="Z14" s="105"/>
      <c r="AA14" s="105"/>
      <c r="AB14" s="105"/>
      <c r="AC14" s="105"/>
      <c r="AD14" s="105"/>
      <c r="AE14" s="106"/>
      <c r="AF14" s="106"/>
      <c r="AG14" s="106"/>
      <c r="AH14" s="106"/>
      <c r="AI14" s="106"/>
      <c r="AJ14" s="106"/>
      <c r="AK14" s="106"/>
      <c r="AL14" s="106"/>
      <c r="AM14" s="106"/>
      <c r="AN14" s="49"/>
      <c r="AO14" s="49"/>
    </row>
    <row r="15" spans="2:41" s="47" customFormat="1" x14ac:dyDescent="0.25">
      <c r="B15"/>
      <c r="C15" s="344" t="s">
        <v>676</v>
      </c>
      <c r="D15" s="345"/>
      <c r="E15" s="345"/>
      <c r="F15" s="346"/>
      <c r="G15" s="352">
        <f>G12-G13</f>
        <v>0</v>
      </c>
      <c r="H15" s="353"/>
      <c r="I15" s="153"/>
      <c r="J15" s="153"/>
      <c r="K15" s="153"/>
      <c r="L15" s="153"/>
      <c r="M15" s="153"/>
      <c r="N15" s="153"/>
      <c r="O15" s="153"/>
      <c r="P15" s="153"/>
      <c r="Q15" s="153"/>
      <c r="R15" s="153"/>
      <c r="S15" s="153"/>
      <c r="T15" s="153"/>
      <c r="U15" s="153"/>
      <c r="V15" s="153"/>
      <c r="W15" s="107"/>
      <c r="X15" s="107"/>
      <c r="Y15" s="107"/>
      <c r="Z15" s="107"/>
      <c r="AA15" s="107"/>
      <c r="AB15" s="107"/>
      <c r="AC15" s="107"/>
      <c r="AD15" s="107"/>
      <c r="AE15" s="106"/>
      <c r="AF15" s="106"/>
      <c r="AG15" s="106"/>
      <c r="AH15" s="106"/>
      <c r="AI15" s="106"/>
      <c r="AJ15" s="106"/>
      <c r="AK15" s="106"/>
      <c r="AL15" s="106"/>
      <c r="AM15" s="106"/>
      <c r="AN15" s="49"/>
      <c r="AO15" s="49"/>
    </row>
    <row r="16" spans="2:41" s="47" customFormat="1" x14ac:dyDescent="0.25">
      <c r="B16"/>
      <c r="C16" s="344" t="s">
        <v>677</v>
      </c>
      <c r="D16" s="345"/>
      <c r="E16" s="345"/>
      <c r="F16" s="346"/>
      <c r="G16" s="316">
        <f>G12/G13</f>
        <v>1</v>
      </c>
      <c r="H16" s="317"/>
      <c r="I16" s="154"/>
      <c r="J16" s="154"/>
      <c r="K16" s="154"/>
      <c r="L16" s="154"/>
      <c r="M16" s="154"/>
      <c r="N16" s="154"/>
      <c r="O16" s="154"/>
      <c r="P16" s="154"/>
      <c r="Q16" s="154"/>
      <c r="R16" s="154"/>
      <c r="S16" s="154"/>
      <c r="T16" s="154"/>
      <c r="U16" s="154"/>
      <c r="V16" s="154"/>
      <c r="W16" s="107"/>
      <c r="X16" s="107"/>
      <c r="Y16" s="107"/>
      <c r="Z16" s="107"/>
      <c r="AA16" s="107"/>
      <c r="AB16" s="107"/>
      <c r="AC16" s="107"/>
      <c r="AD16" s="107"/>
      <c r="AE16" s="106"/>
      <c r="AF16" s="106"/>
      <c r="AG16" s="106"/>
      <c r="AH16" s="106"/>
      <c r="AI16" s="106"/>
      <c r="AJ16" s="106"/>
      <c r="AK16" s="106"/>
      <c r="AL16" s="106"/>
      <c r="AM16" s="106"/>
      <c r="AN16" s="49"/>
      <c r="AO16" s="49"/>
    </row>
    <row r="17" spans="2:52" s="47" customFormat="1" x14ac:dyDescent="0.25">
      <c r="B17"/>
      <c r="D17"/>
      <c r="E17"/>
      <c r="F17"/>
      <c r="G17"/>
      <c r="H17"/>
      <c r="I17"/>
      <c r="J17"/>
      <c r="K17"/>
      <c r="L17"/>
      <c r="M17"/>
      <c r="N17"/>
      <c r="O17"/>
      <c r="P17"/>
      <c r="Q17"/>
      <c r="R17"/>
      <c r="S17"/>
      <c r="T17"/>
      <c r="U17"/>
      <c r="V17"/>
      <c r="W17" s="91"/>
      <c r="X17" s="91"/>
      <c r="Y17" s="91"/>
      <c r="Z17" s="91"/>
      <c r="AA17" s="91"/>
      <c r="AB17" s="91"/>
      <c r="AC17" s="91"/>
      <c r="AD17" s="91"/>
      <c r="AE17" s="44"/>
      <c r="AF17" s="44"/>
      <c r="AG17"/>
      <c r="AH17"/>
      <c r="AI17"/>
      <c r="AJ17"/>
      <c r="AK17"/>
      <c r="AL17"/>
      <c r="AM17"/>
      <c r="AN17" s="49"/>
      <c r="AO17" s="49"/>
    </row>
    <row r="18" spans="2:52" x14ac:dyDescent="0.25">
      <c r="V18"/>
      <c r="AN18"/>
      <c r="AO18"/>
    </row>
    <row r="19" spans="2:52" ht="23.25" x14ac:dyDescent="0.35">
      <c r="C19" s="52" t="str">
        <f>CONCATENATE($G$4,"'s Fair Funding Formula Calculation for 2017/18")</f>
        <v>School District's Fair Funding Formula Calculation for 2017/18</v>
      </c>
      <c r="D19" s="52"/>
      <c r="E19" s="52"/>
      <c r="F19" s="53"/>
      <c r="V19"/>
      <c r="AN19"/>
      <c r="AO19"/>
    </row>
    <row r="20" spans="2:52" x14ac:dyDescent="0.25">
      <c r="E20" s="48"/>
      <c r="G20" s="48"/>
      <c r="H20" s="48"/>
      <c r="I20" s="48"/>
      <c r="J20" s="48"/>
      <c r="K20" s="48"/>
      <c r="L20" s="48"/>
      <c r="M20" s="48"/>
      <c r="N20" s="48"/>
      <c r="O20" s="48"/>
      <c r="P20" s="48"/>
      <c r="Q20" s="48"/>
      <c r="R20" s="48"/>
      <c r="S20" s="48"/>
      <c r="T20" s="48"/>
      <c r="U20" s="48"/>
      <c r="V20" s="48"/>
      <c r="W20" s="48"/>
      <c r="X20" s="48"/>
      <c r="Y20" s="48"/>
      <c r="Z20" s="48"/>
      <c r="AA20" s="48"/>
      <c r="AB20" s="48"/>
      <c r="AC20" s="48"/>
      <c r="AD20" s="48"/>
      <c r="AE20" s="48"/>
      <c r="AF20" s="48"/>
      <c r="AG20" s="48"/>
      <c r="AH20" s="48"/>
      <c r="AI20" s="48"/>
      <c r="AJ20" s="48"/>
      <c r="AK20" s="48"/>
      <c r="AL20" s="48"/>
      <c r="AM20" s="48"/>
      <c r="AN20" s="48"/>
      <c r="AO20" s="48"/>
      <c r="AP20" s="48"/>
      <c r="AQ20" s="48"/>
      <c r="AR20" s="48"/>
      <c r="AS20" s="48"/>
      <c r="AT20" s="48"/>
      <c r="AU20" s="48"/>
      <c r="AV20" s="48"/>
      <c r="AW20" s="48"/>
      <c r="AX20" s="48"/>
    </row>
    <row r="21" spans="2:52" ht="60" customHeight="1" x14ac:dyDescent="0.25">
      <c r="C21" s="181" t="s">
        <v>599</v>
      </c>
      <c r="E21" s="70" t="str">
        <f>CONCATENATE($G$4,"'s 3-year average adjusted Average Daily Membership")</f>
        <v>School District's 3-year average adjusted Average Daily Membership</v>
      </c>
      <c r="F21" s="56" t="s">
        <v>600</v>
      </c>
      <c r="G21" s="340" t="s">
        <v>682</v>
      </c>
      <c r="H21" s="341"/>
      <c r="I21" s="341"/>
      <c r="J21" s="341"/>
      <c r="K21" s="341"/>
      <c r="L21" s="341"/>
      <c r="M21" s="342"/>
      <c r="N21" s="56" t="s">
        <v>600</v>
      </c>
      <c r="O21" s="340" t="s">
        <v>683</v>
      </c>
      <c r="P21" s="341"/>
      <c r="Q21" s="341"/>
      <c r="R21" s="341"/>
      <c r="S21" s="341"/>
      <c r="T21" s="341"/>
      <c r="U21" s="342"/>
      <c r="V21" s="111" t="s">
        <v>600</v>
      </c>
      <c r="W21" s="340" t="s">
        <v>610</v>
      </c>
      <c r="X21" s="341"/>
      <c r="Y21" s="341"/>
      <c r="Z21" s="341"/>
      <c r="AA21" s="341"/>
      <c r="AB21" s="341"/>
      <c r="AC21" s="341"/>
      <c r="AD21" s="342"/>
      <c r="AE21" s="187" t="s">
        <v>600</v>
      </c>
      <c r="AF21" s="179"/>
      <c r="AH21" s="151"/>
      <c r="AI21" s="151"/>
      <c r="AJ21" s="150"/>
      <c r="AK21" s="150"/>
      <c r="AL21" s="150"/>
      <c r="AM21" s="150"/>
      <c r="AN21" s="347"/>
      <c r="AO21" s="347"/>
      <c r="AP21" s="339"/>
      <c r="AQ21" s="339"/>
      <c r="AR21" s="339"/>
      <c r="AS21" s="339"/>
      <c r="AT21" s="339"/>
      <c r="AU21" s="56"/>
      <c r="AV21" s="145"/>
      <c r="AW21" s="152"/>
      <c r="AX21" s="145"/>
      <c r="AZ21" s="45"/>
    </row>
    <row r="22" spans="2:52" ht="30" customHeight="1" x14ac:dyDescent="0.25">
      <c r="C22" s="42" t="s">
        <v>602</v>
      </c>
      <c r="D22" s="47"/>
      <c r="E22" s="68">
        <f>INDEX('BEFC_17-18'!W$2:W$502,MATCH(Formula!$G$4,'BEFC_17-18'!$B$2:$B$502,0))</f>
        <v>0</v>
      </c>
      <c r="F22" s="87"/>
      <c r="G22" s="122">
        <f>INDEX('BEFC_17-18'!T$2:T$502,MATCH(Formula!$G$4,'BEFC_17-18'!$B$2:$B$502,0))</f>
        <v>0</v>
      </c>
      <c r="H22" s="113" t="s">
        <v>678</v>
      </c>
      <c r="I22" s="121">
        <f>INDEX('BEFC_17-18'!J$2:J$502,MATCH(Formula!$G$4,'BEFC_17-18'!$B$2:$B$502,0))</f>
        <v>0</v>
      </c>
      <c r="J22" s="113" t="s">
        <v>678</v>
      </c>
      <c r="K22" s="115">
        <v>0.6</v>
      </c>
      <c r="L22" s="113" t="s">
        <v>601</v>
      </c>
      <c r="M22" s="68">
        <f>INDEX('BEFC_17-18'!L$2:L$502,MATCH(Formula!$G$4,'BEFC_17-18'!$B$2:$B$502,0))</f>
        <v>0</v>
      </c>
      <c r="N22" s="139"/>
      <c r="O22" s="113">
        <f>INDEX('BEFC_17-18'!T$2:T$502,MATCH(Formula!$G$4,'BEFC_17-18'!$B$2:$B$502,0))</f>
        <v>0</v>
      </c>
      <c r="P22" s="113" t="s">
        <v>678</v>
      </c>
      <c r="Q22" s="121">
        <f>INDEX('BEFC_17-18'!K$2:K$502,MATCH(Formula!$G$4,'BEFC_17-18'!$B$2:$B$502,0))</f>
        <v>0</v>
      </c>
      <c r="R22" s="113" t="s">
        <v>678</v>
      </c>
      <c r="S22" s="115">
        <v>0.3</v>
      </c>
      <c r="T22" s="113" t="s">
        <v>601</v>
      </c>
      <c r="U22" s="68">
        <f>INDEX('BEFC_17-18'!M$2:M$502,MATCH(Formula!$G$4,'BEFC_17-18'!$B$2:$B$502,0))</f>
        <v>0</v>
      </c>
      <c r="V22" s="81"/>
      <c r="W22" s="122">
        <f>INDEX('BEFC_17-18'!T$2:T$502,MATCH(Formula!$G$4,'BEFC_17-18'!$B$2:$B$502,0))</f>
        <v>0</v>
      </c>
      <c r="X22" s="113" t="s">
        <v>678</v>
      </c>
      <c r="Y22" s="354">
        <f>IF(INDEX('BEFC_17-18'!J$2:J$502,MATCH(Formula!$G$4,'BEFC_17-18'!$B$2:$B$502,0))&gt;0.3,INDEX('BEFC_17-18'!J$2:J$502,MATCH(Formula!$G$4,'BEFC_17-18'!$B$2:$B$502,0)),0)</f>
        <v>0</v>
      </c>
      <c r="Z22" s="354"/>
      <c r="AA22" s="113" t="s">
        <v>678</v>
      </c>
      <c r="AB22" s="115">
        <v>0.3</v>
      </c>
      <c r="AC22" s="113" t="s">
        <v>601</v>
      </c>
      <c r="AD22" s="68">
        <f>INDEX('BEFC_17-18'!N$2:N$502,MATCH(Formula!$G$4,'BEFC_17-18'!$B$2:$B$502,0))</f>
        <v>0</v>
      </c>
      <c r="AE22" s="47"/>
      <c r="AF22" s="47"/>
      <c r="AG22" s="142"/>
      <c r="AH22" s="142"/>
      <c r="AI22" s="142"/>
      <c r="AJ22" s="142"/>
      <c r="AK22" s="142"/>
      <c r="AL22" s="142"/>
      <c r="AM22" s="142"/>
      <c r="AN22" s="138"/>
      <c r="AO22" s="138"/>
      <c r="AP22" s="139"/>
      <c r="AQ22" s="139"/>
      <c r="AR22" s="142"/>
      <c r="AS22" s="139"/>
      <c r="AT22" s="139"/>
      <c r="AU22" s="88"/>
      <c r="AV22" s="139"/>
      <c r="AW22" s="143"/>
      <c r="AX22" s="139"/>
    </row>
    <row r="23" spans="2:52" s="118" customFormat="1" ht="27" customHeight="1" x14ac:dyDescent="0.2">
      <c r="C23" s="124"/>
      <c r="E23" s="116" t="e">
        <f>INDEX('ADM 1991-92 comparison'!$D$2:$D$501,MATCH(Formula!$G$4,'ADM 1991-92 comparison'!$B$2:$B$501,0))</f>
        <v>#N/A</v>
      </c>
      <c r="F23" s="119"/>
      <c r="G23" s="116" t="s">
        <v>681</v>
      </c>
      <c r="H23" s="116" t="s">
        <v>678</v>
      </c>
      <c r="I23" s="116" t="s">
        <v>684</v>
      </c>
      <c r="J23" s="116" t="s">
        <v>678</v>
      </c>
      <c r="K23" s="117" t="s">
        <v>679</v>
      </c>
      <c r="L23" s="116" t="s">
        <v>601</v>
      </c>
      <c r="M23" s="116" t="s">
        <v>680</v>
      </c>
      <c r="N23" s="125"/>
      <c r="O23" s="116" t="s">
        <v>681</v>
      </c>
      <c r="P23" s="116" t="s">
        <v>678</v>
      </c>
      <c r="Q23" s="116" t="s">
        <v>685</v>
      </c>
      <c r="R23" s="116" t="s">
        <v>678</v>
      </c>
      <c r="S23" s="117" t="s">
        <v>679</v>
      </c>
      <c r="T23" s="116" t="s">
        <v>601</v>
      </c>
      <c r="U23" s="116" t="s">
        <v>680</v>
      </c>
      <c r="V23" s="119"/>
      <c r="W23" s="116" t="s">
        <v>681</v>
      </c>
      <c r="X23" s="116" t="s">
        <v>678</v>
      </c>
      <c r="Y23" s="355" t="s">
        <v>694</v>
      </c>
      <c r="Z23" s="355"/>
      <c r="AA23" s="116" t="s">
        <v>678</v>
      </c>
      <c r="AB23" s="117" t="s">
        <v>679</v>
      </c>
      <c r="AC23" s="116" t="s">
        <v>601</v>
      </c>
      <c r="AD23" s="116" t="s">
        <v>680</v>
      </c>
      <c r="AG23" s="127"/>
      <c r="AH23" s="127"/>
      <c r="AI23" s="127"/>
      <c r="AJ23" s="127"/>
      <c r="AK23" s="127"/>
      <c r="AL23" s="127"/>
      <c r="AM23" s="127"/>
      <c r="AN23" s="126"/>
      <c r="AO23" s="126"/>
      <c r="AP23" s="127"/>
      <c r="AQ23" s="127"/>
      <c r="AR23" s="127"/>
      <c r="AS23" s="127"/>
      <c r="AT23" s="127"/>
      <c r="AU23" s="120"/>
      <c r="AV23" s="125"/>
      <c r="AW23" s="128"/>
      <c r="AX23" s="125"/>
    </row>
    <row r="24" spans="2:52" s="123" customFormat="1" ht="24" customHeight="1" x14ac:dyDescent="0.2">
      <c r="C24" s="124"/>
      <c r="E24" s="116" t="s">
        <v>719</v>
      </c>
      <c r="F24" s="126"/>
      <c r="G24" s="125"/>
      <c r="H24" s="125"/>
      <c r="I24" s="125"/>
      <c r="J24" s="125"/>
      <c r="K24" s="127"/>
      <c r="L24" s="125"/>
      <c r="M24" s="125"/>
      <c r="N24" s="125"/>
      <c r="O24" s="125"/>
      <c r="P24" s="125"/>
      <c r="Q24" s="125"/>
      <c r="R24" s="125"/>
      <c r="S24" s="127"/>
      <c r="T24" s="125"/>
      <c r="U24" s="125"/>
      <c r="V24" s="126"/>
      <c r="W24" s="125"/>
      <c r="X24" s="125"/>
      <c r="Y24" s="125"/>
      <c r="Z24" s="125"/>
      <c r="AA24" s="125"/>
      <c r="AB24" s="127"/>
      <c r="AC24" s="125"/>
      <c r="AD24" s="125"/>
      <c r="AG24" s="127"/>
      <c r="AH24" s="127"/>
      <c r="AI24" s="127"/>
      <c r="AJ24" s="127"/>
      <c r="AK24" s="127"/>
      <c r="AL24" s="127"/>
      <c r="AM24" s="127"/>
      <c r="AN24" s="126"/>
      <c r="AO24" s="126"/>
      <c r="AP24" s="127"/>
      <c r="AQ24" s="127"/>
      <c r="AR24" s="127"/>
      <c r="AS24" s="127"/>
      <c r="AT24" s="127"/>
      <c r="AU24" s="128"/>
      <c r="AV24" s="125"/>
      <c r="AW24" s="128"/>
      <c r="AX24" s="125"/>
    </row>
    <row r="25" spans="2:52" s="146" customFormat="1" ht="57" customHeight="1" x14ac:dyDescent="0.25">
      <c r="C25" s="145"/>
      <c r="E25" s="147"/>
      <c r="F25" s="163" t="s">
        <v>600</v>
      </c>
      <c r="G25" s="356" t="s">
        <v>688</v>
      </c>
      <c r="H25" s="357"/>
      <c r="I25" s="357"/>
      <c r="J25" s="357"/>
      <c r="K25" s="357"/>
      <c r="L25" s="357"/>
      <c r="M25" s="358"/>
      <c r="N25" s="56" t="s">
        <v>600</v>
      </c>
      <c r="O25" s="356" t="s">
        <v>611</v>
      </c>
      <c r="P25" s="357"/>
      <c r="Q25" s="357"/>
      <c r="R25" s="357"/>
      <c r="S25" s="357"/>
      <c r="T25" s="357"/>
      <c r="U25" s="358"/>
      <c r="V25" s="111" t="s">
        <v>600</v>
      </c>
      <c r="W25" s="356" t="s">
        <v>612</v>
      </c>
      <c r="X25" s="357"/>
      <c r="Y25" s="357"/>
      <c r="Z25" s="358"/>
      <c r="AA25" s="56" t="s">
        <v>601</v>
      </c>
      <c r="AB25" s="309" t="str">
        <f>CONCATENATE($G$4,"'s Weighted Student Count")</f>
        <v>School District's Weighted Student Count</v>
      </c>
      <c r="AC25" s="310"/>
      <c r="AD25" s="311"/>
      <c r="AG25" s="148"/>
      <c r="AH25" s="148"/>
      <c r="AI25" s="148"/>
      <c r="AJ25" s="148"/>
      <c r="AK25" s="148"/>
      <c r="AL25" s="148"/>
      <c r="AM25" s="148"/>
      <c r="AN25" s="138"/>
      <c r="AO25" s="138"/>
      <c r="AP25" s="148"/>
      <c r="AQ25" s="148"/>
      <c r="AR25" s="148"/>
      <c r="AS25" s="148"/>
      <c r="AT25" s="148"/>
      <c r="AU25" s="138"/>
      <c r="AV25" s="147"/>
      <c r="AW25" s="138"/>
      <c r="AX25" s="147"/>
    </row>
    <row r="26" spans="2:52" s="134" customFormat="1" ht="27.75" customHeight="1" x14ac:dyDescent="0.25">
      <c r="C26" s="141"/>
      <c r="E26" s="139"/>
      <c r="F26" s="138"/>
      <c r="G26" s="149">
        <f>INDEX('BEFC_17-18'!R$2:R$502,MATCH(Formula!$G$4,'BEFC_17-18'!$B$2:$B$502,0))</f>
        <v>0</v>
      </c>
      <c r="H26" s="113" t="s">
        <v>678</v>
      </c>
      <c r="I26" s="115">
        <v>0.6</v>
      </c>
      <c r="J26" s="113" t="s">
        <v>601</v>
      </c>
      <c r="K26" s="360">
        <f>INDEX('BEFC_17-18'!S$2:S$502,MATCH(Formula!$G$4,'BEFC_17-18'!$B$2:$B$502,0))</f>
        <v>0</v>
      </c>
      <c r="L26" s="361"/>
      <c r="M26" s="362"/>
      <c r="N26" s="139"/>
      <c r="O26" s="113">
        <f>INDEX('BEFC_17-18'!P$2:P$502,MATCH(Formula!$G$4,'BEFC_17-18'!$B$2:$B$502,0))</f>
        <v>0</v>
      </c>
      <c r="P26" s="113" t="s">
        <v>678</v>
      </c>
      <c r="Q26" s="115">
        <v>0.2</v>
      </c>
      <c r="R26" s="113" t="s">
        <v>601</v>
      </c>
      <c r="S26" s="312">
        <f>INDEX('BEFC_17-18'!Q$2:Q$502,MATCH(Formula!$G$4,'BEFC_17-18'!$B$2:$B$502,0))</f>
        <v>0</v>
      </c>
      <c r="T26" s="313"/>
      <c r="U26" s="314"/>
      <c r="V26" s="138"/>
      <c r="W26" s="312">
        <f>INDEX('BEFC_17-18'!I$2:I$502,MATCH(Formula!$G$4,'BEFC_17-18'!$B$2:$B$502,0))</f>
        <v>0</v>
      </c>
      <c r="X26" s="313"/>
      <c r="Y26" s="313"/>
      <c r="Z26" s="314"/>
      <c r="AA26" s="139"/>
      <c r="AB26" s="312">
        <f>INDEX('BEFC_17-18'!AA$2:AA$502,MATCH(Formula!$G$4,'BEFC_17-18'!$B$2:$B$502,0))</f>
        <v>0</v>
      </c>
      <c r="AC26" s="313"/>
      <c r="AD26" s="314"/>
      <c r="AG26" s="142"/>
      <c r="AH26" s="142"/>
      <c r="AI26" s="142"/>
      <c r="AJ26" s="142"/>
      <c r="AK26" s="142"/>
      <c r="AL26" s="142"/>
      <c r="AM26" s="142"/>
      <c r="AN26" s="138"/>
      <c r="AO26" s="138"/>
      <c r="AP26" s="142"/>
      <c r="AQ26" s="142"/>
      <c r="AR26" s="142"/>
      <c r="AS26" s="142"/>
      <c r="AT26" s="142"/>
      <c r="AU26" s="143"/>
      <c r="AV26" s="139"/>
      <c r="AW26" s="143"/>
      <c r="AX26" s="139"/>
    </row>
    <row r="27" spans="2:52" s="123" customFormat="1" ht="27" customHeight="1" x14ac:dyDescent="0.2">
      <c r="C27" s="124"/>
      <c r="E27" s="125"/>
      <c r="F27" s="126"/>
      <c r="G27" s="116" t="s">
        <v>690</v>
      </c>
      <c r="H27" s="116" t="s">
        <v>678</v>
      </c>
      <c r="I27" s="116" t="s">
        <v>679</v>
      </c>
      <c r="J27" s="116" t="s">
        <v>601</v>
      </c>
      <c r="K27" s="359" t="s">
        <v>680</v>
      </c>
      <c r="L27" s="359"/>
      <c r="M27" s="359"/>
      <c r="N27" s="125"/>
      <c r="O27" s="116" t="s">
        <v>689</v>
      </c>
      <c r="P27" s="116" t="s">
        <v>678</v>
      </c>
      <c r="Q27" s="116" t="s">
        <v>679</v>
      </c>
      <c r="R27" s="116" t="s">
        <v>601</v>
      </c>
      <c r="S27" s="363" t="s">
        <v>680</v>
      </c>
      <c r="T27" s="363"/>
      <c r="U27" s="363"/>
      <c r="V27" s="126"/>
      <c r="W27" s="355" t="s">
        <v>691</v>
      </c>
      <c r="X27" s="355"/>
      <c r="Y27" s="355"/>
      <c r="Z27" s="355"/>
      <c r="AA27" s="125"/>
      <c r="AB27" s="127"/>
      <c r="AC27" s="125"/>
      <c r="AD27" s="125"/>
      <c r="AG27" s="127"/>
      <c r="AH27" s="127"/>
      <c r="AI27" s="127"/>
      <c r="AJ27" s="127"/>
      <c r="AK27" s="127"/>
      <c r="AL27" s="127"/>
      <c r="AM27" s="127"/>
      <c r="AN27" s="126"/>
      <c r="AO27" s="126"/>
      <c r="AP27" s="127"/>
      <c r="AQ27" s="127"/>
      <c r="AR27" s="127"/>
      <c r="AS27" s="127"/>
      <c r="AT27" s="127"/>
      <c r="AU27" s="128"/>
      <c r="AV27" s="125"/>
      <c r="AW27" s="128"/>
      <c r="AX27" s="125"/>
    </row>
    <row r="28" spans="2:52" x14ac:dyDescent="0.25">
      <c r="E28" s="45" t="s">
        <v>703</v>
      </c>
      <c r="F28" s="55"/>
      <c r="V28" s="55"/>
      <c r="AN28" s="55"/>
      <c r="AO28" s="55"/>
    </row>
    <row r="29" spans="2:52" ht="60" customHeight="1" x14ac:dyDescent="0.25">
      <c r="C29" s="182" t="s">
        <v>603</v>
      </c>
      <c r="E29" s="69" t="str">
        <f>CONCATENATE($G$4,"'s Weighted Student Count")</f>
        <v>School District's Weighted Student Count</v>
      </c>
      <c r="F29" s="54" t="s">
        <v>604</v>
      </c>
      <c r="G29" s="325" t="s">
        <v>686</v>
      </c>
      <c r="H29" s="326"/>
      <c r="I29" s="326"/>
      <c r="J29" s="327"/>
      <c r="K29" s="162" t="s">
        <v>604</v>
      </c>
      <c r="L29" s="71" t="s">
        <v>608</v>
      </c>
      <c r="M29" s="325" t="s">
        <v>614</v>
      </c>
      <c r="N29" s="326"/>
      <c r="O29" s="326"/>
      <c r="P29" s="326"/>
      <c r="Q29" s="326"/>
      <c r="R29" s="326"/>
      <c r="S29" s="327"/>
      <c r="T29" s="57" t="s">
        <v>600</v>
      </c>
      <c r="U29" s="325" t="s">
        <v>595</v>
      </c>
      <c r="V29" s="326"/>
      <c r="W29" s="326"/>
      <c r="X29" s="326"/>
      <c r="Y29" s="327"/>
      <c r="Z29" s="72" t="s">
        <v>609</v>
      </c>
      <c r="AA29" s="56" t="s">
        <v>601</v>
      </c>
      <c r="AB29" s="366" t="str">
        <f>CONCATENATE($G$4,"'s Weighted and Adjusted Student Count")</f>
        <v>School District's Weighted and Adjusted Student Count</v>
      </c>
      <c r="AC29" s="367"/>
      <c r="AD29" s="368"/>
      <c r="AE29" s="57"/>
      <c r="AF29" s="57"/>
      <c r="AG29" s="145"/>
      <c r="AH29" s="145"/>
      <c r="AI29" s="145"/>
      <c r="AJ29" s="145"/>
      <c r="AK29" s="145"/>
      <c r="AL29" s="145"/>
      <c r="AM29" s="145"/>
      <c r="AN29" s="164"/>
      <c r="AO29" s="165"/>
      <c r="AP29" s="138"/>
      <c r="AQ29" s="138"/>
      <c r="AR29" s="138"/>
      <c r="AS29" s="138"/>
      <c r="AT29" s="138"/>
    </row>
    <row r="30" spans="2:52" ht="30" customHeight="1" x14ac:dyDescent="0.25">
      <c r="C30" s="42" t="s">
        <v>602</v>
      </c>
      <c r="D30" s="47"/>
      <c r="E30" s="43">
        <f>AB26</f>
        <v>0</v>
      </c>
      <c r="F30" s="86"/>
      <c r="G30" s="328">
        <f>INDEX('BEFC_17-18'!F$2:F$502,MATCH(Formula!$G$4,'BEFC_17-18'!$B$2:$B$502,0))</f>
        <v>0</v>
      </c>
      <c r="H30" s="329"/>
      <c r="I30" s="329"/>
      <c r="J30" s="330"/>
      <c r="K30" s="174"/>
      <c r="L30" s="135"/>
      <c r="M30" s="379">
        <f>INDEX('LECI_17-18'!R$2:R$502,MATCH(Formula!$G$4,'LECI_17-18'!$B$2:$B$502,0))</f>
        <v>0</v>
      </c>
      <c r="N30" s="380"/>
      <c r="O30" s="380"/>
      <c r="P30" s="380"/>
      <c r="Q30" s="380"/>
      <c r="R30" s="380"/>
      <c r="S30" s="381"/>
      <c r="T30" s="135"/>
      <c r="U30" s="379">
        <f>INDEX('LECI_17-18'!W$2:W$502,MATCH(Formula!$G$4,'LECI_17-18'!$B$2:$B$502,0))</f>
        <v>0</v>
      </c>
      <c r="V30" s="380"/>
      <c r="W30" s="380"/>
      <c r="X30" s="380"/>
      <c r="Y30" s="381"/>
      <c r="Z30" s="137"/>
      <c r="AA30" s="137"/>
      <c r="AB30" s="312">
        <f>INDEX('BEFC_17-18'!AC$2:AC$502,MATCH(Formula!$G$4,'BEFC_17-18'!$B$2:$B$502,0))</f>
        <v>0</v>
      </c>
      <c r="AC30" s="313"/>
      <c r="AD30" s="314"/>
      <c r="AE30" s="73"/>
      <c r="AF30" s="73"/>
      <c r="AG30" s="137"/>
      <c r="AH30" s="137"/>
      <c r="AI30" s="137"/>
      <c r="AJ30" s="137"/>
      <c r="AK30" s="137"/>
      <c r="AL30" s="137"/>
      <c r="AM30" s="137"/>
      <c r="AN30" s="136"/>
      <c r="AO30" s="138"/>
      <c r="AP30" s="139"/>
      <c r="AQ30" s="139"/>
      <c r="AR30" s="139"/>
      <c r="AS30" s="139"/>
      <c r="AT30" s="139"/>
    </row>
    <row r="31" spans="2:52" ht="22.5" customHeight="1" x14ac:dyDescent="0.25">
      <c r="C31" s="141"/>
      <c r="D31" s="134"/>
      <c r="E31" s="173"/>
      <c r="F31" s="85"/>
      <c r="G31" s="161">
        <f>INDEX('BEFC_17-18'!G$2:G$502,MATCH(Formula!$G$4,'BEFC_17-18'!$B$2:$B$502,0))</f>
        <v>0</v>
      </c>
      <c r="H31" s="331">
        <f>INDEX('BEFC_17-18'!D$2:D$502,MATCH(Formula!$G$4,'BEFC_17-18'!$B$2:$B$502,0))</f>
        <v>0</v>
      </c>
      <c r="I31" s="331"/>
      <c r="J31" s="331"/>
      <c r="K31" s="175"/>
      <c r="L31" s="135"/>
      <c r="M31" s="149">
        <f>INDEX('LECI_17-18'!H$2:H$502,MATCH(Formula!$G$4,'LECI_17-18'!$B$2:$B$502,0))</f>
        <v>0</v>
      </c>
      <c r="N31" s="382">
        <f>INDEX('LECI_17-18'!O$2:O$502,MATCH(Formula!$G$4,'LECI_17-18'!$B$2:$B$502,0))</f>
        <v>0</v>
      </c>
      <c r="O31" s="382"/>
      <c r="P31" s="382"/>
      <c r="Q31" s="331">
        <f>'LECI_17-18'!$O$504</f>
        <v>11889.12</v>
      </c>
      <c r="R31" s="331"/>
      <c r="S31" s="331"/>
      <c r="T31" s="135"/>
      <c r="U31" s="364">
        <f>INDEX('LECI_17-18'!T$2:T$502,MATCH(Formula!$G$4,'LECI_17-18'!$B$2:$B$502,0))</f>
        <v>0</v>
      </c>
      <c r="V31" s="364"/>
      <c r="W31" s="185">
        <f>INDEX('LECI_17-18'!V$2:V$502,MATCH(Formula!$G$4,'LECI_17-18'!$B$2:$B$502,0))</f>
        <v>0</v>
      </c>
      <c r="X31" s="331">
        <f>'LECI_17-18'!$V$504</f>
        <v>6709.22</v>
      </c>
      <c r="Y31" s="331"/>
      <c r="Z31" s="137"/>
      <c r="AA31" s="137"/>
      <c r="AB31" s="137"/>
      <c r="AC31" s="137"/>
      <c r="AD31" s="137"/>
      <c r="AE31" s="73"/>
      <c r="AF31" s="73"/>
      <c r="AG31" s="137"/>
      <c r="AH31" s="137"/>
      <c r="AI31" s="137"/>
      <c r="AJ31" s="137"/>
      <c r="AK31" s="137"/>
      <c r="AL31" s="137"/>
      <c r="AM31" s="137"/>
      <c r="AN31" s="136"/>
      <c r="AO31" s="138"/>
      <c r="AP31" s="139"/>
      <c r="AQ31" s="139"/>
      <c r="AR31" s="139"/>
      <c r="AS31" s="139"/>
      <c r="AT31" s="139"/>
    </row>
    <row r="32" spans="2:52" s="118" customFormat="1" ht="72.75" customHeight="1" x14ac:dyDescent="0.2">
      <c r="C32" s="124"/>
      <c r="D32" s="123"/>
      <c r="E32" s="180"/>
      <c r="F32" s="130"/>
      <c r="G32" s="131" t="s">
        <v>687</v>
      </c>
      <c r="H32" s="315" t="s">
        <v>720</v>
      </c>
      <c r="I32" s="315"/>
      <c r="J32" s="315"/>
      <c r="K32" s="176"/>
      <c r="L32" s="177"/>
      <c r="M32" s="131" t="s">
        <v>698</v>
      </c>
      <c r="N32" s="315" t="s">
        <v>695</v>
      </c>
      <c r="O32" s="315"/>
      <c r="P32" s="315"/>
      <c r="Q32" s="315" t="s">
        <v>696</v>
      </c>
      <c r="R32" s="315"/>
      <c r="S32" s="315"/>
      <c r="T32" s="177"/>
      <c r="U32" s="315" t="s">
        <v>697</v>
      </c>
      <c r="V32" s="315"/>
      <c r="W32" s="132" t="s">
        <v>702</v>
      </c>
      <c r="X32" s="386" t="s">
        <v>699</v>
      </c>
      <c r="Y32" s="386"/>
      <c r="Z32" s="144"/>
      <c r="AA32" s="144"/>
      <c r="AB32" s="144"/>
      <c r="AC32" s="144"/>
      <c r="AD32" s="144"/>
      <c r="AE32" s="133"/>
      <c r="AF32" s="133"/>
      <c r="AG32" s="144"/>
      <c r="AH32" s="144"/>
      <c r="AI32" s="144"/>
      <c r="AJ32" s="144"/>
      <c r="AK32" s="144"/>
      <c r="AL32" s="144"/>
      <c r="AM32" s="144"/>
      <c r="AN32" s="166"/>
      <c r="AO32" s="126"/>
      <c r="AP32" s="125"/>
      <c r="AQ32" s="125"/>
      <c r="AR32" s="125"/>
      <c r="AS32" s="125"/>
      <c r="AT32" s="125"/>
    </row>
    <row r="33" spans="3:41" x14ac:dyDescent="0.25">
      <c r="E33" s="45" t="s">
        <v>704</v>
      </c>
      <c r="F33" s="55"/>
      <c r="V33" s="55"/>
      <c r="AE33" s="55"/>
      <c r="AF33" s="55"/>
      <c r="AN33"/>
      <c r="AO33"/>
    </row>
    <row r="34" spans="3:41" ht="60" customHeight="1" x14ac:dyDescent="0.25">
      <c r="C34" s="182" t="s">
        <v>605</v>
      </c>
      <c r="E34" s="108" t="str">
        <f>CONCATENATE($G$4,"'s Weighted and Adjusted Student Count")</f>
        <v>School District's Weighted and Adjusted Student Count</v>
      </c>
      <c r="F34" s="54" t="s">
        <v>606</v>
      </c>
      <c r="G34" s="340" t="s">
        <v>607</v>
      </c>
      <c r="H34" s="341"/>
      <c r="I34" s="341"/>
      <c r="J34" s="342"/>
      <c r="K34" s="377" t="s">
        <v>601</v>
      </c>
      <c r="L34" s="378"/>
      <c r="M34" s="372" t="str">
        <f>CONCATENATE($G$4,"'s 
Share of Funding Through 
BEFC Formula")</f>
        <v>School District's 
Share of Funding Through 
BEFC Formula</v>
      </c>
      <c r="N34" s="373"/>
      <c r="O34" s="374"/>
      <c r="P34" s="112"/>
      <c r="Q34" s="112"/>
      <c r="R34" s="112"/>
      <c r="S34" s="112"/>
      <c r="T34" s="112"/>
      <c r="U34" s="112"/>
      <c r="V34" s="111"/>
      <c r="W34" s="145"/>
      <c r="X34" s="145"/>
      <c r="Y34" s="145"/>
      <c r="Z34" s="145"/>
      <c r="AA34" s="145"/>
      <c r="AB34" s="145"/>
      <c r="AC34" s="145"/>
      <c r="AD34" s="145"/>
      <c r="AE34" s="55"/>
      <c r="AF34" s="55"/>
      <c r="AN34" s="50"/>
      <c r="AO34"/>
    </row>
    <row r="35" spans="3:41" ht="30" customHeight="1" x14ac:dyDescent="0.25">
      <c r="C35" s="42" t="s">
        <v>602</v>
      </c>
      <c r="D35" s="47"/>
      <c r="E35" s="82">
        <f>AB30</f>
        <v>0</v>
      </c>
      <c r="F35" s="83"/>
      <c r="G35" s="369">
        <f>'BEFC_17-18'!$AC$504</f>
        <v>2979442.4490000005</v>
      </c>
      <c r="H35" s="370"/>
      <c r="I35" s="370"/>
      <c r="J35" s="371"/>
      <c r="K35" s="173"/>
      <c r="L35" s="183"/>
      <c r="M35" s="375">
        <f>E35/G35</f>
        <v>0</v>
      </c>
      <c r="N35" s="375"/>
      <c r="O35" s="376"/>
      <c r="P35" s="173"/>
      <c r="Q35" s="173"/>
      <c r="R35" s="173"/>
      <c r="S35" s="173"/>
      <c r="T35" s="173"/>
      <c r="U35" s="173"/>
      <c r="V35" s="84"/>
      <c r="W35" s="178"/>
      <c r="X35" s="178"/>
      <c r="Y35" s="178"/>
      <c r="Z35" s="178"/>
      <c r="AA35" s="178"/>
      <c r="AB35" s="178"/>
      <c r="AC35" s="178"/>
      <c r="AD35" s="178"/>
      <c r="AN35" s="50"/>
      <c r="AO35" s="51"/>
    </row>
    <row r="36" spans="3:41" x14ac:dyDescent="0.25">
      <c r="G36" s="365">
        <f>'BEFC_17-18'!$W$504</f>
        <v>1713502.7419999992</v>
      </c>
      <c r="H36" s="365"/>
      <c r="I36" s="365"/>
      <c r="J36" s="365"/>
      <c r="M36" s="384">
        <f>E22/G36</f>
        <v>0</v>
      </c>
      <c r="N36" s="384"/>
      <c r="O36" s="384"/>
      <c r="AN36" s="51"/>
      <c r="AO36" s="51"/>
    </row>
    <row r="37" spans="3:41" ht="38.25" customHeight="1" x14ac:dyDescent="0.25">
      <c r="G37" s="383" t="s">
        <v>707</v>
      </c>
      <c r="H37" s="383"/>
      <c r="I37" s="383"/>
      <c r="J37" s="383"/>
      <c r="M37" s="385" t="str">
        <f>CONCATENATE($G$4,"'s 
share of 3-yr average 
adj. Average Daily Membership")</f>
        <v>School District's 
share of 3-yr average 
adj. Average Daily Membership</v>
      </c>
      <c r="N37" s="385"/>
      <c r="O37" s="385"/>
      <c r="AN37" s="51"/>
      <c r="AO37" s="51"/>
    </row>
    <row r="38" spans="3:41" x14ac:dyDescent="0.25">
      <c r="G38" s="188"/>
      <c r="H38" s="188"/>
      <c r="I38" s="188"/>
      <c r="J38" s="188"/>
    </row>
  </sheetData>
  <mergeCells count="65">
    <mergeCell ref="G37:J37"/>
    <mergeCell ref="M36:O36"/>
    <mergeCell ref="M37:O37"/>
    <mergeCell ref="X32:Y32"/>
    <mergeCell ref="U32:V32"/>
    <mergeCell ref="U31:V31"/>
    <mergeCell ref="X31:Y31"/>
    <mergeCell ref="G36:J36"/>
    <mergeCell ref="AB29:AD29"/>
    <mergeCell ref="AB30:AD30"/>
    <mergeCell ref="G34:J34"/>
    <mergeCell ref="G35:J35"/>
    <mergeCell ref="M34:O34"/>
    <mergeCell ref="M35:O35"/>
    <mergeCell ref="K34:L34"/>
    <mergeCell ref="M30:S30"/>
    <mergeCell ref="U30:Y30"/>
    <mergeCell ref="N32:P32"/>
    <mergeCell ref="Q32:S32"/>
    <mergeCell ref="N31:P31"/>
    <mergeCell ref="Q31:S31"/>
    <mergeCell ref="M29:S29"/>
    <mergeCell ref="U29:Y29"/>
    <mergeCell ref="Y22:Z22"/>
    <mergeCell ref="Y23:Z23"/>
    <mergeCell ref="W25:Z25"/>
    <mergeCell ref="W26:Z26"/>
    <mergeCell ref="W27:Z27"/>
    <mergeCell ref="G25:M25"/>
    <mergeCell ref="K27:M27"/>
    <mergeCell ref="K26:M26"/>
    <mergeCell ref="O25:U25"/>
    <mergeCell ref="S26:U26"/>
    <mergeCell ref="S27:U27"/>
    <mergeCell ref="G9:H9"/>
    <mergeCell ref="I9:K9"/>
    <mergeCell ref="I10:K10"/>
    <mergeCell ref="I11:K11"/>
    <mergeCell ref="G12:H12"/>
    <mergeCell ref="AP21:AT21"/>
    <mergeCell ref="O21:U21"/>
    <mergeCell ref="C13:F14"/>
    <mergeCell ref="C15:F15"/>
    <mergeCell ref="C16:F16"/>
    <mergeCell ref="W21:AD21"/>
    <mergeCell ref="AN21:AO21"/>
    <mergeCell ref="G21:M21"/>
    <mergeCell ref="G13:H14"/>
    <mergeCell ref="G15:H15"/>
    <mergeCell ref="AB25:AD25"/>
    <mergeCell ref="AB26:AD26"/>
    <mergeCell ref="H32:J32"/>
    <mergeCell ref="G16:H16"/>
    <mergeCell ref="C4:F4"/>
    <mergeCell ref="G10:H10"/>
    <mergeCell ref="G11:H11"/>
    <mergeCell ref="G4:N4"/>
    <mergeCell ref="G29:J29"/>
    <mergeCell ref="G30:J30"/>
    <mergeCell ref="H31:J31"/>
    <mergeCell ref="I12:K12"/>
    <mergeCell ref="L9:N9"/>
    <mergeCell ref="L10:N10"/>
    <mergeCell ref="L11:N11"/>
    <mergeCell ref="L12:N12"/>
  </mergeCells>
  <conditionalFormatting sqref="G10 L10 O10:V10">
    <cfRule type="cellIs" dxfId="4" priority="3" operator="greaterThan">
      <formula>2000000000</formula>
    </cfRule>
  </conditionalFormatting>
  <conditionalFormatting sqref="G11 L11 O11:V11">
    <cfRule type="cellIs" dxfId="3" priority="2" operator="greaterThan">
      <formula>400000000</formula>
    </cfRule>
  </conditionalFormatting>
  <conditionalFormatting sqref="G12:G13 L12 I13:U13 G15:G16 I15:U16 O12:V12">
    <cfRule type="cellIs" dxfId="2" priority="1" operator="greaterThan">
      <formula>5000000000</formula>
    </cfRule>
  </conditionalFormatting>
  <pageMargins left="0.7" right="0.7" top="0.75" bottom="0.75" header="0.3" footer="0.3"/>
  <pageSetup scale="53" orientation="landscape" r:id="rId1"/>
  <headerFooter>
    <oddFooter>&amp;RPA House Appropriations Committee (D)</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'SD List'!$C$4:$C$504</xm:f>
          </x14:formula1>
          <xm:sqref>G4:G5 H5:N5</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1:L11"/>
  <sheetViews>
    <sheetView showGridLines="0" workbookViewId="0">
      <selection activeCell="K21" sqref="K21"/>
    </sheetView>
  </sheetViews>
  <sheetFormatPr defaultRowHeight="11.25" x14ac:dyDescent="0.2"/>
  <cols>
    <col min="1" max="2" width="9.140625" style="232"/>
    <col min="3" max="3" width="11.85546875" style="232" customWidth="1"/>
    <col min="4" max="4" width="2.7109375" style="232" customWidth="1"/>
    <col min="5" max="5" width="19.7109375" style="232" customWidth="1"/>
    <col min="6" max="6" width="5.7109375" style="232" customWidth="1"/>
    <col min="7" max="7" width="19.85546875" style="232" customWidth="1"/>
    <col min="8" max="8" width="5.7109375" style="232" customWidth="1"/>
    <col min="9" max="9" width="21.5703125" style="232" customWidth="1"/>
    <col min="10" max="10" width="5.7109375" style="232" customWidth="1"/>
    <col min="11" max="11" width="18.42578125" style="232" customWidth="1"/>
    <col min="12" max="12" width="5.7109375" style="232" customWidth="1"/>
    <col min="13" max="13" width="3.28515625" style="232" customWidth="1"/>
    <col min="14" max="16" width="9.140625" style="232"/>
    <col min="17" max="17" width="0" style="232" hidden="1" customWidth="1"/>
    <col min="18" max="16384" width="9.140625" style="232"/>
  </cols>
  <sheetData>
    <row r="1" spans="3:12" x14ac:dyDescent="0.2">
      <c r="C1" s="230" t="s">
        <v>805</v>
      </c>
      <c r="D1" s="230"/>
      <c r="E1" s="230"/>
      <c r="F1" s="228"/>
      <c r="G1" s="230"/>
      <c r="H1" s="231"/>
      <c r="I1" s="231"/>
      <c r="J1" s="231"/>
      <c r="K1" s="231"/>
      <c r="L1" s="231"/>
    </row>
    <row r="2" spans="3:12" ht="24" customHeight="1" x14ac:dyDescent="0.25">
      <c r="C2" s="391" t="s">
        <v>795</v>
      </c>
      <c r="D2" s="392"/>
      <c r="E2" s="392"/>
      <c r="F2" s="392"/>
      <c r="G2" s="392"/>
      <c r="H2" s="392"/>
      <c r="I2" s="392"/>
      <c r="J2" s="392"/>
      <c r="K2" s="392"/>
      <c r="L2" s="392"/>
    </row>
    <row r="3" spans="3:12" s="250" customFormat="1" ht="24" customHeight="1" x14ac:dyDescent="0.35">
      <c r="C3" s="393"/>
      <c r="D3" s="394"/>
      <c r="E3" s="394"/>
      <c r="F3" s="394"/>
      <c r="G3" s="394"/>
      <c r="H3" s="394"/>
      <c r="I3" s="394"/>
      <c r="J3" s="394"/>
      <c r="K3" s="394"/>
      <c r="L3" s="394"/>
    </row>
    <row r="4" spans="3:12" s="233" customFormat="1" ht="34.5" customHeight="1" x14ac:dyDescent="0.2">
      <c r="C4" s="227" t="s">
        <v>860</v>
      </c>
      <c r="D4" s="226"/>
      <c r="E4" s="219" t="s">
        <v>794</v>
      </c>
      <c r="F4" s="218"/>
      <c r="G4" s="219" t="s">
        <v>851</v>
      </c>
      <c r="H4" s="218"/>
      <c r="I4" s="225" t="s">
        <v>852</v>
      </c>
      <c r="J4" s="218"/>
      <c r="K4" s="219" t="s">
        <v>793</v>
      </c>
      <c r="L4" s="218"/>
    </row>
    <row r="5" spans="3:12" s="253" customFormat="1" ht="24" customHeight="1" x14ac:dyDescent="0.35">
      <c r="C5" s="252"/>
      <c r="E5" s="254"/>
      <c r="F5" s="254"/>
      <c r="G5" s="254"/>
      <c r="H5" s="254"/>
      <c r="I5" s="254"/>
      <c r="J5" s="254"/>
      <c r="K5" s="254"/>
      <c r="L5" s="254"/>
    </row>
    <row r="6" spans="3:12" s="233" customFormat="1" ht="34.5" customHeight="1" x14ac:dyDescent="0.2">
      <c r="C6" s="246"/>
      <c r="E6" s="244"/>
      <c r="F6" s="218"/>
      <c r="G6" s="219" t="s">
        <v>792</v>
      </c>
      <c r="H6" s="245"/>
      <c r="I6" s="219" t="s">
        <v>862</v>
      </c>
      <c r="J6" s="218"/>
      <c r="K6" s="224" t="s">
        <v>791</v>
      </c>
      <c r="L6" s="245"/>
    </row>
    <row r="7" spans="3:12" s="250" customFormat="1" ht="24" customHeight="1" x14ac:dyDescent="0.35">
      <c r="C7" s="249"/>
      <c r="E7" s="249"/>
      <c r="G7" s="249"/>
      <c r="I7" s="249"/>
      <c r="K7" s="249"/>
    </row>
    <row r="8" spans="3:12" ht="34.5" customHeight="1" x14ac:dyDescent="0.2">
      <c r="C8" s="227" t="s">
        <v>859</v>
      </c>
      <c r="D8" s="216"/>
      <c r="E8" s="224" t="s">
        <v>791</v>
      </c>
      <c r="F8" s="220"/>
      <c r="G8" s="219" t="s">
        <v>686</v>
      </c>
      <c r="H8" s="220"/>
      <c r="I8" s="219" t="s">
        <v>790</v>
      </c>
      <c r="J8" s="218"/>
      <c r="K8" s="241" t="s">
        <v>789</v>
      </c>
      <c r="L8" s="216"/>
    </row>
    <row r="9" spans="3:12" s="250" customFormat="1" ht="24" customHeight="1" x14ac:dyDescent="0.35">
      <c r="C9" s="249"/>
      <c r="E9" s="249"/>
      <c r="G9" s="249"/>
      <c r="I9" s="249"/>
      <c r="K9" s="251"/>
      <c r="L9" s="249"/>
    </row>
    <row r="10" spans="3:12" ht="33.75" customHeight="1" x14ac:dyDescent="0.2">
      <c r="C10" s="227" t="s">
        <v>861</v>
      </c>
      <c r="D10" s="216"/>
      <c r="E10" s="241" t="s">
        <v>789</v>
      </c>
      <c r="F10" s="220"/>
      <c r="G10" s="219" t="s">
        <v>607</v>
      </c>
      <c r="H10" s="218"/>
      <c r="I10" s="217" t="s">
        <v>788</v>
      </c>
      <c r="J10" s="216"/>
      <c r="K10" s="215"/>
      <c r="L10" s="215"/>
    </row>
    <row r="11" spans="3:12" x14ac:dyDescent="0.2">
      <c r="E11" s="214"/>
    </row>
  </sheetData>
  <mergeCells count="2">
    <mergeCell ref="C2:L2"/>
    <mergeCell ref="C3:L3"/>
  </mergeCells>
  <pageMargins left="0.7" right="0.7" top="0.75" bottom="0.75" header="0.3" footer="0.3"/>
  <pageSetup paperSize="5" scale="140"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1:Q9"/>
  <sheetViews>
    <sheetView showGridLines="0" workbookViewId="0">
      <selection activeCell="A4" sqref="A4:XFD4"/>
    </sheetView>
  </sheetViews>
  <sheetFormatPr defaultRowHeight="11.25" x14ac:dyDescent="0.2"/>
  <cols>
    <col min="1" max="2" width="9.140625" style="232"/>
    <col min="3" max="3" width="11.85546875" style="232" customWidth="1"/>
    <col min="4" max="4" width="2.7109375" style="232" customWidth="1"/>
    <col min="5" max="5" width="19.7109375" style="232" customWidth="1"/>
    <col min="6" max="6" width="5.7109375" style="232" customWidth="1"/>
    <col min="7" max="7" width="19.85546875" style="232" customWidth="1"/>
    <col min="8" max="8" width="5.7109375" style="232" customWidth="1"/>
    <col min="9" max="9" width="21.5703125" style="232" customWidth="1"/>
    <col min="10" max="10" width="5.7109375" style="232" customWidth="1"/>
    <col min="11" max="11" width="18.42578125" style="232" customWidth="1"/>
    <col min="12" max="12" width="5.7109375" style="232" customWidth="1"/>
    <col min="13" max="13" width="19.85546875" style="232" customWidth="1"/>
    <col min="14" max="14" width="5.7109375" style="232" customWidth="1"/>
    <col min="15" max="15" width="21.5703125" style="232" customWidth="1"/>
    <col min="16" max="16" width="5.7109375" style="232" customWidth="1"/>
    <col min="17" max="17" width="18.42578125" style="232" customWidth="1"/>
    <col min="18" max="18" width="9.140625" style="232"/>
    <col min="19" max="19" width="0" style="232" hidden="1" customWidth="1"/>
    <col min="20" max="16384" width="9.140625" style="232"/>
  </cols>
  <sheetData>
    <row r="1" spans="3:17" x14ac:dyDescent="0.2">
      <c r="C1" s="230" t="s">
        <v>805</v>
      </c>
      <c r="D1" s="230"/>
      <c r="E1" s="230"/>
      <c r="F1" s="228"/>
      <c r="G1" s="230"/>
      <c r="H1" s="231"/>
      <c r="I1" s="231"/>
      <c r="J1" s="231"/>
      <c r="K1" s="231"/>
      <c r="L1" s="231"/>
    </row>
    <row r="2" spans="3:17" ht="15" x14ac:dyDescent="0.25">
      <c r="C2" s="391" t="s">
        <v>795</v>
      </c>
      <c r="D2" s="392"/>
      <c r="E2" s="392"/>
      <c r="F2" s="392"/>
      <c r="G2" s="392"/>
      <c r="H2" s="392"/>
      <c r="I2" s="392"/>
      <c r="J2" s="392"/>
      <c r="K2" s="392"/>
      <c r="L2" s="392"/>
    </row>
    <row r="3" spans="3:17" x14ac:dyDescent="0.2">
      <c r="C3" s="395"/>
      <c r="D3" s="396"/>
      <c r="E3" s="396"/>
      <c r="F3" s="396"/>
      <c r="G3" s="396"/>
      <c r="H3" s="396"/>
      <c r="I3" s="396"/>
      <c r="J3" s="396"/>
      <c r="K3" s="396"/>
      <c r="L3" s="396"/>
    </row>
    <row r="4" spans="3:17" s="233" customFormat="1" ht="33.75" customHeight="1" x14ac:dyDescent="0.2">
      <c r="C4" s="227" t="s">
        <v>860</v>
      </c>
      <c r="D4" s="226"/>
      <c r="E4" s="219" t="s">
        <v>794</v>
      </c>
      <c r="F4" s="218"/>
      <c r="G4" s="219" t="s">
        <v>851</v>
      </c>
      <c r="H4" s="218"/>
      <c r="I4" s="225" t="s">
        <v>852</v>
      </c>
      <c r="J4" s="218"/>
      <c r="K4" s="219" t="s">
        <v>793</v>
      </c>
      <c r="L4" s="218"/>
      <c r="M4" s="219" t="s">
        <v>792</v>
      </c>
      <c r="O4" s="219" t="s">
        <v>862</v>
      </c>
      <c r="P4" s="244"/>
      <c r="Q4" s="224" t="s">
        <v>791</v>
      </c>
    </row>
    <row r="5" spans="3:17" ht="20.25" customHeight="1" x14ac:dyDescent="0.2">
      <c r="C5" s="221"/>
      <c r="E5" s="221"/>
      <c r="G5" s="221"/>
      <c r="I5" s="221"/>
      <c r="K5" s="221"/>
    </row>
    <row r="6" spans="3:17" ht="33.75" customHeight="1" x14ac:dyDescent="0.2">
      <c r="C6" s="227" t="s">
        <v>859</v>
      </c>
      <c r="D6" s="216"/>
      <c r="E6" s="224" t="s">
        <v>791</v>
      </c>
      <c r="F6" s="220"/>
      <c r="G6" s="219" t="s">
        <v>686</v>
      </c>
      <c r="H6" s="220"/>
      <c r="I6" s="219" t="s">
        <v>790</v>
      </c>
      <c r="J6" s="218"/>
      <c r="K6" s="241" t="s">
        <v>789</v>
      </c>
      <c r="L6" s="216"/>
    </row>
    <row r="7" spans="3:17" ht="22.5" customHeight="1" x14ac:dyDescent="0.2">
      <c r="C7" s="221"/>
      <c r="E7" s="223"/>
      <c r="G7" s="221"/>
      <c r="I7" s="221"/>
      <c r="K7" s="222"/>
      <c r="L7" s="221"/>
    </row>
    <row r="8" spans="3:17" ht="33.75" customHeight="1" x14ac:dyDescent="0.2">
      <c r="C8" s="227" t="s">
        <v>861</v>
      </c>
      <c r="D8" s="216"/>
      <c r="E8" s="241" t="s">
        <v>789</v>
      </c>
      <c r="F8" s="220"/>
      <c r="G8" s="219" t="s">
        <v>607</v>
      </c>
      <c r="H8" s="218"/>
      <c r="I8" s="217" t="s">
        <v>788</v>
      </c>
      <c r="J8" s="216"/>
      <c r="K8" s="215"/>
      <c r="L8" s="215"/>
    </row>
    <row r="9" spans="3:17" x14ac:dyDescent="0.2">
      <c r="E9" s="214"/>
    </row>
  </sheetData>
  <mergeCells count="2">
    <mergeCell ref="C2:L2"/>
    <mergeCell ref="C3:L3"/>
  </mergeCells>
  <pageMargins left="0.7" right="0.7" top="0.75" bottom="0.75" header="0.3" footer="0.3"/>
  <pageSetup paperSize="5" scale="140"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4:L4"/>
  <sheetViews>
    <sheetView workbookViewId="0">
      <selection activeCell="C4" sqref="C4:L4"/>
    </sheetView>
  </sheetViews>
  <sheetFormatPr defaultRowHeight="15" x14ac:dyDescent="0.25"/>
  <cols>
    <col min="3" max="3" width="13.42578125" style="248" customWidth="1"/>
    <col min="4" max="4" width="11" style="248" customWidth="1"/>
    <col min="5" max="5" width="16.5703125" style="248" customWidth="1"/>
    <col min="6" max="6" width="11.85546875" style="248" customWidth="1"/>
    <col min="7" max="7" width="17.7109375" style="248" customWidth="1"/>
    <col min="8" max="8" width="10.28515625" style="248" customWidth="1"/>
    <col min="9" max="9" width="12.7109375" style="248" customWidth="1"/>
    <col min="10" max="10" width="11.5703125" style="248" customWidth="1"/>
    <col min="11" max="11" width="14.7109375" style="248" customWidth="1"/>
  </cols>
  <sheetData>
    <row r="4" spans="3:12" s="232" customFormat="1" ht="33.75" customHeight="1" x14ac:dyDescent="0.2">
      <c r="C4" s="227" t="s">
        <v>859</v>
      </c>
      <c r="D4" s="247"/>
      <c r="E4" s="224" t="s">
        <v>791</v>
      </c>
      <c r="F4" s="220"/>
      <c r="G4" s="219" t="s">
        <v>686</v>
      </c>
      <c r="H4" s="220"/>
      <c r="I4" s="219" t="s">
        <v>790</v>
      </c>
      <c r="J4" s="218"/>
      <c r="K4" s="241" t="s">
        <v>789</v>
      </c>
      <c r="L4" s="216"/>
    </row>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4:G505"/>
  <sheetViews>
    <sheetView workbookViewId="0">
      <selection activeCell="J32" sqref="J32"/>
    </sheetView>
  </sheetViews>
  <sheetFormatPr defaultRowHeight="15" x14ac:dyDescent="0.25"/>
  <cols>
    <col min="2" max="2" width="8.7109375" bestFit="1" customWidth="1"/>
    <col min="3" max="3" width="23.5703125" bestFit="1" customWidth="1"/>
    <col min="4" max="4" width="11.85546875" bestFit="1" customWidth="1"/>
  </cols>
  <sheetData>
    <row r="4" spans="2:7" x14ac:dyDescent="0.25">
      <c r="B4" s="4" t="s">
        <v>0</v>
      </c>
      <c r="C4" s="3" t="s">
        <v>1</v>
      </c>
      <c r="D4" s="3" t="s">
        <v>2</v>
      </c>
    </row>
    <row r="5" spans="2:7" x14ac:dyDescent="0.25">
      <c r="B5" s="1">
        <v>119350303</v>
      </c>
      <c r="C5" s="2" t="s">
        <v>406</v>
      </c>
      <c r="D5" s="2" t="s">
        <v>407</v>
      </c>
      <c r="G5" s="93"/>
    </row>
    <row r="6" spans="2:7" x14ac:dyDescent="0.25">
      <c r="B6" s="1">
        <v>123460302</v>
      </c>
      <c r="C6" s="2" t="s">
        <v>662</v>
      </c>
      <c r="D6" s="2" t="s">
        <v>476</v>
      </c>
      <c r="G6" s="93"/>
    </row>
    <row r="7" spans="2:7" x14ac:dyDescent="0.25">
      <c r="B7" s="1">
        <v>101260303</v>
      </c>
      <c r="C7" s="2" t="s">
        <v>3</v>
      </c>
      <c r="D7" s="2" t="s">
        <v>4</v>
      </c>
      <c r="G7" s="93"/>
    </row>
    <row r="8" spans="2:7" x14ac:dyDescent="0.25">
      <c r="B8" s="1">
        <v>127040503</v>
      </c>
      <c r="C8" s="2" t="s">
        <v>529</v>
      </c>
      <c r="D8" s="2" t="s">
        <v>530</v>
      </c>
      <c r="G8" s="93"/>
    </row>
    <row r="9" spans="2:7" x14ac:dyDescent="0.25">
      <c r="B9" s="1">
        <v>103020603</v>
      </c>
      <c r="C9" s="2" t="s">
        <v>33</v>
      </c>
      <c r="D9" s="2" t="s">
        <v>32</v>
      </c>
      <c r="G9" s="93"/>
    </row>
    <row r="10" spans="2:7" x14ac:dyDescent="0.25">
      <c r="B10" s="1">
        <v>106160303</v>
      </c>
      <c r="C10" s="2" t="s">
        <v>125</v>
      </c>
      <c r="D10" s="2" t="s">
        <v>126</v>
      </c>
      <c r="G10" s="93"/>
    </row>
    <row r="11" spans="2:7" x14ac:dyDescent="0.25">
      <c r="B11" s="1">
        <v>121390302</v>
      </c>
      <c r="C11" s="2" t="s">
        <v>451</v>
      </c>
      <c r="D11" s="2" t="s">
        <v>452</v>
      </c>
      <c r="G11" s="93"/>
    </row>
    <row r="12" spans="2:7" x14ac:dyDescent="0.25">
      <c r="B12" s="1">
        <v>108070502</v>
      </c>
      <c r="C12" s="2" t="s">
        <v>171</v>
      </c>
      <c r="D12" s="2" t="s">
        <v>172</v>
      </c>
      <c r="G12" s="93"/>
    </row>
    <row r="13" spans="2:7" x14ac:dyDescent="0.25">
      <c r="B13" s="1">
        <v>127040703</v>
      </c>
      <c r="C13" s="2" t="s">
        <v>531</v>
      </c>
      <c r="D13" s="2" t="s">
        <v>530</v>
      </c>
      <c r="G13" s="93"/>
    </row>
    <row r="14" spans="2:7" x14ac:dyDescent="0.25">
      <c r="B14" s="1">
        <v>113380303</v>
      </c>
      <c r="C14" s="2" t="s">
        <v>294</v>
      </c>
      <c r="D14" s="2" t="s">
        <v>295</v>
      </c>
      <c r="G14" s="93"/>
    </row>
    <row r="15" spans="2:7" x14ac:dyDescent="0.25">
      <c r="B15" s="1">
        <v>114060503</v>
      </c>
      <c r="C15" s="2" t="s">
        <v>301</v>
      </c>
      <c r="D15" s="2" t="s">
        <v>302</v>
      </c>
      <c r="G15" s="93"/>
    </row>
    <row r="16" spans="2:7" x14ac:dyDescent="0.25">
      <c r="B16" s="1">
        <v>128030603</v>
      </c>
      <c r="C16" s="2" t="s">
        <v>544</v>
      </c>
      <c r="D16" s="2" t="s">
        <v>545</v>
      </c>
      <c r="G16" s="93"/>
    </row>
    <row r="17" spans="2:7" x14ac:dyDescent="0.25">
      <c r="B17" s="1">
        <v>128030852</v>
      </c>
      <c r="C17" s="2" t="s">
        <v>546</v>
      </c>
      <c r="D17" s="2" t="s">
        <v>545</v>
      </c>
      <c r="G17" s="93"/>
    </row>
    <row r="18" spans="2:7" x14ac:dyDescent="0.25">
      <c r="B18" s="1">
        <v>117080503</v>
      </c>
      <c r="C18" s="2" t="s">
        <v>369</v>
      </c>
      <c r="D18" s="2" t="s">
        <v>370</v>
      </c>
      <c r="G18" s="93"/>
    </row>
    <row r="19" spans="2:7" x14ac:dyDescent="0.25">
      <c r="B19" s="1">
        <v>109530304</v>
      </c>
      <c r="C19" s="2" t="s">
        <v>216</v>
      </c>
      <c r="D19" s="2" t="s">
        <v>217</v>
      </c>
      <c r="G19" s="93"/>
    </row>
    <row r="20" spans="2:7" x14ac:dyDescent="0.25">
      <c r="B20" s="1">
        <v>101630504</v>
      </c>
      <c r="C20" s="2" t="s">
        <v>16</v>
      </c>
      <c r="D20" s="2" t="s">
        <v>17</v>
      </c>
      <c r="G20" s="93"/>
    </row>
    <row r="21" spans="2:7" x14ac:dyDescent="0.25">
      <c r="B21" s="1">
        <v>124150503</v>
      </c>
      <c r="C21" s="2" t="s">
        <v>498</v>
      </c>
      <c r="D21" s="2" t="s">
        <v>499</v>
      </c>
      <c r="G21" s="93"/>
    </row>
    <row r="22" spans="2:7" x14ac:dyDescent="0.25">
      <c r="B22" s="1">
        <v>103020753</v>
      </c>
      <c r="C22" s="2" t="s">
        <v>34</v>
      </c>
      <c r="D22" s="2" t="s">
        <v>32</v>
      </c>
      <c r="G22" s="93"/>
    </row>
    <row r="23" spans="2:7" x14ac:dyDescent="0.25">
      <c r="B23" s="1">
        <v>110141003</v>
      </c>
      <c r="C23" s="2" t="s">
        <v>222</v>
      </c>
      <c r="D23" s="2" t="s">
        <v>223</v>
      </c>
      <c r="G23" s="93"/>
    </row>
    <row r="24" spans="2:7" x14ac:dyDescent="0.25">
      <c r="B24" s="1">
        <v>103021102</v>
      </c>
      <c r="C24" s="2" t="s">
        <v>36</v>
      </c>
      <c r="D24" s="2" t="s">
        <v>32</v>
      </c>
      <c r="G24" s="93"/>
    </row>
    <row r="25" spans="2:7" x14ac:dyDescent="0.25">
      <c r="B25" s="1">
        <v>120480803</v>
      </c>
      <c r="C25" s="2" t="s">
        <v>434</v>
      </c>
      <c r="D25" s="2" t="s">
        <v>435</v>
      </c>
      <c r="G25" s="93"/>
    </row>
    <row r="26" spans="2:7" x14ac:dyDescent="0.25">
      <c r="B26" s="1">
        <v>127041203</v>
      </c>
      <c r="C26" s="2" t="s">
        <v>532</v>
      </c>
      <c r="D26" s="2" t="s">
        <v>530</v>
      </c>
      <c r="G26" s="93"/>
    </row>
    <row r="27" spans="2:7" x14ac:dyDescent="0.25">
      <c r="B27" s="1">
        <v>108051003</v>
      </c>
      <c r="C27" s="2" t="s">
        <v>165</v>
      </c>
      <c r="D27" s="2" t="s">
        <v>166</v>
      </c>
      <c r="G27" s="93"/>
    </row>
    <row r="28" spans="2:7" x14ac:dyDescent="0.25">
      <c r="B28" s="1">
        <v>107650603</v>
      </c>
      <c r="C28" s="2" t="s">
        <v>147</v>
      </c>
      <c r="D28" s="2" t="s">
        <v>148</v>
      </c>
      <c r="G28" s="93"/>
    </row>
    <row r="29" spans="2:7" x14ac:dyDescent="0.25">
      <c r="B29" s="1">
        <v>110141103</v>
      </c>
      <c r="C29" s="2" t="s">
        <v>224</v>
      </c>
      <c r="D29" s="2" t="s">
        <v>223</v>
      </c>
      <c r="G29" s="93"/>
    </row>
    <row r="30" spans="2:7" x14ac:dyDescent="0.25">
      <c r="B30" s="1">
        <v>108071003</v>
      </c>
      <c r="C30" s="2" t="s">
        <v>173</v>
      </c>
      <c r="D30" s="2" t="s">
        <v>172</v>
      </c>
      <c r="G30" s="93"/>
    </row>
    <row r="31" spans="2:7" x14ac:dyDescent="0.25">
      <c r="B31" s="1">
        <v>122091002</v>
      </c>
      <c r="C31" s="2" t="s">
        <v>461</v>
      </c>
      <c r="D31" s="2" t="s">
        <v>462</v>
      </c>
      <c r="G31" s="93"/>
    </row>
    <row r="32" spans="2:7" x14ac:dyDescent="0.25">
      <c r="B32" s="1">
        <v>116191004</v>
      </c>
      <c r="C32" s="2" t="s">
        <v>347</v>
      </c>
      <c r="D32" s="2" t="s">
        <v>348</v>
      </c>
      <c r="G32" s="93"/>
    </row>
    <row r="33" spans="2:7" x14ac:dyDescent="0.25">
      <c r="B33" s="1">
        <v>101630903</v>
      </c>
      <c r="C33" s="2" t="s">
        <v>18</v>
      </c>
      <c r="D33" s="2" t="s">
        <v>17</v>
      </c>
      <c r="G33" s="93"/>
    </row>
    <row r="34" spans="2:7" x14ac:dyDescent="0.25">
      <c r="B34" s="1">
        <v>108561003</v>
      </c>
      <c r="C34" s="2" t="s">
        <v>192</v>
      </c>
      <c r="D34" s="2" t="s">
        <v>193</v>
      </c>
      <c r="G34" s="93"/>
    </row>
    <row r="35" spans="2:7" x14ac:dyDescent="0.25">
      <c r="B35" s="1">
        <v>112011103</v>
      </c>
      <c r="C35" s="2" t="s">
        <v>249</v>
      </c>
      <c r="D35" s="2" t="s">
        <v>250</v>
      </c>
      <c r="G35" s="93"/>
    </row>
    <row r="36" spans="2:7" x14ac:dyDescent="0.25">
      <c r="B36" s="1">
        <v>116191103</v>
      </c>
      <c r="C36" s="2" t="s">
        <v>349</v>
      </c>
      <c r="D36" s="2" t="s">
        <v>348</v>
      </c>
      <c r="G36" s="93"/>
    </row>
    <row r="37" spans="2:7" x14ac:dyDescent="0.25">
      <c r="B37" s="1">
        <v>103021252</v>
      </c>
      <c r="C37" s="2" t="s">
        <v>37</v>
      </c>
      <c r="D37" s="2" t="s">
        <v>32</v>
      </c>
      <c r="G37" s="93"/>
    </row>
    <row r="38" spans="2:7" x14ac:dyDescent="0.25">
      <c r="B38" s="1">
        <v>120481002</v>
      </c>
      <c r="C38" s="2" t="s">
        <v>436</v>
      </c>
      <c r="D38" s="2" t="s">
        <v>435</v>
      </c>
      <c r="G38" s="93"/>
    </row>
    <row r="39" spans="2:7" x14ac:dyDescent="0.25">
      <c r="B39" s="1">
        <v>101631003</v>
      </c>
      <c r="C39" s="2" t="s">
        <v>19</v>
      </c>
      <c r="D39" s="2" t="s">
        <v>17</v>
      </c>
      <c r="G39" s="93"/>
    </row>
    <row r="40" spans="2:7" x14ac:dyDescent="0.25">
      <c r="B40" s="1">
        <v>127041503</v>
      </c>
      <c r="C40" s="2" t="s">
        <v>533</v>
      </c>
      <c r="D40" s="2" t="s">
        <v>530</v>
      </c>
      <c r="G40" s="93"/>
    </row>
    <row r="41" spans="2:7" x14ac:dyDescent="0.25">
      <c r="B41" s="1">
        <v>115210503</v>
      </c>
      <c r="C41" s="2" t="s">
        <v>320</v>
      </c>
      <c r="D41" s="2" t="s">
        <v>321</v>
      </c>
      <c r="G41" s="93"/>
    </row>
    <row r="42" spans="2:7" x14ac:dyDescent="0.25">
      <c r="B42" s="1">
        <v>127041603</v>
      </c>
      <c r="C42" s="2" t="s">
        <v>534</v>
      </c>
      <c r="D42" s="2" t="s">
        <v>530</v>
      </c>
      <c r="G42" s="93"/>
    </row>
    <row r="43" spans="2:7" x14ac:dyDescent="0.25">
      <c r="B43" s="1">
        <v>108110603</v>
      </c>
      <c r="C43" s="2" t="s">
        <v>179</v>
      </c>
      <c r="D43" s="2" t="s">
        <v>180</v>
      </c>
      <c r="G43" s="93"/>
    </row>
    <row r="44" spans="2:7" x14ac:dyDescent="0.25">
      <c r="B44" s="1">
        <v>128321103</v>
      </c>
      <c r="C44" s="2" t="s">
        <v>549</v>
      </c>
      <c r="D44" s="2" t="s">
        <v>550</v>
      </c>
      <c r="G44" s="93"/>
    </row>
    <row r="45" spans="2:7" x14ac:dyDescent="0.25">
      <c r="B45" s="1">
        <v>116191203</v>
      </c>
      <c r="C45" s="2" t="s">
        <v>350</v>
      </c>
      <c r="D45" s="2" t="s">
        <v>348</v>
      </c>
      <c r="G45" s="93"/>
    </row>
    <row r="46" spans="2:7" x14ac:dyDescent="0.25">
      <c r="B46" s="1">
        <v>129540803</v>
      </c>
      <c r="C46" s="2" t="s">
        <v>557</v>
      </c>
      <c r="D46" s="2" t="s">
        <v>558</v>
      </c>
      <c r="G46" s="93"/>
    </row>
    <row r="47" spans="2:7" x14ac:dyDescent="0.25">
      <c r="B47" s="1">
        <v>119581003</v>
      </c>
      <c r="C47" s="2" t="s">
        <v>417</v>
      </c>
      <c r="D47" s="2" t="s">
        <v>418</v>
      </c>
      <c r="G47" s="93"/>
    </row>
    <row r="48" spans="2:7" x14ac:dyDescent="0.25">
      <c r="B48" s="1">
        <v>114060753</v>
      </c>
      <c r="C48" s="2" t="s">
        <v>303</v>
      </c>
      <c r="D48" s="2" t="s">
        <v>302</v>
      </c>
      <c r="G48" s="93"/>
    </row>
    <row r="49" spans="2:7" x14ac:dyDescent="0.25">
      <c r="B49" s="1">
        <v>109420803</v>
      </c>
      <c r="C49" s="2" t="s">
        <v>210</v>
      </c>
      <c r="D49" s="2" t="s">
        <v>211</v>
      </c>
      <c r="G49" s="93"/>
    </row>
    <row r="50" spans="2:7" x14ac:dyDescent="0.25">
      <c r="B50" s="1">
        <v>114060853</v>
      </c>
      <c r="C50" s="2" t="s">
        <v>304</v>
      </c>
      <c r="D50" s="2" t="s">
        <v>302</v>
      </c>
      <c r="G50" s="93"/>
    </row>
    <row r="51" spans="2:7" x14ac:dyDescent="0.25">
      <c r="B51" s="1">
        <v>103021453</v>
      </c>
      <c r="C51" s="2" t="s">
        <v>38</v>
      </c>
      <c r="D51" s="2" t="s">
        <v>32</v>
      </c>
      <c r="G51" s="93"/>
    </row>
    <row r="52" spans="2:7" x14ac:dyDescent="0.25">
      <c r="B52" s="1">
        <v>122091303</v>
      </c>
      <c r="C52" s="2" t="s">
        <v>463</v>
      </c>
      <c r="D52" s="2" t="s">
        <v>462</v>
      </c>
      <c r="G52" s="93"/>
    </row>
    <row r="53" spans="2:7" x14ac:dyDescent="0.25">
      <c r="B53" s="1">
        <v>122091352</v>
      </c>
      <c r="C53" s="2" t="s">
        <v>464</v>
      </c>
      <c r="D53" s="2" t="s">
        <v>462</v>
      </c>
      <c r="G53" s="93"/>
    </row>
    <row r="54" spans="2:7" x14ac:dyDescent="0.25">
      <c r="B54" s="1">
        <v>106330703</v>
      </c>
      <c r="C54" s="2" t="s">
        <v>137</v>
      </c>
      <c r="D54" s="2" t="s">
        <v>138</v>
      </c>
      <c r="G54" s="93"/>
    </row>
    <row r="55" spans="2:7" x14ac:dyDescent="0.25">
      <c r="B55" s="1">
        <v>106330803</v>
      </c>
      <c r="C55" s="2" t="s">
        <v>139</v>
      </c>
      <c r="D55" s="2" t="s">
        <v>138</v>
      </c>
      <c r="G55" s="93"/>
    </row>
    <row r="56" spans="2:7" x14ac:dyDescent="0.25">
      <c r="B56" s="1">
        <v>101260803</v>
      </c>
      <c r="C56" s="2" t="s">
        <v>5</v>
      </c>
      <c r="D56" s="2" t="s">
        <v>4</v>
      </c>
      <c r="G56" s="93"/>
    </row>
    <row r="57" spans="2:7" x14ac:dyDescent="0.25">
      <c r="B57" s="1">
        <v>123460504</v>
      </c>
      <c r="C57" s="2" t="s">
        <v>477</v>
      </c>
      <c r="D57" s="2" t="s">
        <v>476</v>
      </c>
      <c r="G57" s="93"/>
    </row>
    <row r="58" spans="2:7" x14ac:dyDescent="0.25">
      <c r="B58" s="1">
        <v>101631203</v>
      </c>
      <c r="C58" s="2" t="s">
        <v>20</v>
      </c>
      <c r="D58" s="2" t="s">
        <v>17</v>
      </c>
      <c r="G58" s="93"/>
    </row>
    <row r="59" spans="2:7" x14ac:dyDescent="0.25">
      <c r="B59" s="1">
        <v>107650703</v>
      </c>
      <c r="C59" s="2" t="s">
        <v>149</v>
      </c>
      <c r="D59" s="2" t="s">
        <v>148</v>
      </c>
      <c r="G59" s="93"/>
    </row>
    <row r="60" spans="2:7" x14ac:dyDescent="0.25">
      <c r="B60" s="1">
        <v>104101252</v>
      </c>
      <c r="C60" s="2" t="s">
        <v>75</v>
      </c>
      <c r="D60" s="2" t="s">
        <v>76</v>
      </c>
      <c r="G60" s="93"/>
    </row>
    <row r="61" spans="2:7" x14ac:dyDescent="0.25">
      <c r="B61" s="1">
        <v>101631503</v>
      </c>
      <c r="C61" s="2" t="s">
        <v>21</v>
      </c>
      <c r="D61" s="2" t="s">
        <v>17</v>
      </c>
      <c r="G61" s="93"/>
    </row>
    <row r="62" spans="2:7" x14ac:dyDescent="0.25">
      <c r="B62" s="1">
        <v>108111203</v>
      </c>
      <c r="C62" s="2" t="s">
        <v>181</v>
      </c>
      <c r="D62" s="2" t="s">
        <v>180</v>
      </c>
      <c r="G62" s="93"/>
    </row>
    <row r="63" spans="2:7" x14ac:dyDescent="0.25">
      <c r="B63" s="1">
        <v>109122703</v>
      </c>
      <c r="C63" s="2" t="s">
        <v>204</v>
      </c>
      <c r="D63" s="2" t="s">
        <v>205</v>
      </c>
      <c r="G63" s="93"/>
    </row>
    <row r="64" spans="2:7" x14ac:dyDescent="0.25">
      <c r="B64" s="1">
        <v>115211003</v>
      </c>
      <c r="C64" s="2" t="s">
        <v>322</v>
      </c>
      <c r="D64" s="2" t="s">
        <v>321</v>
      </c>
      <c r="G64" s="93"/>
    </row>
    <row r="65" spans="2:7" x14ac:dyDescent="0.25">
      <c r="B65" s="1">
        <v>101631703</v>
      </c>
      <c r="C65" s="2" t="s">
        <v>22</v>
      </c>
      <c r="D65" s="2" t="s">
        <v>17</v>
      </c>
      <c r="G65" s="93"/>
    </row>
    <row r="66" spans="2:7" x14ac:dyDescent="0.25">
      <c r="B66" s="1">
        <v>117081003</v>
      </c>
      <c r="C66" s="2" t="s">
        <v>371</v>
      </c>
      <c r="D66" s="2" t="s">
        <v>370</v>
      </c>
      <c r="G66" s="93"/>
    </row>
    <row r="67" spans="2:7" x14ac:dyDescent="0.25">
      <c r="B67" s="1">
        <v>119351303</v>
      </c>
      <c r="C67" s="2" t="s">
        <v>408</v>
      </c>
      <c r="D67" s="2" t="s">
        <v>407</v>
      </c>
      <c r="G67" s="93"/>
    </row>
    <row r="68" spans="2:7" x14ac:dyDescent="0.25">
      <c r="B68" s="1">
        <v>115211103</v>
      </c>
      <c r="C68" s="2" t="s">
        <v>323</v>
      </c>
      <c r="D68" s="2" t="s">
        <v>321</v>
      </c>
      <c r="G68" s="93"/>
    </row>
    <row r="69" spans="2:7" x14ac:dyDescent="0.25">
      <c r="B69" s="1">
        <v>103021603</v>
      </c>
      <c r="C69" s="2" t="s">
        <v>39</v>
      </c>
      <c r="D69" s="2" t="s">
        <v>32</v>
      </c>
      <c r="G69" s="93"/>
    </row>
    <row r="70" spans="2:7" x14ac:dyDescent="0.25">
      <c r="B70" s="1">
        <v>101301303</v>
      </c>
      <c r="C70" s="2" t="s">
        <v>10</v>
      </c>
      <c r="D70" s="2" t="s">
        <v>11</v>
      </c>
      <c r="G70" s="93"/>
    </row>
    <row r="71" spans="2:7" x14ac:dyDescent="0.25">
      <c r="B71" s="1">
        <v>121391303</v>
      </c>
      <c r="C71" s="2" t="s">
        <v>453</v>
      </c>
      <c r="D71" s="2" t="s">
        <v>452</v>
      </c>
      <c r="G71" s="93"/>
    </row>
    <row r="72" spans="2:7" x14ac:dyDescent="0.25">
      <c r="B72" s="1">
        <v>122092002</v>
      </c>
      <c r="C72" s="2" t="s">
        <v>465</v>
      </c>
      <c r="D72" s="2" t="s">
        <v>462</v>
      </c>
      <c r="G72" s="93"/>
    </row>
    <row r="73" spans="2:7" x14ac:dyDescent="0.25">
      <c r="B73" s="1">
        <v>122092102</v>
      </c>
      <c r="C73" s="2" t="s">
        <v>466</v>
      </c>
      <c r="D73" s="2" t="s">
        <v>462</v>
      </c>
      <c r="G73" s="93"/>
    </row>
    <row r="74" spans="2:7" x14ac:dyDescent="0.25">
      <c r="B74" s="1">
        <v>108111303</v>
      </c>
      <c r="C74" s="2" t="s">
        <v>182</v>
      </c>
      <c r="D74" s="2" t="s">
        <v>180</v>
      </c>
      <c r="G74" s="93"/>
    </row>
    <row r="75" spans="2:7" x14ac:dyDescent="0.25">
      <c r="B75" s="1">
        <v>116191503</v>
      </c>
      <c r="C75" s="2" t="s">
        <v>351</v>
      </c>
      <c r="D75" s="2" t="s">
        <v>348</v>
      </c>
      <c r="G75" s="93"/>
    </row>
    <row r="76" spans="2:7" x14ac:dyDescent="0.25">
      <c r="B76" s="1">
        <v>115221402</v>
      </c>
      <c r="C76" s="2" t="s">
        <v>330</v>
      </c>
      <c r="D76" s="2" t="s">
        <v>331</v>
      </c>
      <c r="G76" s="93"/>
    </row>
    <row r="77" spans="2:7" x14ac:dyDescent="0.25">
      <c r="B77" s="1">
        <v>111291304</v>
      </c>
      <c r="C77" s="2" t="s">
        <v>236</v>
      </c>
      <c r="D77" s="2" t="s">
        <v>237</v>
      </c>
      <c r="G77" s="93"/>
    </row>
    <row r="78" spans="2:7" x14ac:dyDescent="0.25">
      <c r="B78" s="1">
        <v>101301403</v>
      </c>
      <c r="C78" s="2" t="s">
        <v>12</v>
      </c>
      <c r="D78" s="2" t="s">
        <v>11</v>
      </c>
      <c r="G78" s="93"/>
    </row>
    <row r="79" spans="2:7" x14ac:dyDescent="0.25">
      <c r="B79" s="7">
        <v>127042003</v>
      </c>
      <c r="C79" s="7" t="s">
        <v>535</v>
      </c>
      <c r="D79" s="7" t="s">
        <v>530</v>
      </c>
      <c r="G79" s="93"/>
    </row>
    <row r="80" spans="2:7" x14ac:dyDescent="0.25">
      <c r="B80" s="1">
        <v>112671303</v>
      </c>
      <c r="C80" s="2" t="s">
        <v>262</v>
      </c>
      <c r="D80" s="2" t="s">
        <v>263</v>
      </c>
      <c r="G80" s="93"/>
    </row>
    <row r="81" spans="2:7" x14ac:dyDescent="0.25">
      <c r="B81" s="1">
        <v>112281302</v>
      </c>
      <c r="C81" s="2" t="s">
        <v>256</v>
      </c>
      <c r="D81" s="2" t="s">
        <v>257</v>
      </c>
      <c r="G81" s="93"/>
    </row>
    <row r="82" spans="2:7" x14ac:dyDescent="0.25">
      <c r="B82" s="1">
        <v>101631803</v>
      </c>
      <c r="C82" s="2" t="s">
        <v>23</v>
      </c>
      <c r="D82" s="2" t="s">
        <v>17</v>
      </c>
      <c r="G82" s="93"/>
    </row>
    <row r="83" spans="2:7" x14ac:dyDescent="0.25">
      <c r="B83" s="1">
        <v>103021752</v>
      </c>
      <c r="C83" s="2" t="s">
        <v>40</v>
      </c>
      <c r="D83" s="2" t="s">
        <v>32</v>
      </c>
      <c r="G83" s="93"/>
    </row>
    <row r="84" spans="2:7" x14ac:dyDescent="0.25">
      <c r="B84" s="1">
        <v>101631903</v>
      </c>
      <c r="C84" s="2" t="s">
        <v>24</v>
      </c>
      <c r="D84" s="2" t="s">
        <v>17</v>
      </c>
      <c r="G84" s="93"/>
    </row>
    <row r="85" spans="2:7" x14ac:dyDescent="0.25">
      <c r="B85" s="1">
        <v>123461302</v>
      </c>
      <c r="C85" s="2" t="s">
        <v>478</v>
      </c>
      <c r="D85" s="2" t="s">
        <v>476</v>
      </c>
      <c r="G85" s="93"/>
    </row>
    <row r="86" spans="2:7" x14ac:dyDescent="0.25">
      <c r="B86" s="1">
        <v>125231232</v>
      </c>
      <c r="C86" s="2" t="s">
        <v>511</v>
      </c>
      <c r="D86" s="2" t="s">
        <v>512</v>
      </c>
      <c r="G86" s="93"/>
    </row>
    <row r="87" spans="2:7" x14ac:dyDescent="0.25">
      <c r="B87" s="1">
        <v>108051503</v>
      </c>
      <c r="C87" s="2" t="s">
        <v>167</v>
      </c>
      <c r="D87" s="2" t="s">
        <v>166</v>
      </c>
      <c r="G87" s="93"/>
    </row>
    <row r="88" spans="2:7" x14ac:dyDescent="0.25">
      <c r="B88" s="1">
        <v>125231303</v>
      </c>
      <c r="C88" s="2" t="s">
        <v>513</v>
      </c>
      <c r="D88" s="2" t="s">
        <v>512</v>
      </c>
      <c r="G88" s="93"/>
    </row>
    <row r="89" spans="2:7" x14ac:dyDescent="0.25">
      <c r="B89" s="1">
        <v>103021903</v>
      </c>
      <c r="C89" s="2" t="s">
        <v>41</v>
      </c>
      <c r="D89" s="2" t="s">
        <v>32</v>
      </c>
      <c r="G89" s="93"/>
    </row>
    <row r="90" spans="2:7" x14ac:dyDescent="0.25">
      <c r="B90" s="1">
        <v>106161203</v>
      </c>
      <c r="C90" s="2" t="s">
        <v>127</v>
      </c>
      <c r="D90" s="2" t="s">
        <v>126</v>
      </c>
      <c r="G90" s="93"/>
    </row>
    <row r="91" spans="2:7" x14ac:dyDescent="0.25">
      <c r="B91" s="1">
        <v>106161703</v>
      </c>
      <c r="C91" s="2" t="s">
        <v>128</v>
      </c>
      <c r="D91" s="2" t="s">
        <v>126</v>
      </c>
      <c r="G91" s="93"/>
    </row>
    <row r="92" spans="2:7" x14ac:dyDescent="0.25">
      <c r="B92" s="1">
        <v>108071504</v>
      </c>
      <c r="C92" s="2" t="s">
        <v>174</v>
      </c>
      <c r="D92" s="2" t="s">
        <v>172</v>
      </c>
      <c r="G92" s="93"/>
    </row>
    <row r="93" spans="2:7" x14ac:dyDescent="0.25">
      <c r="B93" s="1">
        <v>110171003</v>
      </c>
      <c r="C93" s="2" t="s">
        <v>227</v>
      </c>
      <c r="D93" s="2" t="s">
        <v>134</v>
      </c>
      <c r="G93" s="93"/>
    </row>
    <row r="94" spans="2:7" x14ac:dyDescent="0.25">
      <c r="B94" s="1">
        <v>124151902</v>
      </c>
      <c r="C94" s="2" t="s">
        <v>500</v>
      </c>
      <c r="D94" s="2" t="s">
        <v>499</v>
      </c>
      <c r="G94" s="93"/>
    </row>
    <row r="95" spans="2:7" x14ac:dyDescent="0.25">
      <c r="B95" s="1">
        <v>113361303</v>
      </c>
      <c r="C95" s="2" t="s">
        <v>277</v>
      </c>
      <c r="D95" s="2" t="s">
        <v>278</v>
      </c>
      <c r="G95" s="93"/>
    </row>
    <row r="96" spans="2:7" x14ac:dyDescent="0.25">
      <c r="B96" s="1">
        <v>123461602</v>
      </c>
      <c r="C96" s="2" t="s">
        <v>479</v>
      </c>
      <c r="D96" s="2" t="s">
        <v>476</v>
      </c>
      <c r="G96" s="93"/>
    </row>
    <row r="97" spans="2:7" x14ac:dyDescent="0.25">
      <c r="B97" s="1">
        <v>113361503</v>
      </c>
      <c r="C97" s="2" t="s">
        <v>279</v>
      </c>
      <c r="D97" s="2" t="s">
        <v>278</v>
      </c>
      <c r="G97" s="93"/>
    </row>
    <row r="98" spans="2:7" x14ac:dyDescent="0.25">
      <c r="B98" s="1">
        <v>104431304</v>
      </c>
      <c r="C98" s="2" t="s">
        <v>92</v>
      </c>
      <c r="D98" s="2" t="s">
        <v>93</v>
      </c>
      <c r="G98" s="93"/>
    </row>
    <row r="99" spans="2:7" x14ac:dyDescent="0.25">
      <c r="B99" s="1">
        <v>108561803</v>
      </c>
      <c r="C99" s="2" t="s">
        <v>194</v>
      </c>
      <c r="D99" s="2" t="s">
        <v>193</v>
      </c>
      <c r="G99" s="93"/>
    </row>
    <row r="100" spans="2:7" x14ac:dyDescent="0.25">
      <c r="B100" s="1">
        <v>108111403</v>
      </c>
      <c r="C100" s="2" t="s">
        <v>183</v>
      </c>
      <c r="D100" s="2" t="s">
        <v>180</v>
      </c>
      <c r="G100" s="93"/>
    </row>
    <row r="101" spans="2:7" x14ac:dyDescent="0.25">
      <c r="B101" s="1">
        <v>113361703</v>
      </c>
      <c r="C101" s="2" t="s">
        <v>280</v>
      </c>
      <c r="D101" s="2" t="s">
        <v>278</v>
      </c>
      <c r="G101" s="93"/>
    </row>
    <row r="102" spans="2:7" x14ac:dyDescent="0.25">
      <c r="B102" s="1">
        <v>112011603</v>
      </c>
      <c r="C102" s="2" t="s">
        <v>251</v>
      </c>
      <c r="D102" s="2" t="s">
        <v>250</v>
      </c>
      <c r="G102" s="93"/>
    </row>
    <row r="103" spans="2:7" x14ac:dyDescent="0.25">
      <c r="B103" s="1">
        <v>105201033</v>
      </c>
      <c r="C103" s="2" t="s">
        <v>105</v>
      </c>
      <c r="D103" s="2" t="s">
        <v>106</v>
      </c>
      <c r="G103" s="93"/>
    </row>
    <row r="104" spans="2:7" x14ac:dyDescent="0.25">
      <c r="B104" s="1">
        <v>101261302</v>
      </c>
      <c r="C104" s="2" t="s">
        <v>6</v>
      </c>
      <c r="D104" s="2" t="s">
        <v>4</v>
      </c>
      <c r="G104" s="93"/>
    </row>
    <row r="105" spans="2:7" x14ac:dyDescent="0.25">
      <c r="B105" s="1">
        <v>114061103</v>
      </c>
      <c r="C105" s="2" t="s">
        <v>305</v>
      </c>
      <c r="D105" s="2" t="s">
        <v>302</v>
      </c>
      <c r="G105" s="93"/>
    </row>
    <row r="106" spans="2:7" x14ac:dyDescent="0.25">
      <c r="B106" s="1">
        <v>103022103</v>
      </c>
      <c r="C106" s="2" t="s">
        <v>42</v>
      </c>
      <c r="D106" s="2" t="s">
        <v>32</v>
      </c>
      <c r="G106" s="93"/>
    </row>
    <row r="107" spans="2:7" x14ac:dyDescent="0.25">
      <c r="B107" s="1">
        <v>113381303</v>
      </c>
      <c r="C107" s="2" t="s">
        <v>296</v>
      </c>
      <c r="D107" s="2" t="s">
        <v>295</v>
      </c>
      <c r="G107" s="93"/>
    </row>
    <row r="108" spans="2:7" x14ac:dyDescent="0.25">
      <c r="B108" s="1">
        <v>105251453</v>
      </c>
      <c r="C108" s="2" t="s">
        <v>109</v>
      </c>
      <c r="D108" s="2" t="s">
        <v>110</v>
      </c>
      <c r="G108" s="93"/>
    </row>
    <row r="109" spans="2:7" x14ac:dyDescent="0.25">
      <c r="B109" s="1">
        <v>109531304</v>
      </c>
      <c r="C109" s="2" t="s">
        <v>218</v>
      </c>
      <c r="D109" s="2" t="s">
        <v>217</v>
      </c>
      <c r="G109" s="93"/>
    </row>
    <row r="110" spans="2:7" x14ac:dyDescent="0.25">
      <c r="B110" s="1">
        <v>122092353</v>
      </c>
      <c r="C110" s="2" t="s">
        <v>467</v>
      </c>
      <c r="D110" s="2" t="s">
        <v>462</v>
      </c>
      <c r="G110" s="93"/>
    </row>
    <row r="111" spans="2:7" x14ac:dyDescent="0.25">
      <c r="B111" s="1">
        <v>106611303</v>
      </c>
      <c r="C111" s="2" t="s">
        <v>141</v>
      </c>
      <c r="D111" s="2" t="s">
        <v>142</v>
      </c>
      <c r="G111" s="93"/>
    </row>
    <row r="112" spans="2:7" x14ac:dyDescent="0.25">
      <c r="B112" s="1">
        <v>105201352</v>
      </c>
      <c r="C112" s="2" t="s">
        <v>107</v>
      </c>
      <c r="D112" s="2" t="s">
        <v>106</v>
      </c>
      <c r="G112" s="93"/>
    </row>
    <row r="113" spans="2:7" x14ac:dyDescent="0.25">
      <c r="B113" s="1">
        <v>118401403</v>
      </c>
      <c r="C113" s="2" t="s">
        <v>392</v>
      </c>
      <c r="D113" s="2" t="s">
        <v>393</v>
      </c>
      <c r="G113" s="93"/>
    </row>
    <row r="114" spans="2:7" x14ac:dyDescent="0.25">
      <c r="B114" s="1">
        <v>115211603</v>
      </c>
      <c r="C114" s="2" t="s">
        <v>324</v>
      </c>
      <c r="D114" s="2" t="s">
        <v>321</v>
      </c>
      <c r="G114" s="93"/>
    </row>
    <row r="115" spans="2:7" x14ac:dyDescent="0.25">
      <c r="B115" s="1">
        <v>110171803</v>
      </c>
      <c r="C115" s="2" t="s">
        <v>228</v>
      </c>
      <c r="D115" s="2" t="s">
        <v>134</v>
      </c>
      <c r="G115" s="93"/>
    </row>
    <row r="116" spans="2:7" x14ac:dyDescent="0.25">
      <c r="B116" s="1">
        <v>118401603</v>
      </c>
      <c r="C116" s="2" t="s">
        <v>394</v>
      </c>
      <c r="D116" s="2" t="s">
        <v>393</v>
      </c>
      <c r="G116" s="93"/>
    </row>
    <row r="117" spans="2:7" x14ac:dyDescent="0.25">
      <c r="B117" s="1">
        <v>112671603</v>
      </c>
      <c r="C117" s="2" t="s">
        <v>264</v>
      </c>
      <c r="D117" s="2" t="s">
        <v>263</v>
      </c>
      <c r="G117" s="93"/>
    </row>
    <row r="118" spans="2:7" x14ac:dyDescent="0.25">
      <c r="B118" s="1">
        <v>114061503</v>
      </c>
      <c r="C118" s="2" t="s">
        <v>306</v>
      </c>
      <c r="D118" s="2" t="s">
        <v>302</v>
      </c>
      <c r="G118" s="93"/>
    </row>
    <row r="119" spans="2:7" x14ac:dyDescent="0.25">
      <c r="B119" s="1">
        <v>116471803</v>
      </c>
      <c r="C119" s="2" t="s">
        <v>354</v>
      </c>
      <c r="D119" s="2" t="s">
        <v>355</v>
      </c>
      <c r="G119" s="93"/>
    </row>
    <row r="120" spans="2:7" x14ac:dyDescent="0.25">
      <c r="B120" s="1">
        <v>103022253</v>
      </c>
      <c r="C120" s="2" t="s">
        <v>43</v>
      </c>
      <c r="D120" s="2" t="s">
        <v>32</v>
      </c>
      <c r="G120" s="93"/>
    </row>
    <row r="121" spans="2:7" x14ac:dyDescent="0.25">
      <c r="B121" s="1">
        <v>120522003</v>
      </c>
      <c r="C121" s="2" t="s">
        <v>443</v>
      </c>
      <c r="D121" s="2" t="s">
        <v>444</v>
      </c>
      <c r="G121" s="93"/>
    </row>
    <row r="122" spans="2:7" x14ac:dyDescent="0.25">
      <c r="B122" s="1">
        <v>107651603</v>
      </c>
      <c r="C122" s="2" t="s">
        <v>150</v>
      </c>
      <c r="D122" s="2" t="s">
        <v>148</v>
      </c>
      <c r="G122" s="93"/>
    </row>
    <row r="123" spans="2:7" x14ac:dyDescent="0.25">
      <c r="B123" s="1">
        <v>115221753</v>
      </c>
      <c r="C123" s="2" t="s">
        <v>332</v>
      </c>
      <c r="D123" s="2" t="s">
        <v>331</v>
      </c>
      <c r="G123" s="93"/>
    </row>
    <row r="124" spans="2:7" x14ac:dyDescent="0.25">
      <c r="B124" s="1">
        <v>113362203</v>
      </c>
      <c r="C124" s="2" t="s">
        <v>281</v>
      </c>
      <c r="D124" s="2" t="s">
        <v>278</v>
      </c>
      <c r="G124" s="93"/>
    </row>
    <row r="125" spans="2:7" x14ac:dyDescent="0.25">
      <c r="B125" s="1">
        <v>112671803</v>
      </c>
      <c r="C125" s="2" t="s">
        <v>265</v>
      </c>
      <c r="D125" s="2" t="s">
        <v>263</v>
      </c>
      <c r="G125" s="93"/>
    </row>
    <row r="126" spans="2:7" x14ac:dyDescent="0.25">
      <c r="B126" s="1">
        <v>124152003</v>
      </c>
      <c r="C126" s="2" t="s">
        <v>501</v>
      </c>
      <c r="D126" s="2" t="s">
        <v>499</v>
      </c>
      <c r="G126" s="93"/>
    </row>
    <row r="127" spans="2:7" x14ac:dyDescent="0.25">
      <c r="B127" s="1">
        <v>106172003</v>
      </c>
      <c r="C127" s="2" t="s">
        <v>133</v>
      </c>
      <c r="D127" s="2" t="s">
        <v>134</v>
      </c>
      <c r="G127" s="93"/>
    </row>
    <row r="128" spans="2:7" x14ac:dyDescent="0.25">
      <c r="B128" s="1">
        <v>119352203</v>
      </c>
      <c r="C128" s="2" t="s">
        <v>409</v>
      </c>
      <c r="D128" s="2" t="s">
        <v>407</v>
      </c>
      <c r="G128" s="93"/>
    </row>
    <row r="129" spans="2:7" x14ac:dyDescent="0.25">
      <c r="B129" s="1">
        <v>103022503</v>
      </c>
      <c r="C129" s="2" t="s">
        <v>44</v>
      </c>
      <c r="D129" s="2" t="s">
        <v>32</v>
      </c>
      <c r="G129" s="93"/>
    </row>
    <row r="130" spans="2:7" x14ac:dyDescent="0.25">
      <c r="B130" s="1">
        <v>103022803</v>
      </c>
      <c r="C130" s="2" t="s">
        <v>45</v>
      </c>
      <c r="D130" s="2" t="s">
        <v>32</v>
      </c>
      <c r="G130" s="93"/>
    </row>
    <row r="131" spans="2:7" x14ac:dyDescent="0.25">
      <c r="B131" s="1">
        <v>117412003</v>
      </c>
      <c r="C131" s="2" t="s">
        <v>377</v>
      </c>
      <c r="D131" s="2" t="s">
        <v>378</v>
      </c>
      <c r="G131" s="93"/>
    </row>
    <row r="132" spans="2:7" x14ac:dyDescent="0.25">
      <c r="B132" s="1">
        <v>121392303</v>
      </c>
      <c r="C132" s="2" t="s">
        <v>454</v>
      </c>
      <c r="D132" s="2" t="s">
        <v>452</v>
      </c>
      <c r="G132" s="93"/>
    </row>
    <row r="133" spans="2:7" x14ac:dyDescent="0.25">
      <c r="B133" s="1">
        <v>115212503</v>
      </c>
      <c r="C133" s="2" t="s">
        <v>325</v>
      </c>
      <c r="D133" s="2" t="s">
        <v>321</v>
      </c>
      <c r="G133" s="93"/>
    </row>
    <row r="134" spans="2:7" x14ac:dyDescent="0.25">
      <c r="B134" s="1">
        <v>120452003</v>
      </c>
      <c r="C134" s="2" t="s">
        <v>429</v>
      </c>
      <c r="D134" s="2" t="s">
        <v>430</v>
      </c>
      <c r="G134" s="93"/>
    </row>
    <row r="135" spans="2:7" x14ac:dyDescent="0.25">
      <c r="B135" s="1">
        <v>113362303</v>
      </c>
      <c r="C135" s="2" t="s">
        <v>282</v>
      </c>
      <c r="D135" s="2" t="s">
        <v>278</v>
      </c>
      <c r="G135" s="93"/>
    </row>
    <row r="136" spans="2:7" x14ac:dyDescent="0.25">
      <c r="B136" s="1">
        <v>113382303</v>
      </c>
      <c r="C136" s="2" t="s">
        <v>297</v>
      </c>
      <c r="D136" s="2" t="s">
        <v>295</v>
      </c>
      <c r="G136" s="93"/>
    </row>
    <row r="137" spans="2:7" x14ac:dyDescent="0.25">
      <c r="B137" s="1">
        <v>112672203</v>
      </c>
      <c r="C137" s="2" t="s">
        <v>266</v>
      </c>
      <c r="D137" s="2" t="s">
        <v>263</v>
      </c>
      <c r="G137" s="93"/>
    </row>
    <row r="138" spans="2:7" x14ac:dyDescent="0.25">
      <c r="B138" s="1">
        <v>120483302</v>
      </c>
      <c r="C138" s="2" t="s">
        <v>437</v>
      </c>
      <c r="D138" s="2" t="s">
        <v>435</v>
      </c>
      <c r="G138" s="93"/>
    </row>
    <row r="139" spans="2:7" x14ac:dyDescent="0.25">
      <c r="B139" s="1">
        <v>103023153</v>
      </c>
      <c r="C139" s="2" t="s">
        <v>46</v>
      </c>
      <c r="D139" s="2" t="s">
        <v>32</v>
      </c>
      <c r="G139" s="93"/>
    </row>
    <row r="140" spans="2:7" x14ac:dyDescent="0.25">
      <c r="B140" s="1">
        <v>113362403</v>
      </c>
      <c r="C140" s="2" t="s">
        <v>283</v>
      </c>
      <c r="D140" s="2" t="s">
        <v>278</v>
      </c>
      <c r="G140" s="93"/>
    </row>
    <row r="141" spans="2:7" x14ac:dyDescent="0.25">
      <c r="B141" s="1">
        <v>119582503</v>
      </c>
      <c r="C141" s="2" t="s">
        <v>419</v>
      </c>
      <c r="D141" s="2" t="s">
        <v>418</v>
      </c>
      <c r="G141" s="93"/>
    </row>
    <row r="142" spans="2:7" x14ac:dyDescent="0.25">
      <c r="B142" s="1">
        <v>104372003</v>
      </c>
      <c r="C142" s="2" t="s">
        <v>83</v>
      </c>
      <c r="D142" s="2" t="s">
        <v>84</v>
      </c>
      <c r="G142" s="93"/>
    </row>
    <row r="143" spans="2:7" x14ac:dyDescent="0.25">
      <c r="B143" s="1">
        <v>113362603</v>
      </c>
      <c r="C143" s="2" t="s">
        <v>284</v>
      </c>
      <c r="D143" s="2" t="s">
        <v>278</v>
      </c>
      <c r="G143" s="93"/>
    </row>
    <row r="144" spans="2:7" x14ac:dyDescent="0.25">
      <c r="B144" s="1">
        <v>105252602</v>
      </c>
      <c r="C144" s="2" t="s">
        <v>111</v>
      </c>
      <c r="D144" s="2" t="s">
        <v>110</v>
      </c>
      <c r="G144" s="93"/>
    </row>
    <row r="145" spans="2:7" x14ac:dyDescent="0.25">
      <c r="B145" s="1">
        <v>108053003</v>
      </c>
      <c r="C145" s="2" t="s">
        <v>168</v>
      </c>
      <c r="D145" s="2" t="s">
        <v>166</v>
      </c>
      <c r="G145" s="93"/>
    </row>
    <row r="146" spans="2:7" x14ac:dyDescent="0.25">
      <c r="B146" s="1">
        <v>114062003</v>
      </c>
      <c r="C146" s="2" t="s">
        <v>307</v>
      </c>
      <c r="D146" s="2" t="s">
        <v>302</v>
      </c>
      <c r="G146" s="93"/>
    </row>
    <row r="147" spans="2:7" x14ac:dyDescent="0.25">
      <c r="B147" s="1">
        <v>112013054</v>
      </c>
      <c r="C147" s="2" t="s">
        <v>252</v>
      </c>
      <c r="D147" s="2" t="s">
        <v>250</v>
      </c>
      <c r="G147" s="93"/>
    </row>
    <row r="148" spans="2:7" x14ac:dyDescent="0.25">
      <c r="B148" s="1">
        <v>105253303</v>
      </c>
      <c r="C148" s="2" t="s">
        <v>112</v>
      </c>
      <c r="D148" s="2" t="s">
        <v>110</v>
      </c>
      <c r="G148" s="93"/>
    </row>
    <row r="149" spans="2:7" x14ac:dyDescent="0.25">
      <c r="B149" s="1">
        <v>112282004</v>
      </c>
      <c r="C149" s="2" t="s">
        <v>258</v>
      </c>
      <c r="D149" s="2" t="s">
        <v>257</v>
      </c>
      <c r="G149" s="93"/>
    </row>
    <row r="150" spans="2:7" x14ac:dyDescent="0.25">
      <c r="B150" s="1">
        <v>104432503</v>
      </c>
      <c r="C150" s="2" t="s">
        <v>94</v>
      </c>
      <c r="D150" s="2" t="s">
        <v>93</v>
      </c>
      <c r="G150" s="93"/>
    </row>
    <row r="151" spans="2:7" x14ac:dyDescent="0.25">
      <c r="B151" s="1">
        <v>108112003</v>
      </c>
      <c r="C151" s="2" t="s">
        <v>184</v>
      </c>
      <c r="D151" s="2" t="s">
        <v>180</v>
      </c>
      <c r="G151" s="93"/>
    </row>
    <row r="152" spans="2:7" x14ac:dyDescent="0.25">
      <c r="B152" s="1">
        <v>114062503</v>
      </c>
      <c r="C152" s="2" t="s">
        <v>308</v>
      </c>
      <c r="D152" s="2" t="s">
        <v>302</v>
      </c>
      <c r="G152" s="93"/>
    </row>
    <row r="153" spans="2:7" x14ac:dyDescent="0.25">
      <c r="B153" s="1">
        <v>111292304</v>
      </c>
      <c r="C153" s="2" t="s">
        <v>238</v>
      </c>
      <c r="D153" s="2" t="s">
        <v>237</v>
      </c>
      <c r="G153" s="93"/>
    </row>
    <row r="154" spans="2:7" x14ac:dyDescent="0.25">
      <c r="B154" s="1">
        <v>106272003</v>
      </c>
      <c r="C154" s="2" t="s">
        <v>135</v>
      </c>
      <c r="D154" s="2" t="s">
        <v>136</v>
      </c>
      <c r="G154" s="93"/>
    </row>
    <row r="155" spans="2:7" x14ac:dyDescent="0.25">
      <c r="B155" s="1">
        <v>119583003</v>
      </c>
      <c r="C155" s="2" t="s">
        <v>420</v>
      </c>
      <c r="D155" s="2" t="s">
        <v>418</v>
      </c>
      <c r="G155" s="93"/>
    </row>
    <row r="156" spans="2:7" x14ac:dyDescent="0.25">
      <c r="B156" s="1">
        <v>108112203</v>
      </c>
      <c r="C156" s="2" t="s">
        <v>185</v>
      </c>
      <c r="D156" s="2" t="s">
        <v>180</v>
      </c>
      <c r="G156" s="93"/>
    </row>
    <row r="157" spans="2:7" x14ac:dyDescent="0.25">
      <c r="B157" s="1">
        <v>101632403</v>
      </c>
      <c r="C157" s="2" t="s">
        <v>25</v>
      </c>
      <c r="D157" s="2" t="s">
        <v>17</v>
      </c>
      <c r="G157" s="93"/>
    </row>
    <row r="158" spans="2:7" x14ac:dyDescent="0.25">
      <c r="B158" s="1">
        <v>105253553</v>
      </c>
      <c r="C158" s="2" t="s">
        <v>113</v>
      </c>
      <c r="D158" s="2" t="s">
        <v>110</v>
      </c>
      <c r="G158" s="93"/>
    </row>
    <row r="159" spans="2:7" x14ac:dyDescent="0.25">
      <c r="B159" s="1">
        <v>103023912</v>
      </c>
      <c r="C159" s="2" t="s">
        <v>47</v>
      </c>
      <c r="D159" s="2" t="s">
        <v>32</v>
      </c>
      <c r="G159" s="93"/>
    </row>
    <row r="160" spans="2:7" x14ac:dyDescent="0.25">
      <c r="B160" s="1">
        <v>106612203</v>
      </c>
      <c r="C160" s="2" t="s">
        <v>143</v>
      </c>
      <c r="D160" s="2" t="s">
        <v>142</v>
      </c>
      <c r="G160" s="93"/>
    </row>
    <row r="161" spans="2:7" x14ac:dyDescent="0.25">
      <c r="B161" s="1">
        <v>107652603</v>
      </c>
      <c r="C161" s="2" t="s">
        <v>151</v>
      </c>
      <c r="D161" s="2" t="s">
        <v>148</v>
      </c>
      <c r="G161" s="93"/>
    </row>
    <row r="162" spans="2:7" x14ac:dyDescent="0.25">
      <c r="B162" s="1">
        <v>101262903</v>
      </c>
      <c r="C162" s="2" t="s">
        <v>7</v>
      </c>
      <c r="D162" s="2" t="s">
        <v>4</v>
      </c>
      <c r="G162" s="93"/>
    </row>
    <row r="163" spans="2:7" x14ac:dyDescent="0.25">
      <c r="B163" s="1">
        <v>127042853</v>
      </c>
      <c r="C163" s="2" t="s">
        <v>536</v>
      </c>
      <c r="D163" s="2" t="s">
        <v>530</v>
      </c>
      <c r="G163" s="93"/>
    </row>
    <row r="164" spans="2:7" x14ac:dyDescent="0.25">
      <c r="B164" s="1">
        <v>128033053</v>
      </c>
      <c r="C164" s="2" t="s">
        <v>547</v>
      </c>
      <c r="D164" s="2" t="s">
        <v>545</v>
      </c>
      <c r="G164" s="93"/>
    </row>
    <row r="165" spans="2:7" x14ac:dyDescent="0.25">
      <c r="B165" s="1">
        <v>109532804</v>
      </c>
      <c r="C165" s="2" t="s">
        <v>219</v>
      </c>
      <c r="D165" s="2" t="s">
        <v>217</v>
      </c>
      <c r="G165" s="93"/>
    </row>
    <row r="166" spans="2:7" x14ac:dyDescent="0.25">
      <c r="B166" s="1">
        <v>125234103</v>
      </c>
      <c r="C166" s="2" t="s">
        <v>514</v>
      </c>
      <c r="D166" s="2" t="s">
        <v>512</v>
      </c>
      <c r="G166" s="93"/>
    </row>
    <row r="167" spans="2:7" x14ac:dyDescent="0.25">
      <c r="B167" s="1">
        <v>103024102</v>
      </c>
      <c r="C167" s="2" t="s">
        <v>48</v>
      </c>
      <c r="D167" s="2" t="s">
        <v>32</v>
      </c>
      <c r="G167" s="93"/>
    </row>
    <row r="168" spans="2:7" x14ac:dyDescent="0.25">
      <c r="B168" s="1">
        <v>105253903</v>
      </c>
      <c r="C168" s="2" t="s">
        <v>114</v>
      </c>
      <c r="D168" s="2" t="s">
        <v>110</v>
      </c>
      <c r="G168" s="93"/>
    </row>
    <row r="169" spans="2:7" x14ac:dyDescent="0.25">
      <c r="B169" s="1">
        <v>112013753</v>
      </c>
      <c r="C169" s="2" t="s">
        <v>253</v>
      </c>
      <c r="D169" s="2" t="s">
        <v>250</v>
      </c>
      <c r="G169" s="93"/>
    </row>
    <row r="170" spans="2:7" x14ac:dyDescent="0.25">
      <c r="B170" s="1">
        <v>105254053</v>
      </c>
      <c r="C170" s="2" t="s">
        <v>115</v>
      </c>
      <c r="D170" s="2" t="s">
        <v>110</v>
      </c>
      <c r="G170" s="93"/>
    </row>
    <row r="171" spans="2:7" x14ac:dyDescent="0.25">
      <c r="B171" s="1">
        <v>110173003</v>
      </c>
      <c r="C171" s="2" t="s">
        <v>229</v>
      </c>
      <c r="D171" s="2" t="s">
        <v>134</v>
      </c>
      <c r="G171" s="93"/>
    </row>
    <row r="172" spans="2:7" x14ac:dyDescent="0.25">
      <c r="B172" s="1">
        <v>114063003</v>
      </c>
      <c r="C172" s="2" t="s">
        <v>309</v>
      </c>
      <c r="D172" s="2" t="s">
        <v>302</v>
      </c>
      <c r="G172" s="93"/>
    </row>
    <row r="173" spans="2:7" x14ac:dyDescent="0.25">
      <c r="B173" s="1">
        <v>124153503</v>
      </c>
      <c r="C173" s="2" t="s">
        <v>502</v>
      </c>
      <c r="D173" s="2" t="s">
        <v>499</v>
      </c>
      <c r="G173" s="93"/>
    </row>
    <row r="174" spans="2:7" x14ac:dyDescent="0.25">
      <c r="B174" s="1">
        <v>108112502</v>
      </c>
      <c r="C174" s="2" t="s">
        <v>186</v>
      </c>
      <c r="D174" s="2" t="s">
        <v>180</v>
      </c>
      <c r="G174" s="93"/>
    </row>
    <row r="175" spans="2:7" x14ac:dyDescent="0.25">
      <c r="B175" s="1">
        <v>107653102</v>
      </c>
      <c r="C175" s="2" t="s">
        <v>152</v>
      </c>
      <c r="D175" s="2" t="s">
        <v>148</v>
      </c>
      <c r="G175" s="93"/>
    </row>
    <row r="176" spans="2:7" x14ac:dyDescent="0.25">
      <c r="B176" s="1">
        <v>118402603</v>
      </c>
      <c r="C176" s="2" t="s">
        <v>395</v>
      </c>
      <c r="D176" s="2" t="s">
        <v>393</v>
      </c>
      <c r="G176" s="93"/>
    </row>
    <row r="177" spans="2:7" x14ac:dyDescent="0.25">
      <c r="B177" s="1">
        <v>112283003</v>
      </c>
      <c r="C177" s="2" t="s">
        <v>259</v>
      </c>
      <c r="D177" s="2" t="s">
        <v>257</v>
      </c>
      <c r="G177" s="93"/>
    </row>
    <row r="178" spans="2:7" x14ac:dyDescent="0.25">
      <c r="B178" s="1">
        <v>107653203</v>
      </c>
      <c r="C178" s="2" t="s">
        <v>153</v>
      </c>
      <c r="D178" s="2" t="s">
        <v>148</v>
      </c>
      <c r="G178" s="93"/>
    </row>
    <row r="179" spans="2:7" x14ac:dyDescent="0.25">
      <c r="B179" s="1">
        <v>104432803</v>
      </c>
      <c r="C179" s="2" t="s">
        <v>95</v>
      </c>
      <c r="D179" s="2" t="s">
        <v>93</v>
      </c>
      <c r="G179" s="93"/>
    </row>
    <row r="180" spans="2:7" x14ac:dyDescent="0.25">
      <c r="B180" s="1">
        <v>115503004</v>
      </c>
      <c r="C180" s="2" t="s">
        <v>341</v>
      </c>
      <c r="D180" s="2" t="s">
        <v>342</v>
      </c>
      <c r="G180" s="93"/>
    </row>
    <row r="181" spans="2:7" x14ac:dyDescent="0.25">
      <c r="B181" s="1">
        <v>104432903</v>
      </c>
      <c r="C181" s="2" t="s">
        <v>96</v>
      </c>
      <c r="D181" s="2" t="s">
        <v>93</v>
      </c>
      <c r="G181" s="93"/>
    </row>
    <row r="182" spans="2:7" x14ac:dyDescent="0.25">
      <c r="B182" s="1">
        <v>115222504</v>
      </c>
      <c r="C182" s="2" t="s">
        <v>333</v>
      </c>
      <c r="D182" s="2" t="s">
        <v>331</v>
      </c>
      <c r="G182" s="93"/>
    </row>
    <row r="183" spans="2:7" x14ac:dyDescent="0.25">
      <c r="B183" s="1">
        <v>114063503</v>
      </c>
      <c r="C183" s="2" t="s">
        <v>310</v>
      </c>
      <c r="D183" s="2" t="s">
        <v>302</v>
      </c>
      <c r="G183" s="93"/>
    </row>
    <row r="184" spans="2:7" x14ac:dyDescent="0.25">
      <c r="B184" s="1">
        <v>103024603</v>
      </c>
      <c r="C184" s="2" t="s">
        <v>49</v>
      </c>
      <c r="D184" s="2" t="s">
        <v>32</v>
      </c>
      <c r="G184" s="93"/>
    </row>
    <row r="185" spans="2:7" x14ac:dyDescent="0.25">
      <c r="B185" s="1">
        <v>118403003</v>
      </c>
      <c r="C185" s="2" t="s">
        <v>396</v>
      </c>
      <c r="D185" s="2" t="s">
        <v>393</v>
      </c>
      <c r="G185" s="93"/>
    </row>
    <row r="186" spans="2:7" x14ac:dyDescent="0.25">
      <c r="B186" s="1">
        <v>112672803</v>
      </c>
      <c r="C186" s="2" t="s">
        <v>267</v>
      </c>
      <c r="D186" s="2" t="s">
        <v>263</v>
      </c>
      <c r="G186" s="93"/>
    </row>
    <row r="187" spans="2:7" x14ac:dyDescent="0.25">
      <c r="B187" s="1">
        <v>105254353</v>
      </c>
      <c r="C187" s="2" t="s">
        <v>116</v>
      </c>
      <c r="D187" s="2" t="s">
        <v>110</v>
      </c>
      <c r="G187" s="93"/>
    </row>
    <row r="188" spans="2:7" x14ac:dyDescent="0.25">
      <c r="B188" s="1">
        <v>110173504</v>
      </c>
      <c r="C188" s="2" t="s">
        <v>230</v>
      </c>
      <c r="D188" s="2" t="s">
        <v>134</v>
      </c>
      <c r="G188" s="93"/>
    </row>
    <row r="189" spans="2:7" x14ac:dyDescent="0.25">
      <c r="B189" s="1">
        <v>115222752</v>
      </c>
      <c r="C189" s="2" t="s">
        <v>334</v>
      </c>
      <c r="D189" s="2" t="s">
        <v>331</v>
      </c>
      <c r="G189" s="93"/>
    </row>
    <row r="190" spans="2:7" x14ac:dyDescent="0.25">
      <c r="B190" s="1">
        <v>123463603</v>
      </c>
      <c r="C190" s="2" t="s">
        <v>480</v>
      </c>
      <c r="D190" s="2" t="s">
        <v>476</v>
      </c>
      <c r="G190" s="93"/>
    </row>
    <row r="191" spans="2:7" x14ac:dyDescent="0.25">
      <c r="B191" s="1">
        <v>125234502</v>
      </c>
      <c r="C191" s="2" t="s">
        <v>515</v>
      </c>
      <c r="D191" s="2" t="s">
        <v>512</v>
      </c>
      <c r="G191" s="93"/>
    </row>
    <row r="192" spans="2:7" x14ac:dyDescent="0.25">
      <c r="B192" s="1">
        <v>118403302</v>
      </c>
      <c r="C192" s="2" t="s">
        <v>397</v>
      </c>
      <c r="D192" s="2" t="s">
        <v>393</v>
      </c>
      <c r="G192" s="93"/>
    </row>
    <row r="193" spans="2:7" x14ac:dyDescent="0.25">
      <c r="B193" s="1">
        <v>107653802</v>
      </c>
      <c r="C193" s="2" t="s">
        <v>154</v>
      </c>
      <c r="D193" s="2" t="s">
        <v>148</v>
      </c>
      <c r="G193" s="93"/>
    </row>
    <row r="194" spans="2:7" x14ac:dyDescent="0.25">
      <c r="B194" s="1">
        <v>113363103</v>
      </c>
      <c r="C194" s="2" t="s">
        <v>663</v>
      </c>
      <c r="D194" s="2" t="s">
        <v>278</v>
      </c>
      <c r="G194" s="93"/>
    </row>
    <row r="195" spans="2:7" x14ac:dyDescent="0.25">
      <c r="B195" s="1">
        <v>104433303</v>
      </c>
      <c r="C195" s="2" t="s">
        <v>97</v>
      </c>
      <c r="D195" s="2" t="s">
        <v>93</v>
      </c>
      <c r="G195" s="93"/>
    </row>
    <row r="196" spans="2:7" x14ac:dyDescent="0.25">
      <c r="B196" s="1">
        <v>103024753</v>
      </c>
      <c r="C196" s="2" t="s">
        <v>50</v>
      </c>
      <c r="D196" s="2" t="s">
        <v>32</v>
      </c>
      <c r="G196" s="93"/>
    </row>
    <row r="197" spans="2:7" x14ac:dyDescent="0.25">
      <c r="B197" s="1">
        <v>108073503</v>
      </c>
      <c r="C197" s="2" t="s">
        <v>175</v>
      </c>
      <c r="D197" s="2" t="s">
        <v>172</v>
      </c>
      <c r="G197" s="93"/>
    </row>
    <row r="198" spans="2:7" x14ac:dyDescent="0.25">
      <c r="B198" s="1">
        <v>128323303</v>
      </c>
      <c r="C198" s="2" t="s">
        <v>551</v>
      </c>
      <c r="D198" s="2" t="s">
        <v>550</v>
      </c>
      <c r="G198" s="93"/>
    </row>
    <row r="199" spans="2:7" x14ac:dyDescent="0.25">
      <c r="B199" s="1">
        <v>127044103</v>
      </c>
      <c r="C199" s="2" t="s">
        <v>537</v>
      </c>
      <c r="D199" s="2" t="s">
        <v>530</v>
      </c>
      <c r="G199" s="93"/>
    </row>
    <row r="200" spans="2:7" x14ac:dyDescent="0.25">
      <c r="B200" s="1">
        <v>111312503</v>
      </c>
      <c r="C200" s="2" t="s">
        <v>240</v>
      </c>
      <c r="D200" s="2" t="s">
        <v>241</v>
      </c>
      <c r="G200" s="93"/>
    </row>
    <row r="201" spans="2:7" x14ac:dyDescent="0.25">
      <c r="B201" s="1">
        <v>128323703</v>
      </c>
      <c r="C201" s="2" t="s">
        <v>552</v>
      </c>
      <c r="D201" s="2" t="s">
        <v>550</v>
      </c>
      <c r="G201" s="93"/>
    </row>
    <row r="202" spans="2:7" x14ac:dyDescent="0.25">
      <c r="B202" s="1">
        <v>125235103</v>
      </c>
      <c r="C202" s="2" t="s">
        <v>516</v>
      </c>
      <c r="D202" s="2" t="s">
        <v>512</v>
      </c>
      <c r="G202" s="93"/>
    </row>
    <row r="203" spans="2:7" x14ac:dyDescent="0.25">
      <c r="B203" s="1">
        <v>105256553</v>
      </c>
      <c r="C203" s="2" t="s">
        <v>117</v>
      </c>
      <c r="D203" s="2" t="s">
        <v>110</v>
      </c>
      <c r="G203" s="93"/>
    </row>
    <row r="204" spans="2:7" x14ac:dyDescent="0.25">
      <c r="B204" s="1">
        <v>104433604</v>
      </c>
      <c r="C204" s="2" t="s">
        <v>98</v>
      </c>
      <c r="D204" s="2" t="s">
        <v>93</v>
      </c>
      <c r="G204" s="93"/>
    </row>
    <row r="205" spans="2:7" x14ac:dyDescent="0.25">
      <c r="B205" s="1">
        <v>107654103</v>
      </c>
      <c r="C205" s="2" t="s">
        <v>155</v>
      </c>
      <c r="D205" s="2" t="s">
        <v>148</v>
      </c>
      <c r="G205" s="93"/>
    </row>
    <row r="206" spans="2:7" x14ac:dyDescent="0.25">
      <c r="B206" s="1">
        <v>101303503</v>
      </c>
      <c r="C206" s="2" t="s">
        <v>13</v>
      </c>
      <c r="D206" s="2" t="s">
        <v>11</v>
      </c>
      <c r="G206" s="93"/>
    </row>
    <row r="207" spans="2:7" x14ac:dyDescent="0.25">
      <c r="B207" s="1">
        <v>123463803</v>
      </c>
      <c r="C207" s="2" t="s">
        <v>481</v>
      </c>
      <c r="D207" s="2" t="s">
        <v>476</v>
      </c>
      <c r="G207" s="93"/>
    </row>
    <row r="208" spans="2:7" x14ac:dyDescent="0.25">
      <c r="B208" s="1">
        <v>117414003</v>
      </c>
      <c r="C208" s="2" t="s">
        <v>379</v>
      </c>
      <c r="D208" s="2" t="s">
        <v>378</v>
      </c>
      <c r="G208" s="93"/>
    </row>
    <row r="209" spans="2:7" x14ac:dyDescent="0.25">
      <c r="B209" s="1">
        <v>121135003</v>
      </c>
      <c r="C209" s="2" t="s">
        <v>445</v>
      </c>
      <c r="D209" s="2" t="s">
        <v>446</v>
      </c>
      <c r="G209" s="93"/>
    </row>
    <row r="210" spans="2:7" x14ac:dyDescent="0.25">
      <c r="B210" s="1">
        <v>109243503</v>
      </c>
      <c r="C210" s="2" t="s">
        <v>206</v>
      </c>
      <c r="D210" s="2" t="s">
        <v>207</v>
      </c>
      <c r="G210" s="93"/>
    </row>
    <row r="211" spans="2:7" x14ac:dyDescent="0.25">
      <c r="B211" s="1">
        <v>111343603</v>
      </c>
      <c r="C211" s="2" t="s">
        <v>245</v>
      </c>
      <c r="D211" s="2" t="s">
        <v>246</v>
      </c>
      <c r="G211" s="93"/>
    </row>
    <row r="212" spans="2:7" x14ac:dyDescent="0.25">
      <c r="B212" s="1">
        <v>111312804</v>
      </c>
      <c r="C212" s="2" t="s">
        <v>242</v>
      </c>
      <c r="D212" s="2" t="s">
        <v>241</v>
      </c>
      <c r="G212" s="93"/>
    </row>
    <row r="213" spans="2:7" x14ac:dyDescent="0.25">
      <c r="B213" s="1">
        <v>109422303</v>
      </c>
      <c r="C213" s="2" t="s">
        <v>212</v>
      </c>
      <c r="D213" s="2" t="s">
        <v>211</v>
      </c>
      <c r="G213" s="93"/>
    </row>
    <row r="214" spans="2:7" x14ac:dyDescent="0.25">
      <c r="B214" s="1">
        <v>104103603</v>
      </c>
      <c r="C214" s="2" t="s">
        <v>77</v>
      </c>
      <c r="D214" s="2" t="s">
        <v>76</v>
      </c>
      <c r="G214" s="93"/>
    </row>
    <row r="215" spans="2:7" x14ac:dyDescent="0.25">
      <c r="B215" s="1">
        <v>124154003</v>
      </c>
      <c r="C215" s="2" t="s">
        <v>503</v>
      </c>
      <c r="D215" s="2" t="s">
        <v>499</v>
      </c>
      <c r="G215" s="93"/>
    </row>
    <row r="216" spans="2:7" x14ac:dyDescent="0.25">
      <c r="B216" s="1">
        <v>110183602</v>
      </c>
      <c r="C216" s="2" t="s">
        <v>234</v>
      </c>
      <c r="D216" s="2" t="s">
        <v>235</v>
      </c>
      <c r="G216" s="93"/>
    </row>
    <row r="217" spans="2:7" x14ac:dyDescent="0.25">
      <c r="B217" s="1">
        <v>103025002</v>
      </c>
      <c r="C217" s="2" t="s">
        <v>51</v>
      </c>
      <c r="D217" s="2" t="s">
        <v>32</v>
      </c>
      <c r="G217" s="93"/>
    </row>
    <row r="218" spans="2:7" x14ac:dyDescent="0.25">
      <c r="B218" s="1">
        <v>106166503</v>
      </c>
      <c r="C218" s="2" t="s">
        <v>664</v>
      </c>
      <c r="D218" s="2" t="s">
        <v>126</v>
      </c>
      <c r="G218" s="93"/>
    </row>
    <row r="219" spans="2:7" x14ac:dyDescent="0.25">
      <c r="B219" s="1">
        <v>107654403</v>
      </c>
      <c r="C219" s="2" t="s">
        <v>156</v>
      </c>
      <c r="D219" s="2" t="s">
        <v>148</v>
      </c>
      <c r="G219" s="93"/>
    </row>
    <row r="220" spans="2:7" x14ac:dyDescent="0.25">
      <c r="B220" s="1">
        <v>114064003</v>
      </c>
      <c r="C220" s="2" t="s">
        <v>311</v>
      </c>
      <c r="D220" s="2" t="s">
        <v>302</v>
      </c>
      <c r="G220" s="93"/>
    </row>
    <row r="221" spans="2:7" x14ac:dyDescent="0.25">
      <c r="B221" s="1">
        <v>119665003</v>
      </c>
      <c r="C221" s="2" t="s">
        <v>428</v>
      </c>
      <c r="D221" s="2" t="s">
        <v>405</v>
      </c>
      <c r="G221" s="93"/>
    </row>
    <row r="222" spans="2:7" x14ac:dyDescent="0.25">
      <c r="B222" s="1">
        <v>119354603</v>
      </c>
      <c r="C222" s="2" t="s">
        <v>410</v>
      </c>
      <c r="D222" s="2" t="s">
        <v>407</v>
      </c>
      <c r="G222" s="93"/>
    </row>
    <row r="223" spans="2:7" x14ac:dyDescent="0.25">
      <c r="B223" s="1">
        <v>118403903</v>
      </c>
      <c r="C223" s="2" t="s">
        <v>398</v>
      </c>
      <c r="D223" s="2" t="s">
        <v>393</v>
      </c>
      <c r="G223" s="93"/>
    </row>
    <row r="224" spans="2:7" x14ac:dyDescent="0.25">
      <c r="B224" s="1">
        <v>104433903</v>
      </c>
      <c r="C224" s="2" t="s">
        <v>99</v>
      </c>
      <c r="D224" s="2" t="s">
        <v>93</v>
      </c>
      <c r="G224" s="93"/>
    </row>
    <row r="225" spans="2:7" x14ac:dyDescent="0.25">
      <c r="B225" s="1">
        <v>113363603</v>
      </c>
      <c r="C225" s="2" t="s">
        <v>286</v>
      </c>
      <c r="D225" s="2" t="s">
        <v>278</v>
      </c>
      <c r="G225" s="93"/>
    </row>
    <row r="226" spans="2:7" x14ac:dyDescent="0.25">
      <c r="B226" s="1">
        <v>113364002</v>
      </c>
      <c r="C226" s="2" t="s">
        <v>287</v>
      </c>
      <c r="D226" s="2" t="s">
        <v>278</v>
      </c>
      <c r="G226" s="93"/>
    </row>
    <row r="227" spans="2:7" x14ac:dyDescent="0.25">
      <c r="B227" s="1">
        <v>101264003</v>
      </c>
      <c r="C227" s="2" t="s">
        <v>8</v>
      </c>
      <c r="D227" s="2" t="s">
        <v>4</v>
      </c>
      <c r="G227" s="93"/>
    </row>
    <row r="228" spans="2:7" x14ac:dyDescent="0.25">
      <c r="B228" s="1">
        <v>104374003</v>
      </c>
      <c r="C228" s="2" t="s">
        <v>665</v>
      </c>
      <c r="D228" s="2" t="s">
        <v>84</v>
      </c>
      <c r="G228" s="93"/>
    </row>
    <row r="229" spans="2:7" x14ac:dyDescent="0.25">
      <c r="B229" s="1">
        <v>113384603</v>
      </c>
      <c r="C229" s="2" t="s">
        <v>298</v>
      </c>
      <c r="D229" s="2" t="s">
        <v>295</v>
      </c>
      <c r="G229" s="93"/>
    </row>
    <row r="230" spans="2:7" x14ac:dyDescent="0.25">
      <c r="B230" s="1">
        <v>128034503</v>
      </c>
      <c r="C230" s="2" t="s">
        <v>548</v>
      </c>
      <c r="D230" s="2" t="s">
        <v>545</v>
      </c>
      <c r="G230" s="93"/>
    </row>
    <row r="231" spans="2:7" x14ac:dyDescent="0.25">
      <c r="B231" s="1">
        <v>121135503</v>
      </c>
      <c r="C231" s="2" t="s">
        <v>447</v>
      </c>
      <c r="D231" s="2" t="s">
        <v>446</v>
      </c>
      <c r="G231" s="93"/>
    </row>
    <row r="232" spans="2:7" x14ac:dyDescent="0.25">
      <c r="B232" s="1">
        <v>116604003</v>
      </c>
      <c r="C232" s="2" t="s">
        <v>366</v>
      </c>
      <c r="D232" s="2" t="s">
        <v>367</v>
      </c>
      <c r="G232" s="93"/>
    </row>
    <row r="233" spans="2:7" x14ac:dyDescent="0.25">
      <c r="B233" s="1">
        <v>107654903</v>
      </c>
      <c r="C233" s="2" t="s">
        <v>157</v>
      </c>
      <c r="D233" s="2" t="s">
        <v>148</v>
      </c>
      <c r="G233" s="93"/>
    </row>
    <row r="234" spans="2:7" x14ac:dyDescent="0.25">
      <c r="B234" s="1">
        <v>116493503</v>
      </c>
      <c r="C234" s="2" t="s">
        <v>356</v>
      </c>
      <c r="D234" s="2" t="s">
        <v>357</v>
      </c>
      <c r="G234" s="93"/>
    </row>
    <row r="235" spans="2:7" x14ac:dyDescent="0.25">
      <c r="B235" s="1">
        <v>112015203</v>
      </c>
      <c r="C235" s="2" t="s">
        <v>254</v>
      </c>
      <c r="D235" s="2" t="s">
        <v>250</v>
      </c>
      <c r="G235" s="93"/>
    </row>
    <row r="236" spans="2:7" x14ac:dyDescent="0.25">
      <c r="B236" s="1">
        <v>115224003</v>
      </c>
      <c r="C236" s="2" t="s">
        <v>335</v>
      </c>
      <c r="D236" s="2" t="s">
        <v>331</v>
      </c>
      <c r="G236" s="93"/>
    </row>
    <row r="237" spans="2:7" x14ac:dyDescent="0.25">
      <c r="B237" s="1">
        <v>123464502</v>
      </c>
      <c r="C237" s="2" t="s">
        <v>482</v>
      </c>
      <c r="D237" s="2" t="s">
        <v>476</v>
      </c>
      <c r="G237" s="93"/>
    </row>
    <row r="238" spans="2:7" x14ac:dyDescent="0.25">
      <c r="B238" s="1">
        <v>123464603</v>
      </c>
      <c r="C238" s="2" t="s">
        <v>483</v>
      </c>
      <c r="D238" s="2" t="s">
        <v>476</v>
      </c>
      <c r="G238" s="93"/>
    </row>
    <row r="239" spans="2:7" x14ac:dyDescent="0.25">
      <c r="B239" s="1">
        <v>117414203</v>
      </c>
      <c r="C239" s="2" t="s">
        <v>380</v>
      </c>
      <c r="D239" s="2" t="s">
        <v>378</v>
      </c>
      <c r="G239" s="93"/>
    </row>
    <row r="240" spans="2:7" x14ac:dyDescent="0.25">
      <c r="B240" s="1">
        <v>129544503</v>
      </c>
      <c r="C240" s="2" t="s">
        <v>559</v>
      </c>
      <c r="D240" s="2" t="s">
        <v>558</v>
      </c>
      <c r="G240" s="93"/>
    </row>
    <row r="241" spans="2:7" x14ac:dyDescent="0.25">
      <c r="B241" s="1">
        <v>113364403</v>
      </c>
      <c r="C241" s="2" t="s">
        <v>288</v>
      </c>
      <c r="D241" s="2" t="s">
        <v>278</v>
      </c>
      <c r="G241" s="93"/>
    </row>
    <row r="242" spans="2:7" x14ac:dyDescent="0.25">
      <c r="B242" s="1">
        <v>113364503</v>
      </c>
      <c r="C242" s="2" t="s">
        <v>289</v>
      </c>
      <c r="D242" s="2" t="s">
        <v>278</v>
      </c>
      <c r="G242" s="93"/>
    </row>
    <row r="243" spans="2:7" x14ac:dyDescent="0.25">
      <c r="B243" s="1">
        <v>128325203</v>
      </c>
      <c r="C243" s="2" t="s">
        <v>553</v>
      </c>
      <c r="D243" s="2" t="s">
        <v>550</v>
      </c>
      <c r="G243" s="93"/>
    </row>
    <row r="244" spans="2:7" x14ac:dyDescent="0.25">
      <c r="B244" s="1">
        <v>125235502</v>
      </c>
      <c r="C244" s="2" t="s">
        <v>517</v>
      </c>
      <c r="D244" s="2" t="s">
        <v>512</v>
      </c>
      <c r="G244" s="93"/>
    </row>
    <row r="245" spans="2:7" x14ac:dyDescent="0.25">
      <c r="B245" s="1">
        <v>104105003</v>
      </c>
      <c r="C245" s="2" t="s">
        <v>78</v>
      </c>
      <c r="D245" s="2" t="s">
        <v>76</v>
      </c>
      <c r="G245" s="93"/>
    </row>
    <row r="246" spans="2:7" x14ac:dyDescent="0.25">
      <c r="B246" s="1">
        <v>101633903</v>
      </c>
      <c r="C246" s="2" t="s">
        <v>26</v>
      </c>
      <c r="D246" s="2" t="s">
        <v>17</v>
      </c>
      <c r="G246" s="93"/>
    </row>
    <row r="247" spans="2:7" x14ac:dyDescent="0.25">
      <c r="B247" s="1">
        <v>103026002</v>
      </c>
      <c r="C247" s="2" t="s">
        <v>52</v>
      </c>
      <c r="D247" s="2" t="s">
        <v>32</v>
      </c>
      <c r="G247" s="93"/>
    </row>
    <row r="248" spans="2:7" x14ac:dyDescent="0.25">
      <c r="B248" s="1">
        <v>115216503</v>
      </c>
      <c r="C248" s="2" t="s">
        <v>326</v>
      </c>
      <c r="D248" s="2" t="s">
        <v>321</v>
      </c>
      <c r="G248" s="93"/>
    </row>
    <row r="249" spans="2:7" x14ac:dyDescent="0.25">
      <c r="B249" s="1">
        <v>104435003</v>
      </c>
      <c r="C249" s="2" t="s">
        <v>100</v>
      </c>
      <c r="D249" s="2" t="s">
        <v>93</v>
      </c>
      <c r="G249" s="93"/>
    </row>
    <row r="250" spans="2:7" x14ac:dyDescent="0.25">
      <c r="B250" s="1">
        <v>123465303</v>
      </c>
      <c r="C250" s="2" t="s">
        <v>484</v>
      </c>
      <c r="D250" s="2" t="s">
        <v>476</v>
      </c>
      <c r="G250" s="93"/>
    </row>
    <row r="251" spans="2:7" x14ac:dyDescent="0.25">
      <c r="B251" s="1">
        <v>108565203</v>
      </c>
      <c r="C251" s="2" t="s">
        <v>195</v>
      </c>
      <c r="D251" s="2" t="s">
        <v>193</v>
      </c>
      <c r="G251" s="93"/>
    </row>
    <row r="252" spans="2:7" x14ac:dyDescent="0.25">
      <c r="B252" s="1">
        <v>119355503</v>
      </c>
      <c r="C252" s="2" t="s">
        <v>411</v>
      </c>
      <c r="D252" s="2" t="s">
        <v>407</v>
      </c>
      <c r="G252" s="93"/>
    </row>
    <row r="253" spans="2:7" x14ac:dyDescent="0.25">
      <c r="B253" s="1">
        <v>115226003</v>
      </c>
      <c r="C253" s="2" t="s">
        <v>336</v>
      </c>
      <c r="D253" s="2" t="s">
        <v>331</v>
      </c>
      <c r="G253" s="93"/>
    </row>
    <row r="254" spans="2:7" x14ac:dyDescent="0.25">
      <c r="B254" s="1">
        <v>116555003</v>
      </c>
      <c r="C254" s="2" t="s">
        <v>363</v>
      </c>
      <c r="D254" s="2" t="s">
        <v>364</v>
      </c>
      <c r="G254" s="93"/>
    </row>
    <row r="255" spans="2:7" x14ac:dyDescent="0.25">
      <c r="B255" s="1">
        <v>127045303</v>
      </c>
      <c r="C255" s="2" t="s">
        <v>538</v>
      </c>
      <c r="D255" s="2" t="s">
        <v>530</v>
      </c>
      <c r="G255" s="93"/>
    </row>
    <row r="256" spans="2:7" x14ac:dyDescent="0.25">
      <c r="B256" s="1">
        <v>111444602</v>
      </c>
      <c r="C256" s="2" t="s">
        <v>247</v>
      </c>
      <c r="D256" s="2" t="s">
        <v>248</v>
      </c>
      <c r="G256" s="93"/>
    </row>
    <row r="257" spans="2:7" x14ac:dyDescent="0.25">
      <c r="B257" s="1">
        <v>116605003</v>
      </c>
      <c r="C257" s="2" t="s">
        <v>368</v>
      </c>
      <c r="D257" s="2" t="s">
        <v>367</v>
      </c>
      <c r="G257" s="93"/>
    </row>
    <row r="258" spans="2:7" x14ac:dyDescent="0.25">
      <c r="B258" s="1">
        <v>105257602</v>
      </c>
      <c r="C258" s="2" t="s">
        <v>118</v>
      </c>
      <c r="D258" s="2" t="s">
        <v>110</v>
      </c>
      <c r="G258" s="93"/>
    </row>
    <row r="259" spans="2:7" x14ac:dyDescent="0.25">
      <c r="B259" s="1">
        <v>115226103</v>
      </c>
      <c r="C259" s="2" t="s">
        <v>337</v>
      </c>
      <c r="D259" s="2" t="s">
        <v>331</v>
      </c>
      <c r="G259" s="93"/>
    </row>
    <row r="260" spans="2:7" x14ac:dyDescent="0.25">
      <c r="B260" s="1">
        <v>116195004</v>
      </c>
      <c r="C260" s="2" t="s">
        <v>352</v>
      </c>
      <c r="D260" s="2" t="s">
        <v>348</v>
      </c>
      <c r="G260" s="93"/>
    </row>
    <row r="261" spans="2:7" x14ac:dyDescent="0.25">
      <c r="B261" s="1">
        <v>116495003</v>
      </c>
      <c r="C261" s="2" t="s">
        <v>358</v>
      </c>
      <c r="D261" s="2" t="s">
        <v>357</v>
      </c>
      <c r="G261" s="93"/>
    </row>
    <row r="262" spans="2:7" x14ac:dyDescent="0.25">
      <c r="B262" s="1">
        <v>129544703</v>
      </c>
      <c r="C262" s="2" t="s">
        <v>560</v>
      </c>
      <c r="D262" s="2" t="s">
        <v>558</v>
      </c>
      <c r="G262" s="93"/>
    </row>
    <row r="263" spans="2:7" x14ac:dyDescent="0.25">
      <c r="B263" s="1">
        <v>104375003</v>
      </c>
      <c r="C263" s="2" t="s">
        <v>86</v>
      </c>
      <c r="D263" s="2" t="s">
        <v>84</v>
      </c>
      <c r="G263" s="93"/>
    </row>
    <row r="264" spans="2:7" x14ac:dyDescent="0.25">
      <c r="B264" s="1">
        <v>107655803</v>
      </c>
      <c r="C264" s="2" t="s">
        <v>158</v>
      </c>
      <c r="D264" s="2" t="s">
        <v>148</v>
      </c>
      <c r="G264" s="93"/>
    </row>
    <row r="265" spans="2:7" x14ac:dyDescent="0.25">
      <c r="B265" s="1">
        <v>104105353</v>
      </c>
      <c r="C265" s="2" t="s">
        <v>79</v>
      </c>
      <c r="D265" s="2" t="s">
        <v>76</v>
      </c>
      <c r="G265" s="93"/>
    </row>
    <row r="266" spans="2:7" x14ac:dyDescent="0.25">
      <c r="B266" s="1">
        <v>117415004</v>
      </c>
      <c r="C266" s="2" t="s">
        <v>381</v>
      </c>
      <c r="D266" s="2" t="s">
        <v>378</v>
      </c>
      <c r="G266" s="93"/>
    </row>
    <row r="267" spans="2:7" x14ac:dyDescent="0.25">
      <c r="B267" s="1">
        <v>103026303</v>
      </c>
      <c r="C267" s="2" t="s">
        <v>53</v>
      </c>
      <c r="D267" s="2" t="s">
        <v>32</v>
      </c>
      <c r="G267" s="93"/>
    </row>
    <row r="268" spans="2:7" x14ac:dyDescent="0.25">
      <c r="B268" s="1">
        <v>117415103</v>
      </c>
      <c r="C268" s="2" t="s">
        <v>382</v>
      </c>
      <c r="D268" s="2" t="s">
        <v>378</v>
      </c>
      <c r="G268" s="93"/>
    </row>
    <row r="269" spans="2:7" x14ac:dyDescent="0.25">
      <c r="B269" s="1">
        <v>119584503</v>
      </c>
      <c r="C269" s="2" t="s">
        <v>421</v>
      </c>
      <c r="D269" s="2" t="s">
        <v>418</v>
      </c>
      <c r="G269" s="93"/>
    </row>
    <row r="270" spans="2:7" x14ac:dyDescent="0.25">
      <c r="B270" s="1">
        <v>103026343</v>
      </c>
      <c r="C270" s="2" t="s">
        <v>54</v>
      </c>
      <c r="D270" s="2" t="s">
        <v>32</v>
      </c>
      <c r="G270" s="93"/>
    </row>
    <row r="271" spans="2:7" x14ac:dyDescent="0.25">
      <c r="B271" s="1">
        <v>122097203</v>
      </c>
      <c r="C271" s="2" t="s">
        <v>468</v>
      </c>
      <c r="D271" s="2" t="s">
        <v>462</v>
      </c>
      <c r="G271" s="93"/>
    </row>
    <row r="272" spans="2:7" x14ac:dyDescent="0.25">
      <c r="B272" s="1">
        <v>110175003</v>
      </c>
      <c r="C272" s="2" t="s">
        <v>231</v>
      </c>
      <c r="D272" s="2" t="s">
        <v>134</v>
      </c>
      <c r="G272" s="93"/>
    </row>
    <row r="273" spans="2:7" x14ac:dyDescent="0.25">
      <c r="B273" s="1">
        <v>116495103</v>
      </c>
      <c r="C273" s="2" t="s">
        <v>359</v>
      </c>
      <c r="D273" s="2" t="s">
        <v>357</v>
      </c>
      <c r="G273" s="93"/>
    </row>
    <row r="274" spans="2:7" x14ac:dyDescent="0.25">
      <c r="B274" s="1">
        <v>107655903</v>
      </c>
      <c r="C274" s="2" t="s">
        <v>159</v>
      </c>
      <c r="D274" s="2" t="s">
        <v>148</v>
      </c>
      <c r="G274" s="93"/>
    </row>
    <row r="275" spans="2:7" x14ac:dyDescent="0.25">
      <c r="B275" s="1">
        <v>111316003</v>
      </c>
      <c r="C275" s="2" t="s">
        <v>243</v>
      </c>
      <c r="D275" s="2" t="s">
        <v>241</v>
      </c>
      <c r="G275" s="93"/>
    </row>
    <row r="276" spans="2:7" x14ac:dyDescent="0.25">
      <c r="B276" s="1">
        <v>119584603</v>
      </c>
      <c r="C276" s="2" t="s">
        <v>422</v>
      </c>
      <c r="D276" s="2" t="s">
        <v>418</v>
      </c>
      <c r="G276" s="93"/>
    </row>
    <row r="277" spans="2:7" x14ac:dyDescent="0.25">
      <c r="B277" s="1">
        <v>103026402</v>
      </c>
      <c r="C277" s="2" t="s">
        <v>55</v>
      </c>
      <c r="D277" s="2" t="s">
        <v>32</v>
      </c>
      <c r="G277" s="93"/>
    </row>
    <row r="278" spans="2:7" x14ac:dyDescent="0.25">
      <c r="B278" s="1">
        <v>114065503</v>
      </c>
      <c r="C278" s="2" t="s">
        <v>312</v>
      </c>
      <c r="D278" s="2" t="s">
        <v>302</v>
      </c>
      <c r="G278" s="93"/>
    </row>
    <row r="279" spans="2:7" x14ac:dyDescent="0.25">
      <c r="B279" s="1">
        <v>117415303</v>
      </c>
      <c r="C279" s="2" t="s">
        <v>383</v>
      </c>
      <c r="D279" s="2" t="s">
        <v>378</v>
      </c>
      <c r="G279" s="93"/>
    </row>
    <row r="280" spans="2:7" x14ac:dyDescent="0.25">
      <c r="B280" s="1">
        <v>120484803</v>
      </c>
      <c r="C280" s="2" t="s">
        <v>438</v>
      </c>
      <c r="D280" s="2" t="s">
        <v>435</v>
      </c>
      <c r="G280" s="93"/>
    </row>
    <row r="281" spans="2:7" x14ac:dyDescent="0.25">
      <c r="B281" s="1">
        <v>122097502</v>
      </c>
      <c r="C281" s="2" t="s">
        <v>469</v>
      </c>
      <c r="D281" s="2" t="s">
        <v>462</v>
      </c>
      <c r="G281" s="93"/>
    </row>
    <row r="282" spans="2:7" x14ac:dyDescent="0.25">
      <c r="B282" s="1">
        <v>104375203</v>
      </c>
      <c r="C282" s="2" t="s">
        <v>87</v>
      </c>
      <c r="D282" s="2" t="s">
        <v>84</v>
      </c>
      <c r="G282" s="93"/>
    </row>
    <row r="283" spans="2:7" x14ac:dyDescent="0.25">
      <c r="B283" s="1">
        <v>127045653</v>
      </c>
      <c r="C283" s="2" t="s">
        <v>539</v>
      </c>
      <c r="D283" s="2" t="s">
        <v>530</v>
      </c>
      <c r="G283" s="93"/>
    </row>
    <row r="284" spans="2:7" x14ac:dyDescent="0.25">
      <c r="B284" s="1">
        <v>104375302</v>
      </c>
      <c r="C284" s="2" t="s">
        <v>88</v>
      </c>
      <c r="D284" s="2" t="s">
        <v>84</v>
      </c>
      <c r="G284" s="93"/>
    </row>
    <row r="285" spans="2:7" x14ac:dyDescent="0.25">
      <c r="B285" s="1">
        <v>122097604</v>
      </c>
      <c r="C285" s="2" t="s">
        <v>470</v>
      </c>
      <c r="D285" s="2" t="s">
        <v>462</v>
      </c>
      <c r="G285" s="93"/>
    </row>
    <row r="286" spans="2:7" x14ac:dyDescent="0.25">
      <c r="B286" s="1">
        <v>107656303</v>
      </c>
      <c r="C286" s="2" t="s">
        <v>160</v>
      </c>
      <c r="D286" s="2" t="s">
        <v>148</v>
      </c>
      <c r="G286" s="93"/>
    </row>
    <row r="287" spans="2:7" x14ac:dyDescent="0.25">
      <c r="B287" s="1">
        <v>115504003</v>
      </c>
      <c r="C287" s="2" t="s">
        <v>343</v>
      </c>
      <c r="D287" s="2" t="s">
        <v>342</v>
      </c>
      <c r="G287" s="93"/>
    </row>
    <row r="288" spans="2:7" x14ac:dyDescent="0.25">
      <c r="B288" s="1">
        <v>123465602</v>
      </c>
      <c r="C288" s="2" t="s">
        <v>485</v>
      </c>
      <c r="D288" s="2" t="s">
        <v>476</v>
      </c>
      <c r="G288" s="93"/>
    </row>
    <row r="289" spans="2:7" x14ac:dyDescent="0.25">
      <c r="B289" s="1">
        <v>103026852</v>
      </c>
      <c r="C289" s="2" t="s">
        <v>56</v>
      </c>
      <c r="D289" s="2" t="s">
        <v>32</v>
      </c>
      <c r="G289" s="93"/>
    </row>
    <row r="290" spans="2:7" x14ac:dyDescent="0.25">
      <c r="B290" s="1">
        <v>106167504</v>
      </c>
      <c r="C290" s="2" t="s">
        <v>130</v>
      </c>
      <c r="D290" s="2" t="s">
        <v>126</v>
      </c>
      <c r="G290" s="93"/>
    </row>
    <row r="291" spans="2:7" x14ac:dyDescent="0.25">
      <c r="B291" s="1">
        <v>105258303</v>
      </c>
      <c r="C291" s="2" t="s">
        <v>119</v>
      </c>
      <c r="D291" s="2" t="s">
        <v>110</v>
      </c>
      <c r="G291" s="93"/>
    </row>
    <row r="292" spans="2:7" x14ac:dyDescent="0.25">
      <c r="B292" s="1">
        <v>103026902</v>
      </c>
      <c r="C292" s="2" t="s">
        <v>58</v>
      </c>
      <c r="D292" s="2" t="s">
        <v>32</v>
      </c>
      <c r="G292" s="93"/>
    </row>
    <row r="293" spans="2:7" x14ac:dyDescent="0.25">
      <c r="B293" s="1">
        <v>123465702</v>
      </c>
      <c r="C293" s="2" t="s">
        <v>486</v>
      </c>
      <c r="D293" s="2" t="s">
        <v>476</v>
      </c>
      <c r="G293" s="93"/>
    </row>
    <row r="294" spans="2:7" x14ac:dyDescent="0.25">
      <c r="B294" s="1">
        <v>119356503</v>
      </c>
      <c r="C294" s="2" t="s">
        <v>412</v>
      </c>
      <c r="D294" s="2" t="s">
        <v>407</v>
      </c>
      <c r="G294" s="93"/>
    </row>
    <row r="295" spans="2:7" x14ac:dyDescent="0.25">
      <c r="B295" s="1">
        <v>129545003</v>
      </c>
      <c r="C295" s="2" t="s">
        <v>561</v>
      </c>
      <c r="D295" s="2" t="s">
        <v>558</v>
      </c>
      <c r="G295" s="93"/>
    </row>
    <row r="296" spans="2:7" x14ac:dyDescent="0.25">
      <c r="B296" s="1">
        <v>108565503</v>
      </c>
      <c r="C296" s="2" t="s">
        <v>196</v>
      </c>
      <c r="D296" s="2" t="s">
        <v>193</v>
      </c>
      <c r="G296" s="93"/>
    </row>
    <row r="297" spans="2:7" x14ac:dyDescent="0.25">
      <c r="B297" s="1">
        <v>120484903</v>
      </c>
      <c r="C297" s="2" t="s">
        <v>439</v>
      </c>
      <c r="D297" s="2" t="s">
        <v>435</v>
      </c>
      <c r="G297" s="93"/>
    </row>
    <row r="298" spans="2:7" x14ac:dyDescent="0.25">
      <c r="B298" s="1">
        <v>117083004</v>
      </c>
      <c r="C298" s="2" t="s">
        <v>372</v>
      </c>
      <c r="D298" s="2" t="s">
        <v>370</v>
      </c>
      <c r="G298" s="93"/>
    </row>
    <row r="299" spans="2:7" x14ac:dyDescent="0.25">
      <c r="B299" s="1">
        <v>112674403</v>
      </c>
      <c r="C299" s="2" t="s">
        <v>268</v>
      </c>
      <c r="D299" s="2" t="s">
        <v>263</v>
      </c>
      <c r="G299" s="93"/>
    </row>
    <row r="300" spans="2:7" x14ac:dyDescent="0.25">
      <c r="B300" s="1">
        <v>108056004</v>
      </c>
      <c r="C300" s="2" t="s">
        <v>169</v>
      </c>
      <c r="D300" s="2" t="s">
        <v>166</v>
      </c>
      <c r="G300" s="93"/>
    </row>
    <row r="301" spans="2:7" x14ac:dyDescent="0.25">
      <c r="B301" s="1">
        <v>108114503</v>
      </c>
      <c r="C301" s="2" t="s">
        <v>187</v>
      </c>
      <c r="D301" s="2" t="s">
        <v>180</v>
      </c>
      <c r="G301" s="93"/>
    </row>
    <row r="302" spans="2:7" x14ac:dyDescent="0.25">
      <c r="B302" s="1">
        <v>113385003</v>
      </c>
      <c r="C302" s="2" t="s">
        <v>299</v>
      </c>
      <c r="D302" s="2" t="s">
        <v>295</v>
      </c>
      <c r="G302" s="93"/>
    </row>
    <row r="303" spans="2:7" x14ac:dyDescent="0.25">
      <c r="B303" s="1">
        <v>121394503</v>
      </c>
      <c r="C303" s="2" t="s">
        <v>455</v>
      </c>
      <c r="D303" s="2" t="s">
        <v>452</v>
      </c>
      <c r="G303" s="93"/>
    </row>
    <row r="304" spans="2:7" x14ac:dyDescent="0.25">
      <c r="B304" s="1">
        <v>109535504</v>
      </c>
      <c r="C304" s="2" t="s">
        <v>220</v>
      </c>
      <c r="D304" s="2" t="s">
        <v>217</v>
      </c>
      <c r="G304" s="93"/>
    </row>
    <row r="305" spans="2:7" x14ac:dyDescent="0.25">
      <c r="B305" s="1">
        <v>117596003</v>
      </c>
      <c r="C305" s="2" t="s">
        <v>388</v>
      </c>
      <c r="D305" s="2" t="s">
        <v>389</v>
      </c>
      <c r="G305" s="93"/>
    </row>
    <row r="306" spans="2:7" x14ac:dyDescent="0.25">
      <c r="B306" s="1">
        <v>115674603</v>
      </c>
      <c r="C306" s="2" t="s">
        <v>346</v>
      </c>
      <c r="D306" s="2" t="s">
        <v>263</v>
      </c>
      <c r="G306" s="93"/>
    </row>
    <row r="307" spans="2:7" x14ac:dyDescent="0.25">
      <c r="B307" s="1">
        <v>103026873</v>
      </c>
      <c r="C307" s="2" t="s">
        <v>57</v>
      </c>
      <c r="D307" s="2" t="s">
        <v>32</v>
      </c>
      <c r="G307" s="93"/>
    </row>
    <row r="308" spans="2:7" x14ac:dyDescent="0.25">
      <c r="B308" s="1">
        <v>118406003</v>
      </c>
      <c r="C308" s="2" t="s">
        <v>399</v>
      </c>
      <c r="D308" s="2" t="s">
        <v>393</v>
      </c>
      <c r="G308" s="93"/>
    </row>
    <row r="309" spans="2:7" x14ac:dyDescent="0.25">
      <c r="B309" s="1">
        <v>121394603</v>
      </c>
      <c r="C309" s="2" t="s">
        <v>456</v>
      </c>
      <c r="D309" s="2" t="s">
        <v>452</v>
      </c>
      <c r="G309" s="93"/>
    </row>
    <row r="310" spans="2:7" x14ac:dyDescent="0.25">
      <c r="B310" s="1">
        <v>105258503</v>
      </c>
      <c r="C310" s="2" t="s">
        <v>666</v>
      </c>
      <c r="D310" s="2" t="s">
        <v>110</v>
      </c>
      <c r="G310" s="93"/>
    </row>
    <row r="311" spans="2:7" x14ac:dyDescent="0.25">
      <c r="B311" s="1">
        <v>107656502</v>
      </c>
      <c r="C311" s="2" t="s">
        <v>161</v>
      </c>
      <c r="D311" s="2" t="s">
        <v>148</v>
      </c>
      <c r="G311" s="93"/>
    </row>
    <row r="312" spans="2:7" x14ac:dyDescent="0.25">
      <c r="B312" s="1">
        <v>124156503</v>
      </c>
      <c r="C312" s="2" t="s">
        <v>504</v>
      </c>
      <c r="D312" s="2" t="s">
        <v>499</v>
      </c>
      <c r="G312" s="93"/>
    </row>
    <row r="313" spans="2:7" x14ac:dyDescent="0.25">
      <c r="B313" s="1">
        <v>106616203</v>
      </c>
      <c r="C313" s="2" t="s">
        <v>144</v>
      </c>
      <c r="D313" s="2" t="s">
        <v>142</v>
      </c>
      <c r="G313" s="93"/>
    </row>
    <row r="314" spans="2:7" x14ac:dyDescent="0.25">
      <c r="B314" s="1">
        <v>119356603</v>
      </c>
      <c r="C314" s="2" t="s">
        <v>413</v>
      </c>
      <c r="D314" s="2" t="s">
        <v>407</v>
      </c>
      <c r="G314" s="93"/>
    </row>
    <row r="315" spans="2:7" x14ac:dyDescent="0.25">
      <c r="B315" s="1">
        <v>114066503</v>
      </c>
      <c r="C315" s="2" t="s">
        <v>313</v>
      </c>
      <c r="D315" s="2" t="s">
        <v>302</v>
      </c>
      <c r="G315" s="93"/>
    </row>
    <row r="316" spans="2:7" x14ac:dyDescent="0.25">
      <c r="B316" s="1">
        <v>109537504</v>
      </c>
      <c r="C316" s="2" t="s">
        <v>221</v>
      </c>
      <c r="D316" s="2" t="s">
        <v>217</v>
      </c>
      <c r="G316" s="93"/>
    </row>
    <row r="317" spans="2:7" x14ac:dyDescent="0.25">
      <c r="B317" s="1">
        <v>109426003</v>
      </c>
      <c r="C317" s="2" t="s">
        <v>213</v>
      </c>
      <c r="D317" s="2" t="s">
        <v>211</v>
      </c>
      <c r="G317" s="93"/>
    </row>
    <row r="318" spans="2:7" x14ac:dyDescent="0.25">
      <c r="B318" s="1">
        <v>124156603</v>
      </c>
      <c r="C318" s="2" t="s">
        <v>505</v>
      </c>
      <c r="D318" s="2" t="s">
        <v>499</v>
      </c>
      <c r="G318" s="93"/>
    </row>
    <row r="319" spans="2:7" x14ac:dyDescent="0.25">
      <c r="B319" s="1">
        <v>124156703</v>
      </c>
      <c r="C319" s="2" t="s">
        <v>506</v>
      </c>
      <c r="D319" s="2" t="s">
        <v>499</v>
      </c>
      <c r="G319" s="93"/>
    </row>
    <row r="320" spans="2:7" x14ac:dyDescent="0.25">
      <c r="B320" s="1">
        <v>122098003</v>
      </c>
      <c r="C320" s="2" t="s">
        <v>471</v>
      </c>
      <c r="D320" s="2" t="s">
        <v>462</v>
      </c>
      <c r="G320" s="93"/>
    </row>
    <row r="321" spans="2:7" x14ac:dyDescent="0.25">
      <c r="B321" s="1">
        <v>121136503</v>
      </c>
      <c r="C321" s="2" t="s">
        <v>448</v>
      </c>
      <c r="D321" s="2" t="s">
        <v>446</v>
      </c>
      <c r="G321" s="93"/>
    </row>
    <row r="322" spans="2:7" x14ac:dyDescent="0.25">
      <c r="B322" s="1">
        <v>113385303</v>
      </c>
      <c r="C322" s="2" t="s">
        <v>300</v>
      </c>
      <c r="D322" s="2" t="s">
        <v>295</v>
      </c>
      <c r="G322" s="93"/>
    </row>
    <row r="323" spans="2:7" x14ac:dyDescent="0.25">
      <c r="B323" s="1">
        <v>121136603</v>
      </c>
      <c r="C323" s="2" t="s">
        <v>449</v>
      </c>
      <c r="D323" s="2" t="s">
        <v>446</v>
      </c>
      <c r="G323" s="93"/>
    </row>
    <row r="324" spans="2:7" x14ac:dyDescent="0.25">
      <c r="B324" s="1">
        <v>121395103</v>
      </c>
      <c r="C324" s="2" t="s">
        <v>457</v>
      </c>
      <c r="D324" s="2" t="s">
        <v>452</v>
      </c>
      <c r="G324" s="93"/>
    </row>
    <row r="325" spans="2:7" x14ac:dyDescent="0.25">
      <c r="B325" s="1">
        <v>120485603</v>
      </c>
      <c r="C325" s="2" t="s">
        <v>440</v>
      </c>
      <c r="D325" s="2" t="s">
        <v>435</v>
      </c>
      <c r="G325" s="93"/>
    </row>
    <row r="326" spans="2:7" x14ac:dyDescent="0.25">
      <c r="B326" s="1">
        <v>108116003</v>
      </c>
      <c r="C326" s="2" t="s">
        <v>188</v>
      </c>
      <c r="D326" s="2" t="s">
        <v>180</v>
      </c>
      <c r="G326" s="93"/>
    </row>
    <row r="327" spans="2:7" x14ac:dyDescent="0.25">
      <c r="B327" s="1">
        <v>103027352</v>
      </c>
      <c r="C327" s="2" t="s">
        <v>59</v>
      </c>
      <c r="D327" s="2" t="s">
        <v>32</v>
      </c>
      <c r="G327" s="93"/>
    </row>
    <row r="328" spans="2:7" x14ac:dyDescent="0.25">
      <c r="B328" s="1">
        <v>113365203</v>
      </c>
      <c r="C328" s="2" t="s">
        <v>290</v>
      </c>
      <c r="D328" s="2" t="s">
        <v>278</v>
      </c>
      <c r="G328" s="93"/>
    </row>
    <row r="329" spans="2:7" x14ac:dyDescent="0.25">
      <c r="B329" s="1">
        <v>105204703</v>
      </c>
      <c r="C329" s="2" t="s">
        <v>108</v>
      </c>
      <c r="D329" s="2" t="s">
        <v>106</v>
      </c>
      <c r="G329" s="93"/>
    </row>
    <row r="330" spans="2:7" x14ac:dyDescent="0.25">
      <c r="B330" s="1">
        <v>125236903</v>
      </c>
      <c r="C330" s="2" t="s">
        <v>518</v>
      </c>
      <c r="D330" s="2" t="s">
        <v>512</v>
      </c>
      <c r="G330" s="93"/>
    </row>
    <row r="331" spans="2:7" x14ac:dyDescent="0.25">
      <c r="B331" s="1">
        <v>122098103</v>
      </c>
      <c r="C331" s="2" t="s">
        <v>472</v>
      </c>
      <c r="D331" s="2" t="s">
        <v>462</v>
      </c>
      <c r="G331" s="93"/>
    </row>
    <row r="332" spans="2:7" x14ac:dyDescent="0.25">
      <c r="B332" s="1">
        <v>128326303</v>
      </c>
      <c r="C332" s="2" t="s">
        <v>554</v>
      </c>
      <c r="D332" s="2" t="s">
        <v>550</v>
      </c>
      <c r="G332" s="93"/>
    </row>
    <row r="333" spans="2:7" x14ac:dyDescent="0.25">
      <c r="B333" s="1">
        <v>110147003</v>
      </c>
      <c r="C333" s="2" t="s">
        <v>225</v>
      </c>
      <c r="D333" s="2" t="s">
        <v>223</v>
      </c>
      <c r="G333" s="93"/>
    </row>
    <row r="334" spans="2:7" x14ac:dyDescent="0.25">
      <c r="B334" s="1">
        <v>122098202</v>
      </c>
      <c r="C334" s="2" t="s">
        <v>473</v>
      </c>
      <c r="D334" s="2" t="s">
        <v>462</v>
      </c>
      <c r="G334" s="93"/>
    </row>
    <row r="335" spans="2:7" x14ac:dyDescent="0.25">
      <c r="B335" s="1">
        <v>107657103</v>
      </c>
      <c r="C335" s="2" t="s">
        <v>162</v>
      </c>
      <c r="D335" s="2" t="s">
        <v>148</v>
      </c>
      <c r="G335" s="93"/>
    </row>
    <row r="336" spans="2:7" x14ac:dyDescent="0.25">
      <c r="B336" s="1">
        <v>113365303</v>
      </c>
      <c r="C336" s="2" t="s">
        <v>291</v>
      </c>
      <c r="D336" s="2" t="s">
        <v>278</v>
      </c>
      <c r="G336" s="93"/>
    </row>
    <row r="337" spans="2:7" x14ac:dyDescent="0.25">
      <c r="B337" s="1">
        <v>123466103</v>
      </c>
      <c r="C337" s="2" t="s">
        <v>487</v>
      </c>
      <c r="D337" s="2" t="s">
        <v>476</v>
      </c>
      <c r="G337" s="93"/>
    </row>
    <row r="338" spans="2:7" x14ac:dyDescent="0.25">
      <c r="B338" s="1">
        <v>101636503</v>
      </c>
      <c r="C338" s="2" t="s">
        <v>27</v>
      </c>
      <c r="D338" s="2" t="s">
        <v>17</v>
      </c>
      <c r="G338" s="93"/>
    </row>
    <row r="339" spans="2:7" x14ac:dyDescent="0.25">
      <c r="B339" s="1">
        <v>126515001</v>
      </c>
      <c r="C339" s="2" t="s">
        <v>527</v>
      </c>
      <c r="D339" s="2" t="s">
        <v>528</v>
      </c>
      <c r="G339" s="93"/>
    </row>
    <row r="340" spans="2:7" x14ac:dyDescent="0.25">
      <c r="B340" s="1">
        <v>110177003</v>
      </c>
      <c r="C340" s="2" t="s">
        <v>232</v>
      </c>
      <c r="D340" s="2" t="s">
        <v>134</v>
      </c>
      <c r="G340" s="93"/>
    </row>
    <row r="341" spans="2:7" x14ac:dyDescent="0.25">
      <c r="B341" s="1">
        <v>124157203</v>
      </c>
      <c r="C341" s="2" t="s">
        <v>507</v>
      </c>
      <c r="D341" s="2" t="s">
        <v>499</v>
      </c>
      <c r="G341" s="93"/>
    </row>
    <row r="342" spans="2:7" x14ac:dyDescent="0.25">
      <c r="B342" s="1">
        <v>129546003</v>
      </c>
      <c r="C342" s="2" t="s">
        <v>562</v>
      </c>
      <c r="D342" s="2" t="s">
        <v>558</v>
      </c>
      <c r="G342" s="93"/>
    </row>
    <row r="343" spans="2:7" x14ac:dyDescent="0.25">
      <c r="B343" s="1">
        <v>103021003</v>
      </c>
      <c r="C343" s="2" t="s">
        <v>35</v>
      </c>
      <c r="D343" s="2" t="s">
        <v>32</v>
      </c>
      <c r="G343" s="93"/>
    </row>
    <row r="344" spans="2:7" x14ac:dyDescent="0.25">
      <c r="B344" s="1">
        <v>102027451</v>
      </c>
      <c r="C344" s="2" t="s">
        <v>31</v>
      </c>
      <c r="D344" s="2" t="s">
        <v>32</v>
      </c>
      <c r="G344" s="93"/>
    </row>
    <row r="345" spans="2:7" x14ac:dyDescent="0.25">
      <c r="B345" s="1">
        <v>118406602</v>
      </c>
      <c r="C345" s="2" t="s">
        <v>400</v>
      </c>
      <c r="D345" s="2" t="s">
        <v>393</v>
      </c>
      <c r="G345" s="93"/>
    </row>
    <row r="346" spans="2:7" x14ac:dyDescent="0.25">
      <c r="B346" s="1">
        <v>120455203</v>
      </c>
      <c r="C346" s="2" t="s">
        <v>431</v>
      </c>
      <c r="D346" s="2" t="s">
        <v>430</v>
      </c>
      <c r="G346" s="93"/>
    </row>
    <row r="347" spans="2:7" x14ac:dyDescent="0.25">
      <c r="B347" s="1">
        <v>103027503</v>
      </c>
      <c r="C347" s="2" t="s">
        <v>60</v>
      </c>
      <c r="D347" s="2" t="s">
        <v>32</v>
      </c>
      <c r="G347" s="93"/>
    </row>
    <row r="348" spans="2:7" x14ac:dyDescent="0.25">
      <c r="B348" s="1">
        <v>120455403</v>
      </c>
      <c r="C348" s="2" t="s">
        <v>432</v>
      </c>
      <c r="D348" s="2" t="s">
        <v>430</v>
      </c>
      <c r="G348" s="93"/>
    </row>
    <row r="349" spans="2:7" x14ac:dyDescent="0.25">
      <c r="B349" s="1">
        <v>109426303</v>
      </c>
      <c r="C349" s="2" t="s">
        <v>214</v>
      </c>
      <c r="D349" s="2" t="s">
        <v>211</v>
      </c>
      <c r="G349" s="93"/>
    </row>
    <row r="350" spans="2:7" x14ac:dyDescent="0.25">
      <c r="B350" s="1">
        <v>108116303</v>
      </c>
      <c r="C350" s="2" t="s">
        <v>189</v>
      </c>
      <c r="D350" s="2" t="s">
        <v>180</v>
      </c>
      <c r="G350" s="93"/>
    </row>
    <row r="351" spans="2:7" x14ac:dyDescent="0.25">
      <c r="B351" s="1">
        <v>123466303</v>
      </c>
      <c r="C351" s="2" t="s">
        <v>488</v>
      </c>
      <c r="D351" s="2" t="s">
        <v>476</v>
      </c>
      <c r="G351" s="93"/>
    </row>
    <row r="352" spans="2:7" x14ac:dyDescent="0.25">
      <c r="B352" s="1">
        <v>123466403</v>
      </c>
      <c r="C352" s="2" t="s">
        <v>489</v>
      </c>
      <c r="D352" s="2" t="s">
        <v>476</v>
      </c>
      <c r="G352" s="93"/>
    </row>
    <row r="353" spans="2:7" x14ac:dyDescent="0.25">
      <c r="B353" s="1">
        <v>129546103</v>
      </c>
      <c r="C353" s="2" t="s">
        <v>563</v>
      </c>
      <c r="D353" s="2" t="s">
        <v>558</v>
      </c>
      <c r="G353" s="93"/>
    </row>
    <row r="354" spans="2:7" x14ac:dyDescent="0.25">
      <c r="B354" s="1">
        <v>106338003</v>
      </c>
      <c r="C354" s="2" t="s">
        <v>140</v>
      </c>
      <c r="D354" s="2" t="s">
        <v>138</v>
      </c>
      <c r="G354" s="93"/>
    </row>
    <row r="355" spans="2:7" x14ac:dyDescent="0.25">
      <c r="B355" s="1">
        <v>128327303</v>
      </c>
      <c r="C355" s="2" t="s">
        <v>555</v>
      </c>
      <c r="D355" s="2" t="s">
        <v>550</v>
      </c>
      <c r="G355" s="93"/>
    </row>
    <row r="356" spans="2:7" x14ac:dyDescent="0.25">
      <c r="B356" s="1">
        <v>103027753</v>
      </c>
      <c r="C356" s="2" t="s">
        <v>61</v>
      </c>
      <c r="D356" s="2" t="s">
        <v>32</v>
      </c>
      <c r="G356" s="93"/>
    </row>
    <row r="357" spans="2:7" x14ac:dyDescent="0.25">
      <c r="B357" s="1">
        <v>122098403</v>
      </c>
      <c r="C357" s="2" t="s">
        <v>474</v>
      </c>
      <c r="D357" s="2" t="s">
        <v>462</v>
      </c>
      <c r="G357" s="93"/>
    </row>
    <row r="358" spans="2:7" x14ac:dyDescent="0.25">
      <c r="B358" s="1">
        <v>125237603</v>
      </c>
      <c r="C358" s="2" t="s">
        <v>519</v>
      </c>
      <c r="D358" s="2" t="s">
        <v>512</v>
      </c>
      <c r="G358" s="93"/>
    </row>
    <row r="359" spans="2:7" x14ac:dyDescent="0.25">
      <c r="B359" s="1">
        <v>114067002</v>
      </c>
      <c r="C359" s="2" t="s">
        <v>314</v>
      </c>
      <c r="D359" s="2" t="s">
        <v>302</v>
      </c>
      <c r="G359" s="93"/>
    </row>
    <row r="360" spans="2:7" x14ac:dyDescent="0.25">
      <c r="B360" s="1">
        <v>112675503</v>
      </c>
      <c r="C360" s="2" t="s">
        <v>269</v>
      </c>
      <c r="D360" s="2" t="s">
        <v>263</v>
      </c>
      <c r="G360" s="93"/>
    </row>
    <row r="361" spans="2:7" x14ac:dyDescent="0.25">
      <c r="B361" s="1">
        <v>106168003</v>
      </c>
      <c r="C361" s="2" t="s">
        <v>131</v>
      </c>
      <c r="D361" s="2" t="s">
        <v>126</v>
      </c>
      <c r="G361" s="93"/>
    </row>
    <row r="362" spans="2:7" x14ac:dyDescent="0.25">
      <c r="B362" s="1">
        <v>104435303</v>
      </c>
      <c r="C362" s="2" t="s">
        <v>101</v>
      </c>
      <c r="D362" s="2" t="s">
        <v>93</v>
      </c>
      <c r="G362" s="93"/>
    </row>
    <row r="363" spans="2:7" x14ac:dyDescent="0.25">
      <c r="B363" s="1">
        <v>108116503</v>
      </c>
      <c r="C363" s="2" t="s">
        <v>190</v>
      </c>
      <c r="D363" s="2" t="s">
        <v>180</v>
      </c>
      <c r="G363" s="93"/>
    </row>
    <row r="364" spans="2:7" x14ac:dyDescent="0.25">
      <c r="B364" s="1">
        <v>109246003</v>
      </c>
      <c r="C364" s="2" t="s">
        <v>208</v>
      </c>
      <c r="D364" s="2" t="s">
        <v>207</v>
      </c>
      <c r="G364" s="93"/>
    </row>
    <row r="365" spans="2:7" x14ac:dyDescent="0.25">
      <c r="B365" s="1">
        <v>125237702</v>
      </c>
      <c r="C365" s="2" t="s">
        <v>520</v>
      </c>
      <c r="D365" s="2" t="s">
        <v>512</v>
      </c>
      <c r="G365" s="93"/>
    </row>
    <row r="366" spans="2:7" x14ac:dyDescent="0.25">
      <c r="B366" s="1">
        <v>101637002</v>
      </c>
      <c r="C366" s="2" t="s">
        <v>28</v>
      </c>
      <c r="D366" s="2" t="s">
        <v>17</v>
      </c>
      <c r="G366" s="93"/>
    </row>
    <row r="367" spans="2:7" x14ac:dyDescent="0.25">
      <c r="B367" s="1">
        <v>127045853</v>
      </c>
      <c r="C367" s="2" t="s">
        <v>540</v>
      </c>
      <c r="D367" s="2" t="s">
        <v>530</v>
      </c>
      <c r="G367" s="93"/>
    </row>
    <row r="368" spans="2:7" x14ac:dyDescent="0.25">
      <c r="B368" s="1">
        <v>119357003</v>
      </c>
      <c r="C368" s="2" t="s">
        <v>667</v>
      </c>
      <c r="D368" s="2" t="s">
        <v>407</v>
      </c>
      <c r="G368" s="93"/>
    </row>
    <row r="369" spans="2:7" x14ac:dyDescent="0.25">
      <c r="B369" s="1">
        <v>103028203</v>
      </c>
      <c r="C369" s="2" t="s">
        <v>62</v>
      </c>
      <c r="D369" s="2" t="s">
        <v>32</v>
      </c>
      <c r="G369" s="93"/>
    </row>
    <row r="370" spans="2:7" x14ac:dyDescent="0.25">
      <c r="B370" s="1">
        <v>127046903</v>
      </c>
      <c r="C370" s="2" t="s">
        <v>541</v>
      </c>
      <c r="D370" s="2" t="s">
        <v>530</v>
      </c>
      <c r="G370" s="93"/>
    </row>
    <row r="371" spans="2:7" x14ac:dyDescent="0.25">
      <c r="B371" s="1">
        <v>108566303</v>
      </c>
      <c r="C371" s="2" t="s">
        <v>197</v>
      </c>
      <c r="D371" s="2" t="s">
        <v>193</v>
      </c>
      <c r="G371" s="93"/>
    </row>
    <row r="372" spans="2:7" x14ac:dyDescent="0.25">
      <c r="B372" s="1">
        <v>125237903</v>
      </c>
      <c r="C372" s="2" t="s">
        <v>521</v>
      </c>
      <c r="D372" s="2" t="s">
        <v>512</v>
      </c>
      <c r="G372" s="93"/>
    </row>
    <row r="373" spans="2:7" x14ac:dyDescent="0.25">
      <c r="B373" s="1">
        <v>129546803</v>
      </c>
      <c r="C373" s="2" t="s">
        <v>564</v>
      </c>
      <c r="D373" s="2" t="s">
        <v>558</v>
      </c>
      <c r="G373" s="93"/>
    </row>
    <row r="374" spans="2:7" x14ac:dyDescent="0.25">
      <c r="B374" s="1">
        <v>109248003</v>
      </c>
      <c r="C374" s="2" t="s">
        <v>209</v>
      </c>
      <c r="D374" s="2" t="s">
        <v>207</v>
      </c>
      <c r="G374" s="93"/>
    </row>
    <row r="375" spans="2:7" x14ac:dyDescent="0.25">
      <c r="B375" s="1">
        <v>121395603</v>
      </c>
      <c r="C375" s="2" t="s">
        <v>458</v>
      </c>
      <c r="D375" s="2" t="s">
        <v>452</v>
      </c>
      <c r="G375" s="93"/>
    </row>
    <row r="376" spans="2:7" x14ac:dyDescent="0.25">
      <c r="B376" s="1">
        <v>108567004</v>
      </c>
      <c r="C376" s="2" t="s">
        <v>198</v>
      </c>
      <c r="D376" s="2" t="s">
        <v>193</v>
      </c>
      <c r="G376" s="93"/>
    </row>
    <row r="377" spans="2:7" x14ac:dyDescent="0.25">
      <c r="B377" s="1">
        <v>120486003</v>
      </c>
      <c r="C377" s="2" t="s">
        <v>441</v>
      </c>
      <c r="D377" s="2" t="s">
        <v>435</v>
      </c>
      <c r="G377" s="93"/>
    </row>
    <row r="378" spans="2:7" x14ac:dyDescent="0.25">
      <c r="B378" s="1">
        <v>117086003</v>
      </c>
      <c r="C378" s="2" t="s">
        <v>373</v>
      </c>
      <c r="D378" s="2" t="s">
        <v>370</v>
      </c>
      <c r="G378" s="93"/>
    </row>
    <row r="379" spans="2:7" x14ac:dyDescent="0.25">
      <c r="B379" s="1">
        <v>129547303</v>
      </c>
      <c r="C379" s="2" t="s">
        <v>566</v>
      </c>
      <c r="D379" s="2" t="s">
        <v>558</v>
      </c>
      <c r="G379" s="93"/>
    </row>
    <row r="380" spans="2:7" x14ac:dyDescent="0.25">
      <c r="B380" s="1">
        <v>114067503</v>
      </c>
      <c r="C380" s="2" t="s">
        <v>315</v>
      </c>
      <c r="D380" s="2" t="s">
        <v>302</v>
      </c>
      <c r="G380" s="93"/>
    </row>
    <row r="381" spans="2:7" x14ac:dyDescent="0.25">
      <c r="B381" s="1">
        <v>119357402</v>
      </c>
      <c r="C381" s="2" t="s">
        <v>415</v>
      </c>
      <c r="D381" s="2" t="s">
        <v>407</v>
      </c>
      <c r="G381" s="93"/>
    </row>
    <row r="382" spans="2:7" x14ac:dyDescent="0.25">
      <c r="B382" s="1">
        <v>116557103</v>
      </c>
      <c r="C382" s="2" t="s">
        <v>365</v>
      </c>
      <c r="D382" s="2" t="s">
        <v>364</v>
      </c>
      <c r="G382" s="93"/>
    </row>
    <row r="383" spans="2:7" x14ac:dyDescent="0.25">
      <c r="B383" s="1">
        <v>104107903</v>
      </c>
      <c r="C383" s="2" t="s">
        <v>82</v>
      </c>
      <c r="D383" s="2" t="s">
        <v>76</v>
      </c>
      <c r="G383" s="93"/>
    </row>
    <row r="384" spans="2:7" x14ac:dyDescent="0.25">
      <c r="B384" s="1">
        <v>108567204</v>
      </c>
      <c r="C384" s="2" t="s">
        <v>199</v>
      </c>
      <c r="D384" s="2" t="s">
        <v>193</v>
      </c>
      <c r="G384" s="93"/>
    </row>
    <row r="385" spans="2:7" x14ac:dyDescent="0.25">
      <c r="B385" s="1">
        <v>103028302</v>
      </c>
      <c r="C385" s="2" t="s">
        <v>63</v>
      </c>
      <c r="D385" s="2" t="s">
        <v>32</v>
      </c>
      <c r="G385" s="93"/>
    </row>
    <row r="386" spans="2:7" x14ac:dyDescent="0.25">
      <c r="B386" s="1">
        <v>116496503</v>
      </c>
      <c r="C386" s="2" t="s">
        <v>360</v>
      </c>
      <c r="D386" s="2" t="s">
        <v>357</v>
      </c>
      <c r="G386" s="93"/>
    </row>
    <row r="387" spans="2:7" x14ac:dyDescent="0.25">
      <c r="B387" s="1">
        <v>108567404</v>
      </c>
      <c r="C387" s="2" t="s">
        <v>200</v>
      </c>
      <c r="D387" s="2" t="s">
        <v>193</v>
      </c>
      <c r="G387" s="93"/>
    </row>
    <row r="388" spans="2:7" x14ac:dyDescent="0.25">
      <c r="B388" s="1">
        <v>104435603</v>
      </c>
      <c r="C388" s="2" t="s">
        <v>102</v>
      </c>
      <c r="D388" s="2" t="s">
        <v>93</v>
      </c>
      <c r="G388" s="93"/>
    </row>
    <row r="389" spans="2:7" x14ac:dyDescent="0.25">
      <c r="B389" s="1">
        <v>104435703</v>
      </c>
      <c r="C389" s="2" t="s">
        <v>103</v>
      </c>
      <c r="D389" s="2" t="s">
        <v>93</v>
      </c>
      <c r="G389" s="93"/>
    </row>
    <row r="390" spans="2:7" x14ac:dyDescent="0.25">
      <c r="B390" s="1">
        <v>129547203</v>
      </c>
      <c r="C390" s="2" t="s">
        <v>565</v>
      </c>
      <c r="D390" s="2" t="s">
        <v>558</v>
      </c>
      <c r="G390" s="93"/>
    </row>
    <row r="391" spans="2:7" x14ac:dyDescent="0.25">
      <c r="B391" s="1">
        <v>104376203</v>
      </c>
      <c r="C391" s="2" t="s">
        <v>89</v>
      </c>
      <c r="D391" s="2" t="s">
        <v>84</v>
      </c>
      <c r="G391" s="93"/>
    </row>
    <row r="392" spans="2:7" x14ac:dyDescent="0.25">
      <c r="B392" s="1">
        <v>116496603</v>
      </c>
      <c r="C392" s="2" t="s">
        <v>361</v>
      </c>
      <c r="D392" s="2" t="s">
        <v>357</v>
      </c>
      <c r="G392" s="93"/>
    </row>
    <row r="393" spans="2:7" x14ac:dyDescent="0.25">
      <c r="B393" s="1">
        <v>115218003</v>
      </c>
      <c r="C393" s="2" t="s">
        <v>327</v>
      </c>
      <c r="D393" s="2" t="s">
        <v>321</v>
      </c>
      <c r="G393" s="93"/>
    </row>
    <row r="394" spans="2:7" x14ac:dyDescent="0.25">
      <c r="B394" s="1">
        <v>104107503</v>
      </c>
      <c r="C394" s="2" t="s">
        <v>80</v>
      </c>
      <c r="D394" s="2" t="s">
        <v>76</v>
      </c>
      <c r="G394" s="93"/>
    </row>
    <row r="395" spans="2:7" x14ac:dyDescent="0.25">
      <c r="B395" s="1">
        <v>109427503</v>
      </c>
      <c r="C395" s="2" t="s">
        <v>215</v>
      </c>
      <c r="D395" s="2" t="s">
        <v>211</v>
      </c>
      <c r="G395" s="93"/>
    </row>
    <row r="396" spans="2:7" x14ac:dyDescent="0.25">
      <c r="B396" s="1">
        <v>113367003</v>
      </c>
      <c r="C396" s="2" t="s">
        <v>292</v>
      </c>
      <c r="D396" s="2" t="s">
        <v>278</v>
      </c>
      <c r="G396" s="93"/>
    </row>
    <row r="397" spans="2:7" x14ac:dyDescent="0.25">
      <c r="B397" s="1">
        <v>108567703</v>
      </c>
      <c r="C397" s="2" t="s">
        <v>201</v>
      </c>
      <c r="D397" s="2" t="s">
        <v>193</v>
      </c>
      <c r="G397" s="93"/>
    </row>
    <row r="398" spans="2:7" x14ac:dyDescent="0.25">
      <c r="B398" s="1">
        <v>123467103</v>
      </c>
      <c r="C398" s="2" t="s">
        <v>490</v>
      </c>
      <c r="D398" s="2" t="s">
        <v>476</v>
      </c>
      <c r="G398" s="93"/>
    </row>
    <row r="399" spans="2:7" x14ac:dyDescent="0.25">
      <c r="B399" s="1">
        <v>103028653</v>
      </c>
      <c r="C399" s="2" t="s">
        <v>64</v>
      </c>
      <c r="D399" s="2" t="s">
        <v>32</v>
      </c>
      <c r="G399" s="93"/>
    </row>
    <row r="400" spans="2:7" x14ac:dyDescent="0.25">
      <c r="B400" s="1">
        <v>104107803</v>
      </c>
      <c r="C400" s="2" t="s">
        <v>81</v>
      </c>
      <c r="D400" s="2" t="s">
        <v>76</v>
      </c>
      <c r="G400" s="93"/>
    </row>
    <row r="401" spans="2:7" x14ac:dyDescent="0.25">
      <c r="B401" s="1">
        <v>112676203</v>
      </c>
      <c r="C401" s="2" t="s">
        <v>270</v>
      </c>
      <c r="D401" s="2" t="s">
        <v>263</v>
      </c>
      <c r="G401" s="93"/>
    </row>
    <row r="402" spans="2:7" x14ac:dyDescent="0.25">
      <c r="B402" s="1">
        <v>103028703</v>
      </c>
      <c r="C402" s="2" t="s">
        <v>65</v>
      </c>
      <c r="D402" s="2" t="s">
        <v>32</v>
      </c>
      <c r="G402" s="93"/>
    </row>
    <row r="403" spans="2:7" x14ac:dyDescent="0.25">
      <c r="B403" s="1">
        <v>115218303</v>
      </c>
      <c r="C403" s="2" t="s">
        <v>328</v>
      </c>
      <c r="D403" s="2" t="s">
        <v>321</v>
      </c>
      <c r="G403" s="93"/>
    </row>
    <row r="404" spans="2:7" x14ac:dyDescent="0.25">
      <c r="B404" s="1">
        <v>103028753</v>
      </c>
      <c r="C404" s="2" t="s">
        <v>66</v>
      </c>
      <c r="D404" s="2" t="s">
        <v>32</v>
      </c>
      <c r="G404" s="93"/>
    </row>
    <row r="405" spans="2:7" x14ac:dyDescent="0.25">
      <c r="B405" s="1">
        <v>127047404</v>
      </c>
      <c r="C405" s="2" t="s">
        <v>542</v>
      </c>
      <c r="D405" s="2" t="s">
        <v>530</v>
      </c>
      <c r="G405" s="93"/>
    </row>
    <row r="406" spans="2:7" x14ac:dyDescent="0.25">
      <c r="B406" s="1">
        <v>112676403</v>
      </c>
      <c r="C406" s="2" t="s">
        <v>271</v>
      </c>
      <c r="D406" s="2" t="s">
        <v>263</v>
      </c>
      <c r="G406" s="93"/>
    </row>
    <row r="407" spans="2:7" x14ac:dyDescent="0.25">
      <c r="B407" s="1">
        <v>117416103</v>
      </c>
      <c r="C407" s="2" t="s">
        <v>384</v>
      </c>
      <c r="D407" s="2" t="s">
        <v>378</v>
      </c>
      <c r="G407" s="93"/>
    </row>
    <row r="408" spans="2:7" x14ac:dyDescent="0.25">
      <c r="B408" s="1">
        <v>125238402</v>
      </c>
      <c r="C408" s="2" t="s">
        <v>522</v>
      </c>
      <c r="D408" s="2" t="s">
        <v>512</v>
      </c>
      <c r="G408" s="93"/>
    </row>
    <row r="409" spans="2:7" x14ac:dyDescent="0.25">
      <c r="B409" s="1">
        <v>101306503</v>
      </c>
      <c r="C409" s="2" t="s">
        <v>14</v>
      </c>
      <c r="D409" s="2" t="s">
        <v>11</v>
      </c>
      <c r="G409" s="93"/>
    </row>
    <row r="410" spans="2:7" x14ac:dyDescent="0.25">
      <c r="B410" s="1">
        <v>116197503</v>
      </c>
      <c r="C410" s="2" t="s">
        <v>353</v>
      </c>
      <c r="D410" s="2" t="s">
        <v>348</v>
      </c>
      <c r="G410" s="93"/>
    </row>
    <row r="411" spans="2:7" x14ac:dyDescent="0.25">
      <c r="B411" s="1">
        <v>111297504</v>
      </c>
      <c r="C411" s="2" t="s">
        <v>239</v>
      </c>
      <c r="D411" s="2" t="s">
        <v>237</v>
      </c>
      <c r="G411" s="93"/>
    </row>
    <row r="412" spans="2:7" x14ac:dyDescent="0.25">
      <c r="B412" s="1">
        <v>111317503</v>
      </c>
      <c r="C412" s="2" t="s">
        <v>244</v>
      </c>
      <c r="D412" s="2" t="s">
        <v>241</v>
      </c>
      <c r="G412" s="93"/>
    </row>
    <row r="413" spans="2:7" x14ac:dyDescent="0.25">
      <c r="B413" s="1">
        <v>121395703</v>
      </c>
      <c r="C413" s="2" t="s">
        <v>459</v>
      </c>
      <c r="D413" s="2" t="s">
        <v>452</v>
      </c>
      <c r="G413" s="93"/>
    </row>
    <row r="414" spans="2:7" x14ac:dyDescent="0.25">
      <c r="B414" s="1">
        <v>117597003</v>
      </c>
      <c r="C414" s="2" t="s">
        <v>390</v>
      </c>
      <c r="D414" s="2" t="s">
        <v>389</v>
      </c>
      <c r="G414" s="93"/>
    </row>
    <row r="415" spans="2:7" x14ac:dyDescent="0.25">
      <c r="B415" s="1">
        <v>112676503</v>
      </c>
      <c r="C415" s="2" t="s">
        <v>272</v>
      </c>
      <c r="D415" s="2" t="s">
        <v>263</v>
      </c>
      <c r="G415" s="93"/>
    </row>
    <row r="416" spans="2:7" x14ac:dyDescent="0.25">
      <c r="B416" s="1">
        <v>107657503</v>
      </c>
      <c r="C416" s="2" t="s">
        <v>163</v>
      </c>
      <c r="D416" s="2" t="s">
        <v>148</v>
      </c>
      <c r="G416" s="93"/>
    </row>
    <row r="417" spans="2:7" x14ac:dyDescent="0.25">
      <c r="B417" s="1">
        <v>108077503</v>
      </c>
      <c r="C417" s="2" t="s">
        <v>176</v>
      </c>
      <c r="D417" s="2" t="s">
        <v>172</v>
      </c>
      <c r="G417" s="93"/>
    </row>
    <row r="418" spans="2:7" x14ac:dyDescent="0.25">
      <c r="B418" s="1">
        <v>112676703</v>
      </c>
      <c r="C418" s="2" t="s">
        <v>273</v>
      </c>
      <c r="D418" s="2" t="s">
        <v>263</v>
      </c>
      <c r="G418" s="93"/>
    </row>
    <row r="419" spans="2:7" x14ac:dyDescent="0.25">
      <c r="B419" s="1">
        <v>125238502</v>
      </c>
      <c r="C419" s="2" t="s">
        <v>523</v>
      </c>
      <c r="D419" s="2" t="s">
        <v>512</v>
      </c>
      <c r="G419" s="93"/>
    </row>
    <row r="420" spans="2:7" x14ac:dyDescent="0.25">
      <c r="B420" s="1">
        <v>123467203</v>
      </c>
      <c r="C420" s="2" t="s">
        <v>491</v>
      </c>
      <c r="D420" s="2" t="s">
        <v>476</v>
      </c>
      <c r="G420" s="93"/>
    </row>
    <row r="421" spans="2:7" x14ac:dyDescent="0.25">
      <c r="B421" s="1">
        <v>123467303</v>
      </c>
      <c r="C421" s="2" t="s">
        <v>492</v>
      </c>
      <c r="D421" s="2" t="s">
        <v>476</v>
      </c>
      <c r="G421" s="93"/>
    </row>
    <row r="422" spans="2:7" x14ac:dyDescent="0.25">
      <c r="B422" s="1">
        <v>110148002</v>
      </c>
      <c r="C422" s="2" t="s">
        <v>226</v>
      </c>
      <c r="D422" s="2" t="s">
        <v>223</v>
      </c>
      <c r="G422" s="93"/>
    </row>
    <row r="423" spans="2:7" x14ac:dyDescent="0.25">
      <c r="B423" s="1">
        <v>103028833</v>
      </c>
      <c r="C423" s="2" t="s">
        <v>67</v>
      </c>
      <c r="D423" s="2" t="s">
        <v>32</v>
      </c>
      <c r="G423" s="93"/>
    </row>
    <row r="424" spans="2:7" x14ac:dyDescent="0.25">
      <c r="B424" s="1">
        <v>115228003</v>
      </c>
      <c r="C424" s="2" t="s">
        <v>338</v>
      </c>
      <c r="D424" s="2" t="s">
        <v>331</v>
      </c>
      <c r="G424" s="93"/>
    </row>
    <row r="425" spans="2:7" x14ac:dyDescent="0.25">
      <c r="B425" s="1">
        <v>103028853</v>
      </c>
      <c r="C425" s="2" t="s">
        <v>68</v>
      </c>
      <c r="D425" s="2" t="s">
        <v>32</v>
      </c>
      <c r="G425" s="93"/>
    </row>
    <row r="426" spans="2:7" x14ac:dyDescent="0.25">
      <c r="B426" s="1">
        <v>120456003</v>
      </c>
      <c r="C426" s="2" t="s">
        <v>433</v>
      </c>
      <c r="D426" s="2" t="s">
        <v>430</v>
      </c>
      <c r="G426" s="93"/>
    </row>
    <row r="427" spans="2:7" x14ac:dyDescent="0.25">
      <c r="B427" s="1">
        <v>117576303</v>
      </c>
      <c r="C427" s="2" t="s">
        <v>386</v>
      </c>
      <c r="D427" s="2" t="s">
        <v>387</v>
      </c>
      <c r="G427" s="93"/>
    </row>
    <row r="428" spans="2:7" x14ac:dyDescent="0.25">
      <c r="B428" s="1">
        <v>119586503</v>
      </c>
      <c r="C428" s="2" t="s">
        <v>423</v>
      </c>
      <c r="D428" s="2" t="s">
        <v>418</v>
      </c>
      <c r="G428" s="93"/>
    </row>
    <row r="429" spans="2:7" x14ac:dyDescent="0.25">
      <c r="B429" s="1">
        <v>115228303</v>
      </c>
      <c r="C429" s="2" t="s">
        <v>339</v>
      </c>
      <c r="D429" s="2" t="s">
        <v>331</v>
      </c>
      <c r="G429" s="93"/>
    </row>
    <row r="430" spans="2:7" x14ac:dyDescent="0.25">
      <c r="B430" s="1">
        <v>115506003</v>
      </c>
      <c r="C430" s="2" t="s">
        <v>344</v>
      </c>
      <c r="D430" s="2" t="s">
        <v>342</v>
      </c>
      <c r="G430" s="93"/>
    </row>
    <row r="431" spans="2:7" x14ac:dyDescent="0.25">
      <c r="B431" s="1">
        <v>129547603</v>
      </c>
      <c r="C431" s="2" t="s">
        <v>567</v>
      </c>
      <c r="D431" s="2" t="s">
        <v>558</v>
      </c>
      <c r="G431" s="93"/>
    </row>
    <row r="432" spans="2:7" x14ac:dyDescent="0.25">
      <c r="B432" s="1">
        <v>106617203</v>
      </c>
      <c r="C432" s="2" t="s">
        <v>145</v>
      </c>
      <c r="D432" s="2" t="s">
        <v>142</v>
      </c>
      <c r="G432" s="93"/>
    </row>
    <row r="433" spans="2:7" x14ac:dyDescent="0.25">
      <c r="B433" s="1">
        <v>117086503</v>
      </c>
      <c r="C433" s="2" t="s">
        <v>374</v>
      </c>
      <c r="D433" s="2" t="s">
        <v>370</v>
      </c>
      <c r="G433" s="93"/>
    </row>
    <row r="434" spans="2:7" x14ac:dyDescent="0.25">
      <c r="B434" s="1">
        <v>124157802</v>
      </c>
      <c r="C434" s="2" t="s">
        <v>508</v>
      </c>
      <c r="D434" s="2" t="s">
        <v>499</v>
      </c>
      <c r="G434" s="93"/>
    </row>
    <row r="435" spans="2:7" x14ac:dyDescent="0.25">
      <c r="B435" s="1">
        <v>101638003</v>
      </c>
      <c r="C435" s="2" t="s">
        <v>29</v>
      </c>
      <c r="D435" s="2" t="s">
        <v>17</v>
      </c>
      <c r="G435" s="93"/>
    </row>
    <row r="436" spans="2:7" x14ac:dyDescent="0.25">
      <c r="B436" s="1">
        <v>129547803</v>
      </c>
      <c r="C436" s="2" t="s">
        <v>568</v>
      </c>
      <c r="D436" s="2" t="s">
        <v>558</v>
      </c>
      <c r="G436" s="93"/>
    </row>
    <row r="437" spans="2:7" x14ac:dyDescent="0.25">
      <c r="B437" s="1">
        <v>117086653</v>
      </c>
      <c r="C437" s="2" t="s">
        <v>375</v>
      </c>
      <c r="D437" s="2" t="s">
        <v>370</v>
      </c>
      <c r="G437" s="93"/>
    </row>
    <row r="438" spans="2:7" x14ac:dyDescent="0.25">
      <c r="B438" s="1">
        <v>114068003</v>
      </c>
      <c r="C438" s="2" t="s">
        <v>316</v>
      </c>
      <c r="D438" s="2" t="s">
        <v>302</v>
      </c>
      <c r="G438" s="93"/>
    </row>
    <row r="439" spans="2:7" x14ac:dyDescent="0.25">
      <c r="B439" s="1">
        <v>118667503</v>
      </c>
      <c r="C439" s="2" t="s">
        <v>404</v>
      </c>
      <c r="D439" s="2" t="s">
        <v>405</v>
      </c>
      <c r="G439" s="93"/>
    </row>
    <row r="440" spans="2:7" x14ac:dyDescent="0.25">
      <c r="B440" s="1">
        <v>108568404</v>
      </c>
      <c r="C440" s="2" t="s">
        <v>202</v>
      </c>
      <c r="D440" s="2" t="s">
        <v>193</v>
      </c>
      <c r="G440" s="93"/>
    </row>
    <row r="441" spans="2:7" x14ac:dyDescent="0.25">
      <c r="B441" s="1">
        <v>112286003</v>
      </c>
      <c r="C441" s="2" t="s">
        <v>260</v>
      </c>
      <c r="D441" s="2" t="s">
        <v>257</v>
      </c>
      <c r="G441" s="93"/>
    </row>
    <row r="442" spans="2:7" x14ac:dyDescent="0.25">
      <c r="B442" s="1">
        <v>108058003</v>
      </c>
      <c r="C442" s="2" t="s">
        <v>170</v>
      </c>
      <c r="D442" s="2" t="s">
        <v>166</v>
      </c>
      <c r="G442" s="93"/>
    </row>
    <row r="443" spans="2:7" x14ac:dyDescent="0.25">
      <c r="B443" s="1">
        <v>114068103</v>
      </c>
      <c r="C443" s="2" t="s">
        <v>317</v>
      </c>
      <c r="D443" s="2" t="s">
        <v>302</v>
      </c>
      <c r="G443" s="93"/>
    </row>
    <row r="444" spans="2:7" x14ac:dyDescent="0.25">
      <c r="B444" s="1">
        <v>108078003</v>
      </c>
      <c r="C444" s="2" t="s">
        <v>177</v>
      </c>
      <c r="D444" s="2" t="s">
        <v>172</v>
      </c>
      <c r="G444" s="93"/>
    </row>
    <row r="445" spans="2:7" x14ac:dyDescent="0.25">
      <c r="B445" s="1">
        <v>104377003</v>
      </c>
      <c r="C445" s="2" t="s">
        <v>90</v>
      </c>
      <c r="D445" s="2" t="s">
        <v>84</v>
      </c>
      <c r="G445" s="93"/>
    </row>
    <row r="446" spans="2:7" x14ac:dyDescent="0.25">
      <c r="B446" s="1">
        <v>105259103</v>
      </c>
      <c r="C446" s="2" t="s">
        <v>121</v>
      </c>
      <c r="D446" s="2" t="s">
        <v>110</v>
      </c>
      <c r="G446" s="93"/>
    </row>
    <row r="447" spans="2:7" x14ac:dyDescent="0.25">
      <c r="B447" s="1">
        <v>106169003</v>
      </c>
      <c r="C447" s="2" t="s">
        <v>668</v>
      </c>
      <c r="D447" s="2" t="s">
        <v>126</v>
      </c>
      <c r="G447" s="93"/>
    </row>
    <row r="448" spans="2:7" x14ac:dyDescent="0.25">
      <c r="B448" s="1">
        <v>101268003</v>
      </c>
      <c r="C448" s="2" t="s">
        <v>9</v>
      </c>
      <c r="D448" s="2" t="s">
        <v>4</v>
      </c>
      <c r="G448" s="93"/>
    </row>
    <row r="449" spans="2:7" x14ac:dyDescent="0.25">
      <c r="B449" s="1">
        <v>124158503</v>
      </c>
      <c r="C449" s="2" t="s">
        <v>509</v>
      </c>
      <c r="D449" s="2" t="s">
        <v>499</v>
      </c>
      <c r="G449" s="93"/>
    </row>
    <row r="450" spans="2:7" x14ac:dyDescent="0.25">
      <c r="B450" s="1">
        <v>128328003</v>
      </c>
      <c r="C450" s="2" t="s">
        <v>556</v>
      </c>
      <c r="D450" s="2" t="s">
        <v>550</v>
      </c>
      <c r="G450" s="93"/>
    </row>
    <row r="451" spans="2:7" x14ac:dyDescent="0.25">
      <c r="B451" s="1">
        <v>112018523</v>
      </c>
      <c r="C451" s="2" t="s">
        <v>255</v>
      </c>
      <c r="D451" s="2" t="s">
        <v>250</v>
      </c>
      <c r="G451" s="93"/>
    </row>
    <row r="452" spans="2:7" x14ac:dyDescent="0.25">
      <c r="B452" s="1">
        <v>125239452</v>
      </c>
      <c r="C452" s="2" t="s">
        <v>524</v>
      </c>
      <c r="D452" s="2" t="s">
        <v>512</v>
      </c>
      <c r="G452" s="93"/>
    </row>
    <row r="453" spans="2:7" x14ac:dyDescent="0.25">
      <c r="B453" s="1">
        <v>115229003</v>
      </c>
      <c r="C453" s="2" t="s">
        <v>340</v>
      </c>
      <c r="D453" s="2" t="s">
        <v>331</v>
      </c>
      <c r="G453" s="93"/>
    </row>
    <row r="454" spans="2:7" x14ac:dyDescent="0.25">
      <c r="B454" s="1">
        <v>123468303</v>
      </c>
      <c r="C454" s="2" t="s">
        <v>493</v>
      </c>
      <c r="D454" s="2" t="s">
        <v>476</v>
      </c>
      <c r="G454" s="93"/>
    </row>
    <row r="455" spans="2:7" x14ac:dyDescent="0.25">
      <c r="B455" s="1">
        <v>123468402</v>
      </c>
      <c r="C455" s="2" t="s">
        <v>494</v>
      </c>
      <c r="D455" s="2" t="s">
        <v>476</v>
      </c>
      <c r="G455" s="93"/>
    </row>
    <row r="456" spans="2:7" x14ac:dyDescent="0.25">
      <c r="B456" s="1">
        <v>123468503</v>
      </c>
      <c r="C456" s="2" t="s">
        <v>495</v>
      </c>
      <c r="D456" s="2" t="s">
        <v>476</v>
      </c>
      <c r="G456" s="93"/>
    </row>
    <row r="457" spans="2:7" x14ac:dyDescent="0.25">
      <c r="B457" s="1">
        <v>123468603</v>
      </c>
      <c r="C457" s="2" t="s">
        <v>496</v>
      </c>
      <c r="D457" s="2" t="s">
        <v>476</v>
      </c>
      <c r="G457" s="93"/>
    </row>
    <row r="458" spans="2:7" x14ac:dyDescent="0.25">
      <c r="B458" s="1">
        <v>103029203</v>
      </c>
      <c r="C458" s="2" t="s">
        <v>69</v>
      </c>
      <c r="D458" s="2" t="s">
        <v>32</v>
      </c>
      <c r="G458" s="93"/>
    </row>
    <row r="459" spans="2:7" x14ac:dyDescent="0.25">
      <c r="B459" s="1">
        <v>106618603</v>
      </c>
      <c r="C459" s="2" t="s">
        <v>146</v>
      </c>
      <c r="D459" s="2" t="s">
        <v>142</v>
      </c>
      <c r="G459" s="93"/>
    </row>
    <row r="460" spans="2:7" x14ac:dyDescent="0.25">
      <c r="B460" s="1">
        <v>119358403</v>
      </c>
      <c r="C460" s="2" t="s">
        <v>416</v>
      </c>
      <c r="D460" s="2" t="s">
        <v>407</v>
      </c>
      <c r="G460" s="93"/>
    </row>
    <row r="461" spans="2:7" x14ac:dyDescent="0.25">
      <c r="B461" s="1">
        <v>119648303</v>
      </c>
      <c r="C461" s="2" t="s">
        <v>424</v>
      </c>
      <c r="D461" s="2" t="s">
        <v>444</v>
      </c>
      <c r="G461" s="93"/>
    </row>
    <row r="462" spans="2:7" x14ac:dyDescent="0.25">
      <c r="B462" s="1">
        <v>125239603</v>
      </c>
      <c r="C462" s="2" t="s">
        <v>525</v>
      </c>
      <c r="D462" s="2" t="s">
        <v>512</v>
      </c>
      <c r="G462" s="93"/>
    </row>
    <row r="463" spans="2:7" x14ac:dyDescent="0.25">
      <c r="B463" s="1">
        <v>105628302</v>
      </c>
      <c r="C463" s="2" t="s">
        <v>123</v>
      </c>
      <c r="D463" s="2" t="s">
        <v>124</v>
      </c>
      <c r="G463" s="93"/>
    </row>
    <row r="464" spans="2:7" x14ac:dyDescent="0.25">
      <c r="B464" s="1">
        <v>116498003</v>
      </c>
      <c r="C464" s="2" t="s">
        <v>362</v>
      </c>
      <c r="D464" s="2" t="s">
        <v>357</v>
      </c>
      <c r="G464" s="93"/>
    </row>
    <row r="465" spans="2:7" x14ac:dyDescent="0.25">
      <c r="B465" s="1">
        <v>113369003</v>
      </c>
      <c r="C465" s="2" t="s">
        <v>293</v>
      </c>
      <c r="D465" s="2" t="s">
        <v>278</v>
      </c>
      <c r="G465" s="93"/>
    </row>
    <row r="466" spans="2:7" x14ac:dyDescent="0.25">
      <c r="B466" s="1">
        <v>101638803</v>
      </c>
      <c r="C466" s="2" t="s">
        <v>30</v>
      </c>
      <c r="D466" s="2" t="s">
        <v>17</v>
      </c>
      <c r="G466" s="93"/>
    </row>
    <row r="467" spans="2:7" x14ac:dyDescent="0.25">
      <c r="B467" s="1">
        <v>105259703</v>
      </c>
      <c r="C467" s="2" t="s">
        <v>122</v>
      </c>
      <c r="D467" s="2" t="s">
        <v>110</v>
      </c>
      <c r="G467" s="93"/>
    </row>
    <row r="468" spans="2:7" x14ac:dyDescent="0.25">
      <c r="B468" s="1">
        <v>119648703</v>
      </c>
      <c r="C468" s="2" t="s">
        <v>426</v>
      </c>
      <c r="D468" s="2" t="s">
        <v>425</v>
      </c>
      <c r="G468" s="93"/>
    </row>
    <row r="469" spans="2:7" x14ac:dyDescent="0.25">
      <c r="B469" s="1">
        <v>112289003</v>
      </c>
      <c r="C469" s="2" t="s">
        <v>261</v>
      </c>
      <c r="D469" s="2" t="s">
        <v>257</v>
      </c>
      <c r="G469" s="93"/>
    </row>
    <row r="470" spans="2:7" x14ac:dyDescent="0.25">
      <c r="B470" s="1">
        <v>121139004</v>
      </c>
      <c r="C470" s="2" t="s">
        <v>450</v>
      </c>
      <c r="D470" s="2" t="s">
        <v>446</v>
      </c>
      <c r="G470" s="93"/>
    </row>
    <row r="471" spans="2:7" x14ac:dyDescent="0.25">
      <c r="B471" s="1">
        <v>117598503</v>
      </c>
      <c r="C471" s="2" t="s">
        <v>391</v>
      </c>
      <c r="D471" s="2" t="s">
        <v>389</v>
      </c>
      <c r="G471" s="93"/>
    </row>
    <row r="472" spans="2:7" x14ac:dyDescent="0.25">
      <c r="B472" s="1">
        <v>103029403</v>
      </c>
      <c r="C472" s="2" t="s">
        <v>70</v>
      </c>
      <c r="D472" s="2" t="s">
        <v>32</v>
      </c>
      <c r="G472" s="93"/>
    </row>
    <row r="473" spans="2:7" x14ac:dyDescent="0.25">
      <c r="B473" s="1">
        <v>110179003</v>
      </c>
      <c r="C473" s="2" t="s">
        <v>233</v>
      </c>
      <c r="D473" s="2" t="s">
        <v>134</v>
      </c>
      <c r="G473" s="7"/>
    </row>
    <row r="474" spans="2:7" x14ac:dyDescent="0.25">
      <c r="B474" s="1">
        <v>124159002</v>
      </c>
      <c r="C474" s="2" t="s">
        <v>510</v>
      </c>
      <c r="D474" s="2" t="s">
        <v>499</v>
      </c>
      <c r="G474" s="93"/>
    </row>
    <row r="475" spans="2:7" x14ac:dyDescent="0.25">
      <c r="B475" s="1">
        <v>101308503</v>
      </c>
      <c r="C475" s="2" t="s">
        <v>15</v>
      </c>
      <c r="D475" s="2" t="s">
        <v>11</v>
      </c>
      <c r="G475" s="93"/>
    </row>
    <row r="476" spans="2:7" x14ac:dyDescent="0.25">
      <c r="B476" s="1">
        <v>103029553</v>
      </c>
      <c r="C476" s="2" t="s">
        <v>71</v>
      </c>
      <c r="D476" s="2" t="s">
        <v>32</v>
      </c>
      <c r="G476" s="93"/>
    </row>
    <row r="477" spans="2:7" x14ac:dyDescent="0.25">
      <c r="B477" s="1">
        <v>104437503</v>
      </c>
      <c r="C477" s="2" t="s">
        <v>104</v>
      </c>
      <c r="D477" s="2" t="s">
        <v>93</v>
      </c>
      <c r="G477" s="93"/>
    </row>
    <row r="478" spans="2:7" x14ac:dyDescent="0.25">
      <c r="B478" s="1">
        <v>103029603</v>
      </c>
      <c r="C478" s="2" t="s">
        <v>72</v>
      </c>
      <c r="D478" s="2" t="s">
        <v>32</v>
      </c>
      <c r="G478" s="93"/>
    </row>
    <row r="479" spans="2:7" x14ac:dyDescent="0.25">
      <c r="B479" s="1">
        <v>115508003</v>
      </c>
      <c r="C479" s="2" t="s">
        <v>345</v>
      </c>
      <c r="D479" s="2" t="s">
        <v>342</v>
      </c>
      <c r="G479" s="93"/>
    </row>
    <row r="480" spans="2:7" x14ac:dyDescent="0.25">
      <c r="B480" s="1">
        <v>115219002</v>
      </c>
      <c r="C480" s="2" t="s">
        <v>329</v>
      </c>
      <c r="D480" s="2" t="s">
        <v>263</v>
      </c>
      <c r="G480" s="93"/>
    </row>
    <row r="481" spans="2:7" x14ac:dyDescent="0.25">
      <c r="B481" s="1">
        <v>112678503</v>
      </c>
      <c r="C481" s="2" t="s">
        <v>274</v>
      </c>
      <c r="D481" s="2" t="s">
        <v>263</v>
      </c>
      <c r="G481" s="93"/>
    </row>
    <row r="482" spans="2:7" x14ac:dyDescent="0.25">
      <c r="B482" s="1">
        <v>127049303</v>
      </c>
      <c r="C482" s="2" t="s">
        <v>543</v>
      </c>
      <c r="D482" s="2" t="s">
        <v>530</v>
      </c>
      <c r="G482" s="93"/>
    </row>
    <row r="483" spans="2:7" x14ac:dyDescent="0.25">
      <c r="B483" s="1">
        <v>119648903</v>
      </c>
      <c r="C483" s="2" t="s">
        <v>427</v>
      </c>
      <c r="D483" s="2" t="s">
        <v>425</v>
      </c>
      <c r="G483" s="93"/>
    </row>
    <row r="484" spans="2:7" x14ac:dyDescent="0.25">
      <c r="B484" s="1">
        <v>108118503</v>
      </c>
      <c r="C484" s="2" t="s">
        <v>191</v>
      </c>
      <c r="D484" s="2" t="s">
        <v>180</v>
      </c>
      <c r="G484" s="93"/>
    </row>
    <row r="485" spans="2:7" x14ac:dyDescent="0.25">
      <c r="B485" s="1">
        <v>121397803</v>
      </c>
      <c r="C485" s="2" t="s">
        <v>460</v>
      </c>
      <c r="D485" s="2" t="s">
        <v>452</v>
      </c>
      <c r="G485" s="93"/>
    </row>
    <row r="486" spans="2:7" x14ac:dyDescent="0.25">
      <c r="B486" s="1">
        <v>118408852</v>
      </c>
      <c r="C486" s="2" t="s">
        <v>401</v>
      </c>
      <c r="D486" s="2" t="s">
        <v>393</v>
      </c>
      <c r="G486" s="93"/>
    </row>
    <row r="487" spans="2:7" x14ac:dyDescent="0.25">
      <c r="B487" s="1">
        <v>103029803</v>
      </c>
      <c r="C487" s="2" t="s">
        <v>73</v>
      </c>
      <c r="D487" s="2" t="s">
        <v>32</v>
      </c>
      <c r="G487" s="93"/>
    </row>
    <row r="488" spans="2:7" x14ac:dyDescent="0.25">
      <c r="B488" s="1">
        <v>125239652</v>
      </c>
      <c r="C488" s="2" t="s">
        <v>526</v>
      </c>
      <c r="D488" s="2" t="s">
        <v>512</v>
      </c>
      <c r="G488" s="93"/>
    </row>
    <row r="489" spans="2:7" x14ac:dyDescent="0.25">
      <c r="B489" s="1">
        <v>129548803</v>
      </c>
      <c r="C489" s="2" t="s">
        <v>569</v>
      </c>
      <c r="D489" s="2" t="s">
        <v>558</v>
      </c>
      <c r="G489" s="93"/>
    </row>
    <row r="490" spans="2:7" x14ac:dyDescent="0.25">
      <c r="B490" s="1">
        <v>108079004</v>
      </c>
      <c r="C490" s="2" t="s">
        <v>178</v>
      </c>
      <c r="D490" s="2" t="s">
        <v>172</v>
      </c>
      <c r="G490" s="93"/>
    </row>
    <row r="491" spans="2:7" x14ac:dyDescent="0.25">
      <c r="B491" s="1">
        <v>117417202</v>
      </c>
      <c r="C491" s="2" t="s">
        <v>385</v>
      </c>
      <c r="D491" s="2" t="s">
        <v>378</v>
      </c>
      <c r="G491" s="93"/>
    </row>
    <row r="492" spans="2:7" x14ac:dyDescent="0.25">
      <c r="B492" s="1">
        <v>104378003</v>
      </c>
      <c r="C492" s="2" t="s">
        <v>91</v>
      </c>
      <c r="D492" s="2" t="s">
        <v>84</v>
      </c>
      <c r="G492" s="93"/>
    </row>
    <row r="493" spans="2:7" x14ac:dyDescent="0.25">
      <c r="B493" s="1">
        <v>120488603</v>
      </c>
      <c r="C493" s="2" t="s">
        <v>442</v>
      </c>
      <c r="D493" s="2" t="s">
        <v>435</v>
      </c>
      <c r="G493" s="93"/>
    </row>
    <row r="494" spans="2:7" x14ac:dyDescent="0.25">
      <c r="B494" s="1">
        <v>114069103</v>
      </c>
      <c r="C494" s="2" t="s">
        <v>669</v>
      </c>
      <c r="D494" s="2" t="s">
        <v>302</v>
      </c>
      <c r="G494" s="93"/>
    </row>
    <row r="495" spans="2:7" x14ac:dyDescent="0.25">
      <c r="B495" s="1">
        <v>108569103</v>
      </c>
      <c r="C495" s="2" t="s">
        <v>203</v>
      </c>
      <c r="D495" s="2" t="s">
        <v>193</v>
      </c>
      <c r="G495" s="93"/>
    </row>
    <row r="496" spans="2:7" x14ac:dyDescent="0.25">
      <c r="B496" s="1">
        <v>123469303</v>
      </c>
      <c r="C496" s="2" t="s">
        <v>497</v>
      </c>
      <c r="D496" s="2" t="s">
        <v>476</v>
      </c>
      <c r="G496" s="93"/>
    </row>
    <row r="497" spans="2:7" x14ac:dyDescent="0.25">
      <c r="B497" s="1">
        <v>103029902</v>
      </c>
      <c r="C497" s="2" t="s">
        <v>74</v>
      </c>
      <c r="D497" s="2" t="s">
        <v>32</v>
      </c>
      <c r="G497" s="93"/>
    </row>
    <row r="498" spans="2:7" x14ac:dyDescent="0.25">
      <c r="B498" s="1">
        <v>117089003</v>
      </c>
      <c r="C498" s="2" t="s">
        <v>376</v>
      </c>
      <c r="D498" s="2" t="s">
        <v>370</v>
      </c>
      <c r="G498" s="93"/>
    </row>
    <row r="499" spans="2:7" x14ac:dyDescent="0.25">
      <c r="B499" s="1">
        <v>118409203</v>
      </c>
      <c r="C499" s="2" t="s">
        <v>402</v>
      </c>
      <c r="D499" s="2" t="s">
        <v>393</v>
      </c>
      <c r="G499" s="93"/>
    </row>
    <row r="500" spans="2:7" x14ac:dyDescent="0.25">
      <c r="B500" s="1">
        <v>118409302</v>
      </c>
      <c r="C500" s="2" t="s">
        <v>403</v>
      </c>
      <c r="D500" s="2" t="s">
        <v>393</v>
      </c>
      <c r="G500" s="93"/>
    </row>
    <row r="501" spans="2:7" x14ac:dyDescent="0.25">
      <c r="B501" s="1">
        <v>114069353</v>
      </c>
      <c r="C501" s="2" t="s">
        <v>319</v>
      </c>
      <c r="D501" s="2" t="s">
        <v>302</v>
      </c>
      <c r="G501" s="93"/>
    </row>
    <row r="502" spans="2:7" x14ac:dyDescent="0.25">
      <c r="B502" s="1">
        <v>112679002</v>
      </c>
      <c r="C502" s="2" t="s">
        <v>275</v>
      </c>
      <c r="D502" s="2" t="s">
        <v>263</v>
      </c>
      <c r="G502" s="93"/>
    </row>
    <row r="503" spans="2:7" x14ac:dyDescent="0.25">
      <c r="B503" s="1">
        <v>112679403</v>
      </c>
      <c r="C503" s="2" t="s">
        <v>276</v>
      </c>
      <c r="D503" s="2" t="s">
        <v>263</v>
      </c>
      <c r="G503" s="93"/>
    </row>
    <row r="504" spans="2:7" x14ac:dyDescent="0.25">
      <c r="B504" s="1">
        <v>107658903</v>
      </c>
      <c r="C504" s="2" t="s">
        <v>164</v>
      </c>
      <c r="D504" s="2" t="s">
        <v>148</v>
      </c>
      <c r="G504" s="93"/>
    </row>
    <row r="505" spans="2:7" x14ac:dyDescent="0.25">
      <c r="G505" s="93"/>
    </row>
  </sheetData>
  <autoFilter ref="B4:D504">
    <sortState ref="B5:D504">
      <sortCondition ref="C4:C504"/>
    </sortState>
  </autoFilter>
  <conditionalFormatting sqref="C1:C1048576">
    <cfRule type="duplicateValues" dxfId="0" priority="1"/>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510"/>
  <sheetViews>
    <sheetView workbookViewId="0">
      <pane xSplit="3" ySplit="1" topLeftCell="T475" activePane="bottomRight" state="frozen"/>
      <selection pane="topRight" activeCell="D1" sqref="D1"/>
      <selection pane="bottomLeft" activeCell="A2" sqref="A2"/>
      <selection pane="bottomRight" activeCell="AF513" sqref="AF513"/>
    </sheetView>
  </sheetViews>
  <sheetFormatPr defaultRowHeight="11.25" x14ac:dyDescent="0.2"/>
  <cols>
    <col min="1" max="1" width="8.7109375" style="22" bestFit="1" customWidth="1"/>
    <col min="2" max="2" width="23.5703125" style="22" bestFit="1" customWidth="1"/>
    <col min="3" max="3" width="11.85546875" style="22" bestFit="1" customWidth="1"/>
    <col min="4" max="4" width="9.5703125" style="22" bestFit="1" customWidth="1"/>
    <col min="5" max="8" width="9.140625" style="22"/>
    <col min="9" max="9" width="10.5703125" style="22" customWidth="1"/>
    <col min="10" max="10" width="11.85546875" style="22" customWidth="1"/>
    <col min="11" max="11" width="11.42578125" style="22" customWidth="1"/>
    <col min="12" max="13" width="10.7109375" style="22" customWidth="1"/>
    <col min="14" max="14" width="12.42578125" style="22" customWidth="1"/>
    <col min="15" max="15" width="11" style="22" customWidth="1"/>
    <col min="16" max="16" width="11.7109375" style="22" customWidth="1"/>
    <col min="17" max="17" width="9.140625" style="22"/>
    <col min="18" max="18" width="11.140625" style="22" customWidth="1"/>
    <col min="19" max="19" width="9.140625" style="22"/>
    <col min="20" max="22" width="12" style="22" customWidth="1"/>
    <col min="23" max="24" width="12.42578125" style="22" customWidth="1"/>
    <col min="25" max="25" width="10.85546875" style="22" customWidth="1"/>
    <col min="26" max="26" width="11.28515625" style="22" customWidth="1"/>
    <col min="27" max="27" width="12.85546875" style="22" customWidth="1"/>
    <col min="28" max="28" width="9.140625" style="22"/>
    <col min="29" max="29" width="11.85546875" style="22" customWidth="1"/>
    <col min="30" max="30" width="14.7109375" style="22" customWidth="1"/>
    <col min="31" max="31" width="9.140625" style="22"/>
    <col min="32" max="32" width="15.85546875" style="22" customWidth="1"/>
    <col min="33" max="33" width="9.140625" style="22"/>
    <col min="34" max="34" width="15.140625" style="22" customWidth="1"/>
    <col min="35" max="35" width="9.140625" style="22"/>
    <col min="36" max="36" width="10.7109375" style="22" bestFit="1" customWidth="1"/>
    <col min="37" max="37" width="12" style="22" bestFit="1" customWidth="1"/>
    <col min="38" max="16384" width="9.140625" style="22"/>
  </cols>
  <sheetData>
    <row r="1" spans="1:34" ht="81.75" customHeight="1" x14ac:dyDescent="0.2">
      <c r="A1" s="4" t="s">
        <v>0</v>
      </c>
      <c r="B1" s="3" t="s">
        <v>1</v>
      </c>
      <c r="C1" s="3" t="s">
        <v>2</v>
      </c>
      <c r="D1" s="5" t="s">
        <v>616</v>
      </c>
      <c r="E1" s="5" t="s">
        <v>617</v>
      </c>
      <c r="F1" s="25" t="s">
        <v>584</v>
      </c>
      <c r="G1" s="25" t="s">
        <v>618</v>
      </c>
      <c r="H1" s="25" t="s">
        <v>582</v>
      </c>
      <c r="I1" s="238" t="s">
        <v>626</v>
      </c>
      <c r="J1" s="5" t="s">
        <v>619</v>
      </c>
      <c r="K1" s="5" t="s">
        <v>620</v>
      </c>
      <c r="L1" s="25" t="s">
        <v>822</v>
      </c>
      <c r="M1" s="25" t="s">
        <v>823</v>
      </c>
      <c r="N1" s="25" t="s">
        <v>824</v>
      </c>
      <c r="O1" s="25" t="s">
        <v>825</v>
      </c>
      <c r="P1" s="5" t="s">
        <v>621</v>
      </c>
      <c r="Q1" s="25" t="s">
        <v>826</v>
      </c>
      <c r="R1" s="5" t="s">
        <v>622</v>
      </c>
      <c r="S1" s="25" t="s">
        <v>827</v>
      </c>
      <c r="T1" s="5" t="s">
        <v>623</v>
      </c>
      <c r="U1" s="5" t="s">
        <v>571</v>
      </c>
      <c r="V1" s="5" t="s">
        <v>572</v>
      </c>
      <c r="W1" s="25" t="s">
        <v>585</v>
      </c>
      <c r="X1" s="25" t="s">
        <v>598</v>
      </c>
      <c r="Y1" s="25" t="s">
        <v>627</v>
      </c>
      <c r="Z1" s="25" t="s">
        <v>628</v>
      </c>
      <c r="AA1" s="25" t="s">
        <v>586</v>
      </c>
      <c r="AB1" s="5" t="s">
        <v>587</v>
      </c>
      <c r="AC1" s="26" t="s">
        <v>816</v>
      </c>
      <c r="AD1" s="26" t="s">
        <v>755</v>
      </c>
      <c r="AF1" s="5" t="s">
        <v>573</v>
      </c>
      <c r="AH1" s="27" t="s">
        <v>624</v>
      </c>
    </row>
    <row r="2" spans="1:34" x14ac:dyDescent="0.2">
      <c r="A2" s="4"/>
      <c r="B2" s="3" t="s">
        <v>1</v>
      </c>
      <c r="C2" s="3"/>
      <c r="D2" s="5"/>
      <c r="E2" s="5"/>
      <c r="F2" s="25"/>
      <c r="G2" s="25"/>
      <c r="H2" s="25"/>
      <c r="I2" s="5"/>
      <c r="J2" s="5"/>
      <c r="K2" s="5"/>
      <c r="L2" s="25"/>
      <c r="M2" s="25"/>
      <c r="N2" s="25"/>
      <c r="O2" s="25"/>
      <c r="P2" s="5"/>
      <c r="Q2" s="25"/>
      <c r="R2" s="5"/>
      <c r="S2" s="25"/>
      <c r="T2" s="5"/>
      <c r="U2" s="5"/>
      <c r="V2" s="5"/>
      <c r="W2" s="25"/>
      <c r="X2" s="25"/>
      <c r="Y2" s="25"/>
      <c r="Z2" s="25"/>
      <c r="AA2" s="25"/>
      <c r="AB2" s="5"/>
      <c r="AC2" s="26"/>
      <c r="AD2" s="104">
        <f>AD504</f>
        <v>452667287</v>
      </c>
      <c r="AF2" s="103">
        <f>AF504</f>
        <v>5542411716.6799994</v>
      </c>
      <c r="AH2" s="240">
        <f>AH504</f>
        <v>5995079017</v>
      </c>
    </row>
    <row r="3" spans="1:34" x14ac:dyDescent="0.2">
      <c r="A3" s="1">
        <v>101260303</v>
      </c>
      <c r="B3" s="2" t="s">
        <v>3</v>
      </c>
      <c r="C3" s="2" t="s">
        <v>4</v>
      </c>
      <c r="D3" s="15">
        <v>38707</v>
      </c>
      <c r="E3" s="6">
        <v>9124</v>
      </c>
      <c r="F3" s="34">
        <f t="shared" ref="F3:F66" si="0">ROUND(1/(D3/$D$504),4)</f>
        <v>1.3847</v>
      </c>
      <c r="G3" s="62">
        <f>RANK(F3,$F$3:$F$502)</f>
        <v>48</v>
      </c>
      <c r="H3" s="22">
        <f>INDEX('Sparsity-Size Ratio'!$P$1:$P$504,MATCH('BEFC_17-18'!A:A,'Sparsity-Size Ratio'!$A$1:$A$501))</f>
        <v>0.55679999999999996</v>
      </c>
      <c r="I3" s="23">
        <f t="shared" ref="I3:I66" si="1">ROUND(IF(H3&lt;=$H$504,0,((H3/$H$504)-1)*0.7*(W3+Y3)),3)</f>
        <v>0</v>
      </c>
      <c r="J3" s="63">
        <v>0.3574</v>
      </c>
      <c r="K3" s="63">
        <v>0.22900000000000001</v>
      </c>
      <c r="L3" s="23">
        <f t="shared" ref="L3:L66" si="2">ROUND((J3*T3)*$L$506,3)</f>
        <v>751.29200000000003</v>
      </c>
      <c r="M3" s="23">
        <f t="shared" ref="M3:M66" si="3">ROUND((K3*T3)*$M$506,3)</f>
        <v>240.691</v>
      </c>
      <c r="N3" s="23">
        <f t="shared" ref="N3:N66" si="4">IF(J3&gt;$N$506,ROUND((J3*T3)*$N$508,3),0)</f>
        <v>375.64600000000002</v>
      </c>
      <c r="O3" s="23">
        <f t="shared" ref="O3:O66" si="5">ROUND(L3+M3+N3,3)</f>
        <v>1367.6289999999999</v>
      </c>
      <c r="P3" s="13">
        <v>80.960999999999999</v>
      </c>
      <c r="Q3" s="22">
        <f t="shared" ref="Q3:Q66" si="6">ROUND(P3*$P$506,3)</f>
        <v>16.192</v>
      </c>
      <c r="R3" s="14">
        <v>2</v>
      </c>
      <c r="S3" s="22">
        <f t="shared" ref="S3:S66" si="7">ROUND(R3*$R$506,3)</f>
        <v>1.2</v>
      </c>
      <c r="T3" s="64">
        <v>3503.5070000000001</v>
      </c>
      <c r="U3" s="64">
        <v>3530.453</v>
      </c>
      <c r="V3" s="64">
        <v>3613.3449999999998</v>
      </c>
      <c r="W3" s="23">
        <f>ROUND(AVERAGE(T3:V3),3)</f>
        <v>3549.1019999999999</v>
      </c>
      <c r="X3" s="41">
        <f t="shared" ref="X3:X66" si="8">W3/$W$504</f>
        <v>2.071255512470024E-3</v>
      </c>
      <c r="Y3" s="23">
        <f t="shared" ref="Y3:Y66" si="9">ROUND((S3+Q3+O3),3)</f>
        <v>1385.021</v>
      </c>
      <c r="Z3" s="23">
        <f t="shared" ref="Z3:Z66" si="10">ROUND(Y3+I3,3)</f>
        <v>1385.021</v>
      </c>
      <c r="AA3" s="30">
        <f t="shared" ref="AA3:AA66" si="11">ROUND(W3+Z3,4)</f>
        <v>4934.1229999999996</v>
      </c>
      <c r="AB3" s="22">
        <f>INDEX('LECI_17-18'!$X$1:$X$505,MATCH('BEFC_17-18'!A:A,'LECI_17-18'!$A$1:$A$502))</f>
        <v>1.08</v>
      </c>
      <c r="AC3" s="23">
        <f t="shared" ref="AC3:AC66" si="12">ROUND(F3*AA3*AB3,3)</f>
        <v>7378.8630000000003</v>
      </c>
      <c r="AD3" s="31">
        <f t="shared" ref="AD3:AD66" si="13">ROUND((AC3/$AC$504)*$AF$509,0)</f>
        <v>1121072</v>
      </c>
      <c r="AF3" s="65">
        <v>22424135.82</v>
      </c>
      <c r="AH3" s="36">
        <f t="shared" ref="AH3:AH66" si="14">ROUND(AD3+AF3,0)</f>
        <v>23545208</v>
      </c>
    </row>
    <row r="4" spans="1:34" x14ac:dyDescent="0.2">
      <c r="A4" s="1">
        <v>101260803</v>
      </c>
      <c r="B4" s="2" t="s">
        <v>5</v>
      </c>
      <c r="C4" s="2" t="s">
        <v>4</v>
      </c>
      <c r="D4" s="15">
        <v>35991</v>
      </c>
      <c r="E4" s="6">
        <v>5230</v>
      </c>
      <c r="F4" s="34">
        <f t="shared" si="0"/>
        <v>1.4892000000000001</v>
      </c>
      <c r="G4" s="62">
        <f t="shared" ref="G4:G67" si="15">RANK(F4,$F$3:$F$502)</f>
        <v>28</v>
      </c>
      <c r="H4" s="22">
        <f>INDEX('Sparsity-Size Ratio'!$P$1:$P$504,MATCH('BEFC_17-18'!A:A,'Sparsity-Size Ratio'!$A$1:$A$501))</f>
        <v>0.67979999999999996</v>
      </c>
      <c r="I4" s="23">
        <f t="shared" si="1"/>
        <v>0</v>
      </c>
      <c r="J4" s="63">
        <v>0.33350000000000002</v>
      </c>
      <c r="K4" s="63">
        <v>0.2208</v>
      </c>
      <c r="L4" s="23">
        <f t="shared" si="2"/>
        <v>347.346</v>
      </c>
      <c r="M4" s="23">
        <f t="shared" si="3"/>
        <v>114.983</v>
      </c>
      <c r="N4" s="23">
        <f t="shared" si="4"/>
        <v>173.673</v>
      </c>
      <c r="O4" s="23">
        <f t="shared" si="5"/>
        <v>636.00199999999995</v>
      </c>
      <c r="P4" s="13">
        <v>104.158</v>
      </c>
      <c r="Q4" s="22">
        <f t="shared" si="6"/>
        <v>20.832000000000001</v>
      </c>
      <c r="R4" s="14">
        <v>6</v>
      </c>
      <c r="S4" s="22">
        <f t="shared" si="7"/>
        <v>3.6</v>
      </c>
      <c r="T4" s="64">
        <v>1735.8610000000001</v>
      </c>
      <c r="U4" s="64">
        <v>1780.7809999999999</v>
      </c>
      <c r="V4" s="64">
        <v>1794.136</v>
      </c>
      <c r="W4" s="23">
        <f t="shared" ref="W4:W67" si="16">ROUND(AVERAGE(T4:V4),3)</f>
        <v>1770.259</v>
      </c>
      <c r="X4" s="41">
        <f t="shared" si="8"/>
        <v>1.0331229455365534E-3</v>
      </c>
      <c r="Y4" s="23">
        <f t="shared" si="9"/>
        <v>660.43399999999997</v>
      </c>
      <c r="Z4" s="23">
        <f t="shared" si="10"/>
        <v>660.43399999999997</v>
      </c>
      <c r="AA4" s="30">
        <f t="shared" si="11"/>
        <v>2430.6930000000002</v>
      </c>
      <c r="AB4" s="22">
        <f>INDEX('LECI_17-18'!$X$1:$X$505,MATCH('BEFC_17-18'!A:A,'LECI_17-18'!$A$1:$A$502))</f>
        <v>1.23</v>
      </c>
      <c r="AC4" s="23">
        <f t="shared" si="12"/>
        <v>4452.3389999999999</v>
      </c>
      <c r="AD4" s="31">
        <f t="shared" si="13"/>
        <v>676445</v>
      </c>
      <c r="AF4" s="65">
        <v>11771282.66</v>
      </c>
      <c r="AH4" s="36">
        <f t="shared" si="14"/>
        <v>12447728</v>
      </c>
    </row>
    <row r="5" spans="1:34" x14ac:dyDescent="0.2">
      <c r="A5" s="1">
        <v>101261302</v>
      </c>
      <c r="B5" s="2" t="s">
        <v>6</v>
      </c>
      <c r="C5" s="2" t="s">
        <v>4</v>
      </c>
      <c r="D5" s="15">
        <v>40113</v>
      </c>
      <c r="E5" s="6">
        <v>14060</v>
      </c>
      <c r="F5" s="34">
        <f t="shared" si="0"/>
        <v>1.3362000000000001</v>
      </c>
      <c r="G5" s="62">
        <f t="shared" si="15"/>
        <v>65</v>
      </c>
      <c r="H5" s="22">
        <f>INDEX('Sparsity-Size Ratio'!$P$1:$P$504,MATCH('BEFC_17-18'!A:A,'Sparsity-Size Ratio'!$A$1:$A$501))</f>
        <v>0.45950000000000002</v>
      </c>
      <c r="I5" s="23">
        <f t="shared" si="1"/>
        <v>0</v>
      </c>
      <c r="J5" s="63">
        <v>0.36759999999999998</v>
      </c>
      <c r="K5" s="63">
        <v>0.1691</v>
      </c>
      <c r="L5" s="23">
        <f t="shared" si="2"/>
        <v>1037.8589999999999</v>
      </c>
      <c r="M5" s="23">
        <f t="shared" si="3"/>
        <v>238.71299999999999</v>
      </c>
      <c r="N5" s="23">
        <f t="shared" si="4"/>
        <v>518.92999999999995</v>
      </c>
      <c r="O5" s="23">
        <f t="shared" si="5"/>
        <v>1795.502</v>
      </c>
      <c r="P5" s="13">
        <v>177.62300000000002</v>
      </c>
      <c r="Q5" s="22">
        <f t="shared" si="6"/>
        <v>35.524999999999999</v>
      </c>
      <c r="R5" s="14">
        <v>0</v>
      </c>
      <c r="S5" s="22">
        <f t="shared" si="7"/>
        <v>0</v>
      </c>
      <c r="T5" s="64">
        <v>4705.5640000000003</v>
      </c>
      <c r="U5" s="64">
        <v>4904.6660000000002</v>
      </c>
      <c r="V5" s="64">
        <v>4880.9139999999998</v>
      </c>
      <c r="W5" s="23">
        <f t="shared" si="16"/>
        <v>4830.3810000000003</v>
      </c>
      <c r="X5" s="41">
        <f t="shared" si="8"/>
        <v>2.819009787146289E-3</v>
      </c>
      <c r="Y5" s="23">
        <f t="shared" si="9"/>
        <v>1831.027</v>
      </c>
      <c r="Z5" s="23">
        <f t="shared" si="10"/>
        <v>1831.027</v>
      </c>
      <c r="AA5" s="30">
        <f t="shared" si="11"/>
        <v>6661.4080000000004</v>
      </c>
      <c r="AB5" s="22">
        <f>INDEX('LECI_17-18'!$X$1:$X$505,MATCH('BEFC_17-18'!A:A,'LECI_17-18'!$A$1:$A$502))</f>
        <v>1.03</v>
      </c>
      <c r="AC5" s="23">
        <f t="shared" si="12"/>
        <v>9168.0030000000006</v>
      </c>
      <c r="AD5" s="31">
        <f t="shared" si="13"/>
        <v>1392897</v>
      </c>
      <c r="AF5" s="65">
        <v>29147164.809999999</v>
      </c>
      <c r="AH5" s="36">
        <f t="shared" si="14"/>
        <v>30540062</v>
      </c>
    </row>
    <row r="6" spans="1:34" x14ac:dyDescent="0.2">
      <c r="A6" s="1">
        <v>101262903</v>
      </c>
      <c r="B6" s="2" t="s">
        <v>7</v>
      </c>
      <c r="C6" s="2" t="s">
        <v>4</v>
      </c>
      <c r="D6" s="15">
        <v>51429</v>
      </c>
      <c r="E6" s="6">
        <v>3230</v>
      </c>
      <c r="F6" s="34">
        <f t="shared" si="0"/>
        <v>1.0422</v>
      </c>
      <c r="G6" s="62">
        <f t="shared" si="15"/>
        <v>251</v>
      </c>
      <c r="H6" s="22">
        <f>INDEX('Sparsity-Size Ratio'!$P$1:$P$504,MATCH('BEFC_17-18'!A:A,'Sparsity-Size Ratio'!$A$1:$A$501))</f>
        <v>0.7863</v>
      </c>
      <c r="I6" s="23">
        <f t="shared" si="1"/>
        <v>39.009</v>
      </c>
      <c r="J6" s="63">
        <v>0.2107</v>
      </c>
      <c r="K6" s="63">
        <v>7.4700000000000003E-2</v>
      </c>
      <c r="L6" s="23">
        <f t="shared" si="2"/>
        <v>153.46700000000001</v>
      </c>
      <c r="M6" s="23">
        <f t="shared" si="3"/>
        <v>27.204000000000001</v>
      </c>
      <c r="N6" s="23">
        <f t="shared" si="4"/>
        <v>0</v>
      </c>
      <c r="O6" s="23">
        <f t="shared" si="5"/>
        <v>180.67099999999999</v>
      </c>
      <c r="P6" s="13">
        <v>24.474999999999998</v>
      </c>
      <c r="Q6" s="22">
        <f t="shared" si="6"/>
        <v>4.8949999999999996</v>
      </c>
      <c r="R6" s="14">
        <v>6</v>
      </c>
      <c r="S6" s="22">
        <f t="shared" si="7"/>
        <v>3.6</v>
      </c>
      <c r="T6" s="64">
        <v>1213.944</v>
      </c>
      <c r="U6" s="64">
        <v>1218.413</v>
      </c>
      <c r="V6" s="64">
        <v>1200.2560000000001</v>
      </c>
      <c r="W6" s="23">
        <f t="shared" si="16"/>
        <v>1210.8710000000001</v>
      </c>
      <c r="X6" s="41">
        <f t="shared" si="8"/>
        <v>7.0666417410378485E-4</v>
      </c>
      <c r="Y6" s="23">
        <f t="shared" si="9"/>
        <v>189.166</v>
      </c>
      <c r="Z6" s="23">
        <f t="shared" si="10"/>
        <v>228.17500000000001</v>
      </c>
      <c r="AA6" s="30">
        <f t="shared" si="11"/>
        <v>1439.046</v>
      </c>
      <c r="AB6" s="22">
        <f>INDEX('LECI_17-18'!$X$1:$X$505,MATCH('BEFC_17-18'!A:A,'LECI_17-18'!$A$1:$A$502))</f>
        <v>0.95000000000000007</v>
      </c>
      <c r="AC6" s="23">
        <f t="shared" si="12"/>
        <v>1424.7850000000001</v>
      </c>
      <c r="AD6" s="31">
        <f t="shared" si="13"/>
        <v>216468</v>
      </c>
      <c r="AF6" s="65">
        <v>6671408.9900000002</v>
      </c>
      <c r="AH6" s="36">
        <f t="shared" si="14"/>
        <v>6887877</v>
      </c>
    </row>
    <row r="7" spans="1:34" x14ac:dyDescent="0.2">
      <c r="A7" s="1">
        <v>101264003</v>
      </c>
      <c r="B7" s="2" t="s">
        <v>8</v>
      </c>
      <c r="C7" s="2" t="s">
        <v>4</v>
      </c>
      <c r="D7" s="15">
        <v>40074</v>
      </c>
      <c r="E7" s="6">
        <v>9697</v>
      </c>
      <c r="F7" s="34">
        <f t="shared" si="0"/>
        <v>1.3374999999999999</v>
      </c>
      <c r="G7" s="62">
        <f t="shared" si="15"/>
        <v>64</v>
      </c>
      <c r="H7" s="22">
        <f>INDEX('Sparsity-Size Ratio'!$P$1:$P$504,MATCH('BEFC_17-18'!A:A,'Sparsity-Size Ratio'!$A$1:$A$501))</f>
        <v>0.42020000000000002</v>
      </c>
      <c r="I7" s="23">
        <f t="shared" si="1"/>
        <v>0</v>
      </c>
      <c r="J7" s="63">
        <v>0.22309999999999999</v>
      </c>
      <c r="K7" s="63">
        <v>0.23799999999999999</v>
      </c>
      <c r="L7" s="23">
        <f t="shared" si="2"/>
        <v>407.68099999999998</v>
      </c>
      <c r="M7" s="23">
        <f t="shared" si="3"/>
        <v>217.45400000000001</v>
      </c>
      <c r="N7" s="23">
        <f t="shared" si="4"/>
        <v>0</v>
      </c>
      <c r="O7" s="23">
        <f t="shared" si="5"/>
        <v>625.13499999999999</v>
      </c>
      <c r="P7" s="13">
        <v>81.045000000000002</v>
      </c>
      <c r="Q7" s="22">
        <f t="shared" si="6"/>
        <v>16.209</v>
      </c>
      <c r="R7" s="14">
        <v>5</v>
      </c>
      <c r="S7" s="22">
        <f t="shared" si="7"/>
        <v>3</v>
      </c>
      <c r="T7" s="64">
        <v>3045.58</v>
      </c>
      <c r="U7" s="64">
        <v>3211.029</v>
      </c>
      <c r="V7" s="64">
        <v>3287.3589999999999</v>
      </c>
      <c r="W7" s="23">
        <f t="shared" si="16"/>
        <v>3181.3229999999999</v>
      </c>
      <c r="X7" s="41">
        <f t="shared" si="8"/>
        <v>1.8566197310468041E-3</v>
      </c>
      <c r="Y7" s="23">
        <f t="shared" si="9"/>
        <v>644.34400000000005</v>
      </c>
      <c r="Z7" s="23">
        <f t="shared" si="10"/>
        <v>644.34400000000005</v>
      </c>
      <c r="AA7" s="30">
        <f t="shared" si="11"/>
        <v>3825.6669999999999</v>
      </c>
      <c r="AB7" s="22">
        <f>INDEX('LECI_17-18'!$X$1:$X$505,MATCH('BEFC_17-18'!A:A,'LECI_17-18'!$A$1:$A$502))</f>
        <v>1.0900000000000001</v>
      </c>
      <c r="AC7" s="23">
        <f t="shared" si="12"/>
        <v>5577.3440000000001</v>
      </c>
      <c r="AD7" s="31">
        <f t="shared" si="13"/>
        <v>847367</v>
      </c>
      <c r="AF7" s="65">
        <v>13330832.619999999</v>
      </c>
      <c r="AH7" s="36">
        <f t="shared" si="14"/>
        <v>14178200</v>
      </c>
    </row>
    <row r="8" spans="1:34" x14ac:dyDescent="0.2">
      <c r="A8" s="1">
        <v>101268003</v>
      </c>
      <c r="B8" s="2" t="s">
        <v>9</v>
      </c>
      <c r="C8" s="2" t="s">
        <v>4</v>
      </c>
      <c r="D8" s="15">
        <v>35677</v>
      </c>
      <c r="E8" s="6">
        <v>9315</v>
      </c>
      <c r="F8" s="34">
        <f t="shared" si="0"/>
        <v>1.5023</v>
      </c>
      <c r="G8" s="62">
        <f t="shared" si="15"/>
        <v>26</v>
      </c>
      <c r="H8" s="22">
        <f>INDEX('Sparsity-Size Ratio'!$P$1:$P$504,MATCH('BEFC_17-18'!A:A,'Sparsity-Size Ratio'!$A$1:$A$501))</f>
        <v>0.68110000000000004</v>
      </c>
      <c r="I8" s="23">
        <f t="shared" si="1"/>
        <v>0</v>
      </c>
      <c r="J8" s="63">
        <v>0.28639999999999999</v>
      </c>
      <c r="K8" s="63">
        <v>0.1497</v>
      </c>
      <c r="L8" s="23">
        <f t="shared" si="2"/>
        <v>498.05900000000003</v>
      </c>
      <c r="M8" s="23">
        <f t="shared" si="3"/>
        <v>130.167</v>
      </c>
      <c r="N8" s="23">
        <f t="shared" si="4"/>
        <v>0</v>
      </c>
      <c r="O8" s="23">
        <f t="shared" si="5"/>
        <v>628.226</v>
      </c>
      <c r="P8" s="13">
        <v>121.92599999999999</v>
      </c>
      <c r="Q8" s="22">
        <f t="shared" si="6"/>
        <v>24.385000000000002</v>
      </c>
      <c r="R8" s="14">
        <v>16</v>
      </c>
      <c r="S8" s="22">
        <f t="shared" si="7"/>
        <v>9.6</v>
      </c>
      <c r="T8" s="64">
        <v>2898.3879999999999</v>
      </c>
      <c r="U8" s="64">
        <v>2944.2069999999999</v>
      </c>
      <c r="V8" s="64">
        <v>2955.9879999999998</v>
      </c>
      <c r="W8" s="23">
        <f t="shared" si="16"/>
        <v>2932.8609999999999</v>
      </c>
      <c r="X8" s="41">
        <f t="shared" si="8"/>
        <v>1.7116173368808075E-3</v>
      </c>
      <c r="Y8" s="23">
        <f t="shared" si="9"/>
        <v>662.21100000000001</v>
      </c>
      <c r="Z8" s="23">
        <f t="shared" si="10"/>
        <v>662.21100000000001</v>
      </c>
      <c r="AA8" s="30">
        <f t="shared" si="11"/>
        <v>3595.0720000000001</v>
      </c>
      <c r="AB8" s="22">
        <f>INDEX('LECI_17-18'!$X$1:$X$505,MATCH('BEFC_17-18'!A:A,'LECI_17-18'!$A$1:$A$502))</f>
        <v>1.05</v>
      </c>
      <c r="AC8" s="23">
        <f t="shared" si="12"/>
        <v>5670.92</v>
      </c>
      <c r="AD8" s="31">
        <f t="shared" si="13"/>
        <v>861584</v>
      </c>
      <c r="AF8" s="65">
        <v>14901862.91</v>
      </c>
      <c r="AH8" s="36">
        <f t="shared" si="14"/>
        <v>15763447</v>
      </c>
    </row>
    <row r="9" spans="1:34" x14ac:dyDescent="0.2">
      <c r="A9" s="1">
        <v>101301303</v>
      </c>
      <c r="B9" s="2" t="s">
        <v>10</v>
      </c>
      <c r="C9" s="2" t="s">
        <v>11</v>
      </c>
      <c r="D9" s="15">
        <v>40255</v>
      </c>
      <c r="E9" s="6">
        <v>3099</v>
      </c>
      <c r="F9" s="34">
        <f t="shared" si="0"/>
        <v>1.3314999999999999</v>
      </c>
      <c r="G9" s="62">
        <f t="shared" si="15"/>
        <v>69</v>
      </c>
      <c r="H9" s="22">
        <f>INDEX('Sparsity-Size Ratio'!$P$1:$P$504,MATCH('BEFC_17-18'!A:A,'Sparsity-Size Ratio'!$A$1:$A$501))</f>
        <v>0.74939999999999996</v>
      </c>
      <c r="I9" s="23">
        <f t="shared" si="1"/>
        <v>0</v>
      </c>
      <c r="J9" s="63">
        <v>0.20880000000000001</v>
      </c>
      <c r="K9" s="63">
        <v>0.1305</v>
      </c>
      <c r="L9" s="23">
        <f t="shared" si="2"/>
        <v>140.453</v>
      </c>
      <c r="M9" s="23">
        <f t="shared" si="3"/>
        <v>43.890999999999998</v>
      </c>
      <c r="N9" s="23">
        <f t="shared" si="4"/>
        <v>0</v>
      </c>
      <c r="O9" s="23">
        <f t="shared" si="5"/>
        <v>184.34399999999999</v>
      </c>
      <c r="P9" s="13">
        <v>38.047000000000004</v>
      </c>
      <c r="Q9" s="22">
        <f t="shared" si="6"/>
        <v>7.609</v>
      </c>
      <c r="R9" s="14">
        <v>0</v>
      </c>
      <c r="S9" s="22">
        <f t="shared" si="7"/>
        <v>0</v>
      </c>
      <c r="T9" s="64">
        <v>1121.1110000000001</v>
      </c>
      <c r="U9" s="64">
        <v>1100.6959999999999</v>
      </c>
      <c r="V9" s="64">
        <v>1150.5609999999999</v>
      </c>
      <c r="W9" s="23">
        <f t="shared" si="16"/>
        <v>1124.123</v>
      </c>
      <c r="X9" s="41">
        <f t="shared" si="8"/>
        <v>6.5603805144071406E-4</v>
      </c>
      <c r="Y9" s="23">
        <f t="shared" si="9"/>
        <v>191.953</v>
      </c>
      <c r="Z9" s="23">
        <f t="shared" si="10"/>
        <v>191.953</v>
      </c>
      <c r="AA9" s="30">
        <f t="shared" si="11"/>
        <v>1316.076</v>
      </c>
      <c r="AB9" s="22">
        <f>INDEX('LECI_17-18'!$X$1:$X$505,MATCH('BEFC_17-18'!A:A,'LECI_17-18'!$A$1:$A$502))</f>
        <v>1.19</v>
      </c>
      <c r="AC9" s="23">
        <f t="shared" si="12"/>
        <v>2085.3029999999999</v>
      </c>
      <c r="AD9" s="31">
        <f t="shared" si="13"/>
        <v>316820</v>
      </c>
      <c r="AF9" s="65">
        <v>6675656.29</v>
      </c>
      <c r="AH9" s="36">
        <f t="shared" si="14"/>
        <v>6992476</v>
      </c>
    </row>
    <row r="10" spans="1:34" x14ac:dyDescent="0.2">
      <c r="A10" s="1">
        <v>101301403</v>
      </c>
      <c r="B10" s="2" t="s">
        <v>12</v>
      </c>
      <c r="C10" s="2" t="s">
        <v>11</v>
      </c>
      <c r="D10" s="15">
        <v>51469</v>
      </c>
      <c r="E10" s="6">
        <v>5000</v>
      </c>
      <c r="F10" s="34">
        <f t="shared" si="0"/>
        <v>1.0414000000000001</v>
      </c>
      <c r="G10" s="62">
        <f t="shared" si="15"/>
        <v>252</v>
      </c>
      <c r="H10" s="22">
        <f>INDEX('Sparsity-Size Ratio'!$P$1:$P$504,MATCH('BEFC_17-18'!A:A,'Sparsity-Size Ratio'!$A$1:$A$501))</f>
        <v>0.77539999999999998</v>
      </c>
      <c r="I10" s="23">
        <f t="shared" si="1"/>
        <v>37.631999999999998</v>
      </c>
      <c r="J10" s="63">
        <v>0.1303</v>
      </c>
      <c r="K10" s="63">
        <v>0.1303</v>
      </c>
      <c r="L10" s="23">
        <f t="shared" si="2"/>
        <v>145.434</v>
      </c>
      <c r="M10" s="23">
        <f t="shared" si="3"/>
        <v>72.716999999999999</v>
      </c>
      <c r="N10" s="23">
        <f t="shared" si="4"/>
        <v>0</v>
      </c>
      <c r="O10" s="23">
        <f t="shared" si="5"/>
        <v>218.15100000000001</v>
      </c>
      <c r="P10" s="13">
        <v>36.036999999999999</v>
      </c>
      <c r="Q10" s="22">
        <f t="shared" si="6"/>
        <v>7.2069999999999999</v>
      </c>
      <c r="R10" s="14">
        <v>0</v>
      </c>
      <c r="S10" s="22">
        <f t="shared" si="7"/>
        <v>0</v>
      </c>
      <c r="T10" s="64">
        <v>1860.2449999999999</v>
      </c>
      <c r="U10" s="64">
        <v>1871.213</v>
      </c>
      <c r="V10" s="64">
        <v>1944.57</v>
      </c>
      <c r="W10" s="23">
        <f t="shared" si="16"/>
        <v>1892.009</v>
      </c>
      <c r="X10" s="41">
        <f t="shared" si="8"/>
        <v>1.1041762313094687E-3</v>
      </c>
      <c r="Y10" s="23">
        <f t="shared" si="9"/>
        <v>225.358</v>
      </c>
      <c r="Z10" s="23">
        <f t="shared" si="10"/>
        <v>262.99</v>
      </c>
      <c r="AA10" s="30">
        <f t="shared" si="11"/>
        <v>2154.9989999999998</v>
      </c>
      <c r="AB10" s="22">
        <f>INDEX('LECI_17-18'!$X$1:$X$505,MATCH('BEFC_17-18'!A:A,'LECI_17-18'!$A$1:$A$502))</f>
        <v>0.95</v>
      </c>
      <c r="AC10" s="23">
        <f t="shared" si="12"/>
        <v>2132.0050000000001</v>
      </c>
      <c r="AD10" s="31">
        <f t="shared" si="13"/>
        <v>323916</v>
      </c>
      <c r="AF10" s="65">
        <v>7958262.7199999997</v>
      </c>
      <c r="AH10" s="36">
        <f t="shared" si="14"/>
        <v>8282179</v>
      </c>
    </row>
    <row r="11" spans="1:34" x14ac:dyDescent="0.2">
      <c r="A11" s="1">
        <v>101303503</v>
      </c>
      <c r="B11" s="2" t="s">
        <v>13</v>
      </c>
      <c r="C11" s="2" t="s">
        <v>11</v>
      </c>
      <c r="D11" s="15">
        <v>46837</v>
      </c>
      <c r="E11" s="6">
        <v>2536</v>
      </c>
      <c r="F11" s="34">
        <f t="shared" si="0"/>
        <v>1.1444000000000001</v>
      </c>
      <c r="G11" s="62">
        <f t="shared" si="15"/>
        <v>170</v>
      </c>
      <c r="H11" s="22">
        <f>INDEX('Sparsity-Size Ratio'!$P$1:$P$504,MATCH('BEFC_17-18'!A:A,'Sparsity-Size Ratio'!$A$1:$A$501))</f>
        <v>0.83709999999999996</v>
      </c>
      <c r="I11" s="23">
        <f t="shared" si="1"/>
        <v>74.665000000000006</v>
      </c>
      <c r="J11" s="63">
        <v>0.25390000000000001</v>
      </c>
      <c r="K11" s="63">
        <v>0.20519999999999999</v>
      </c>
      <c r="L11" s="23">
        <f t="shared" si="2"/>
        <v>123.38500000000001</v>
      </c>
      <c r="M11" s="23">
        <f t="shared" si="3"/>
        <v>49.86</v>
      </c>
      <c r="N11" s="23">
        <f t="shared" si="4"/>
        <v>0</v>
      </c>
      <c r="O11" s="23">
        <f t="shared" si="5"/>
        <v>173.245</v>
      </c>
      <c r="P11" s="13">
        <v>19.231999999999999</v>
      </c>
      <c r="Q11" s="22">
        <f t="shared" si="6"/>
        <v>3.8460000000000001</v>
      </c>
      <c r="R11" s="14">
        <v>0</v>
      </c>
      <c r="S11" s="22">
        <f t="shared" si="7"/>
        <v>0</v>
      </c>
      <c r="T11" s="64">
        <v>809.93399999999997</v>
      </c>
      <c r="U11" s="64">
        <v>820.69799999999998</v>
      </c>
      <c r="V11" s="64">
        <v>829.18200000000002</v>
      </c>
      <c r="W11" s="23">
        <f t="shared" si="16"/>
        <v>819.93799999999999</v>
      </c>
      <c r="X11" s="41">
        <f t="shared" si="8"/>
        <v>4.7851572098622319E-4</v>
      </c>
      <c r="Y11" s="23">
        <f t="shared" si="9"/>
        <v>177.09100000000001</v>
      </c>
      <c r="Z11" s="23">
        <f t="shared" si="10"/>
        <v>251.756</v>
      </c>
      <c r="AA11" s="30">
        <f t="shared" si="11"/>
        <v>1071.694</v>
      </c>
      <c r="AB11" s="22">
        <f>INDEX('LECI_17-18'!$X$1:$X$505,MATCH('BEFC_17-18'!A:A,'LECI_17-18'!$A$1:$A$502))</f>
        <v>1.1200000000000001</v>
      </c>
      <c r="AC11" s="23">
        <f t="shared" si="12"/>
        <v>1373.62</v>
      </c>
      <c r="AD11" s="31">
        <f t="shared" si="13"/>
        <v>208694</v>
      </c>
      <c r="AF11" s="65">
        <v>5278929.62</v>
      </c>
      <c r="AH11" s="36">
        <f t="shared" si="14"/>
        <v>5487624</v>
      </c>
    </row>
    <row r="12" spans="1:34" x14ac:dyDescent="0.2">
      <c r="A12" s="1">
        <v>101306503</v>
      </c>
      <c r="B12" s="2" t="s">
        <v>14</v>
      </c>
      <c r="C12" s="2" t="s">
        <v>11</v>
      </c>
      <c r="D12" s="15">
        <v>46875</v>
      </c>
      <c r="E12" s="6">
        <v>1913</v>
      </c>
      <c r="F12" s="34">
        <f t="shared" si="0"/>
        <v>1.1434</v>
      </c>
      <c r="G12" s="62">
        <f t="shared" si="15"/>
        <v>171</v>
      </c>
      <c r="H12" s="22">
        <f>INDEX('Sparsity-Size Ratio'!$P$1:$P$504,MATCH('BEFC_17-18'!A:A,'Sparsity-Size Ratio'!$A$1:$A$501))</f>
        <v>0.89859999999999995</v>
      </c>
      <c r="I12" s="23">
        <f t="shared" si="1"/>
        <v>96.94</v>
      </c>
      <c r="J12" s="63">
        <v>0.2109</v>
      </c>
      <c r="K12" s="63">
        <v>0.19939999999999999</v>
      </c>
      <c r="L12" s="23">
        <f t="shared" si="2"/>
        <v>79.123000000000005</v>
      </c>
      <c r="M12" s="23">
        <f t="shared" si="3"/>
        <v>37.404000000000003</v>
      </c>
      <c r="N12" s="23">
        <f t="shared" si="4"/>
        <v>0</v>
      </c>
      <c r="O12" s="23">
        <f t="shared" si="5"/>
        <v>116.527</v>
      </c>
      <c r="P12" s="13">
        <v>13.993</v>
      </c>
      <c r="Q12" s="22">
        <f t="shared" si="6"/>
        <v>2.7989999999999999</v>
      </c>
      <c r="R12" s="14">
        <v>0</v>
      </c>
      <c r="S12" s="22">
        <f t="shared" si="7"/>
        <v>0</v>
      </c>
      <c r="T12" s="64">
        <v>625.28</v>
      </c>
      <c r="U12" s="64">
        <v>615.80799999999999</v>
      </c>
      <c r="V12" s="64">
        <v>607.18499999999995</v>
      </c>
      <c r="W12" s="23">
        <f t="shared" si="16"/>
        <v>616.09100000000001</v>
      </c>
      <c r="X12" s="41">
        <f t="shared" si="8"/>
        <v>3.5955063560674496E-4</v>
      </c>
      <c r="Y12" s="23">
        <f t="shared" si="9"/>
        <v>119.32599999999999</v>
      </c>
      <c r="Z12" s="23">
        <f t="shared" si="10"/>
        <v>216.26599999999999</v>
      </c>
      <c r="AA12" s="30">
        <f t="shared" si="11"/>
        <v>832.35699999999997</v>
      </c>
      <c r="AB12" s="22">
        <f>INDEX('LECI_17-18'!$X$1:$X$505,MATCH('BEFC_17-18'!A:A,'LECI_17-18'!$A$1:$A$502))</f>
        <v>1.1099999999999999</v>
      </c>
      <c r="AC12" s="23">
        <f t="shared" si="12"/>
        <v>1056.4059999999999</v>
      </c>
      <c r="AD12" s="31">
        <f t="shared" si="13"/>
        <v>160500</v>
      </c>
      <c r="AF12" s="65">
        <v>4834816.96</v>
      </c>
      <c r="AH12" s="36">
        <f t="shared" si="14"/>
        <v>4995317</v>
      </c>
    </row>
    <row r="13" spans="1:34" x14ac:dyDescent="0.2">
      <c r="A13" s="1">
        <v>101308503</v>
      </c>
      <c r="B13" s="2" t="s">
        <v>15</v>
      </c>
      <c r="C13" s="2" t="s">
        <v>11</v>
      </c>
      <c r="D13" s="15">
        <v>51667</v>
      </c>
      <c r="E13" s="6">
        <v>1846</v>
      </c>
      <c r="F13" s="34">
        <f t="shared" si="0"/>
        <v>1.0374000000000001</v>
      </c>
      <c r="G13" s="62">
        <f t="shared" si="15"/>
        <v>253</v>
      </c>
      <c r="H13" s="22">
        <f>INDEX('Sparsity-Size Ratio'!$P$1:$P$504,MATCH('BEFC_17-18'!A:A,'Sparsity-Size Ratio'!$A$1:$A$501))</f>
        <v>0.92159999999999997</v>
      </c>
      <c r="I13" s="23">
        <f t="shared" si="1"/>
        <v>125.65</v>
      </c>
      <c r="J13" s="63">
        <v>0.1188</v>
      </c>
      <c r="K13" s="63">
        <v>0.2072</v>
      </c>
      <c r="L13" s="23">
        <f t="shared" si="2"/>
        <v>49.375</v>
      </c>
      <c r="M13" s="23">
        <f t="shared" si="3"/>
        <v>43.058</v>
      </c>
      <c r="N13" s="23">
        <f t="shared" si="4"/>
        <v>0</v>
      </c>
      <c r="O13" s="23">
        <f t="shared" si="5"/>
        <v>92.433000000000007</v>
      </c>
      <c r="P13" s="13">
        <v>27.447000000000003</v>
      </c>
      <c r="Q13" s="22">
        <f t="shared" si="6"/>
        <v>5.4889999999999999</v>
      </c>
      <c r="R13" s="14">
        <v>0</v>
      </c>
      <c r="S13" s="22">
        <f t="shared" si="7"/>
        <v>0</v>
      </c>
      <c r="T13" s="64">
        <v>692.69399999999996</v>
      </c>
      <c r="U13" s="64">
        <v>731.42600000000004</v>
      </c>
      <c r="V13" s="64">
        <v>744.11300000000006</v>
      </c>
      <c r="W13" s="23">
        <f t="shared" si="16"/>
        <v>722.74400000000003</v>
      </c>
      <c r="X13" s="41">
        <f t="shared" si="8"/>
        <v>4.2179331394381881E-4</v>
      </c>
      <c r="Y13" s="23">
        <f t="shared" si="9"/>
        <v>97.921999999999997</v>
      </c>
      <c r="Z13" s="23">
        <f t="shared" si="10"/>
        <v>223.572</v>
      </c>
      <c r="AA13" s="30">
        <f t="shared" si="11"/>
        <v>946.31600000000003</v>
      </c>
      <c r="AB13" s="22">
        <f>INDEX('LECI_17-18'!$X$1:$X$505,MATCH('BEFC_17-18'!A:A,'LECI_17-18'!$A$1:$A$502))</f>
        <v>1.66</v>
      </c>
      <c r="AC13" s="23">
        <f t="shared" si="12"/>
        <v>1629.636</v>
      </c>
      <c r="AD13" s="31">
        <f t="shared" si="13"/>
        <v>247591</v>
      </c>
      <c r="AF13" s="65">
        <v>3160314.02</v>
      </c>
      <c r="AH13" s="36">
        <f t="shared" si="14"/>
        <v>3407905</v>
      </c>
    </row>
    <row r="14" spans="1:34" x14ac:dyDescent="0.2">
      <c r="A14" s="1">
        <v>101630504</v>
      </c>
      <c r="B14" s="2" t="s">
        <v>16</v>
      </c>
      <c r="C14" s="2" t="s">
        <v>17</v>
      </c>
      <c r="D14" s="15">
        <v>63125</v>
      </c>
      <c r="E14" s="6">
        <v>1664</v>
      </c>
      <c r="F14" s="34">
        <f t="shared" si="0"/>
        <v>0.84909999999999997</v>
      </c>
      <c r="G14" s="62">
        <f t="shared" si="15"/>
        <v>382</v>
      </c>
      <c r="H14" s="22">
        <f>INDEX('Sparsity-Size Ratio'!$P$1:$P$504,MATCH('BEFC_17-18'!A:A,'Sparsity-Size Ratio'!$A$1:$A$501))</f>
        <v>0.90969999999999995</v>
      </c>
      <c r="I14" s="23">
        <f t="shared" si="1"/>
        <v>91.444999999999993</v>
      </c>
      <c r="J14" s="63">
        <v>0.1573</v>
      </c>
      <c r="K14" s="63">
        <v>0.1038</v>
      </c>
      <c r="L14" s="23">
        <f t="shared" si="2"/>
        <v>53.680999999999997</v>
      </c>
      <c r="M14" s="23">
        <f t="shared" si="3"/>
        <v>17.712</v>
      </c>
      <c r="N14" s="23">
        <f t="shared" si="4"/>
        <v>0</v>
      </c>
      <c r="O14" s="23">
        <f t="shared" si="5"/>
        <v>71.393000000000001</v>
      </c>
      <c r="P14" s="13">
        <v>14.993000000000002</v>
      </c>
      <c r="Q14" s="22">
        <f t="shared" si="6"/>
        <v>2.9990000000000001</v>
      </c>
      <c r="R14" s="14">
        <v>0</v>
      </c>
      <c r="S14" s="22">
        <f t="shared" si="7"/>
        <v>0</v>
      </c>
      <c r="T14" s="64">
        <v>568.77599999999995</v>
      </c>
      <c r="U14" s="64">
        <v>574.15700000000004</v>
      </c>
      <c r="V14" s="64">
        <v>564.58199999999999</v>
      </c>
      <c r="W14" s="23">
        <f t="shared" si="16"/>
        <v>569.17200000000003</v>
      </c>
      <c r="X14" s="41">
        <f t="shared" si="8"/>
        <v>3.3216871268946022E-4</v>
      </c>
      <c r="Y14" s="23">
        <f t="shared" si="9"/>
        <v>74.391999999999996</v>
      </c>
      <c r="Z14" s="23">
        <f t="shared" si="10"/>
        <v>165.83699999999999</v>
      </c>
      <c r="AA14" s="30">
        <f t="shared" si="11"/>
        <v>735.00900000000001</v>
      </c>
      <c r="AB14" s="22">
        <f>INDEX('LECI_17-18'!$X$1:$X$505,MATCH('BEFC_17-18'!A:A,'LECI_17-18'!$A$1:$A$502))</f>
        <v>0.6</v>
      </c>
      <c r="AC14" s="23">
        <f t="shared" si="12"/>
        <v>374.45800000000003</v>
      </c>
      <c r="AD14" s="31">
        <f t="shared" si="13"/>
        <v>56891</v>
      </c>
      <c r="AF14" s="65">
        <v>4222685.82</v>
      </c>
      <c r="AH14" s="36">
        <f t="shared" si="14"/>
        <v>4279577</v>
      </c>
    </row>
    <row r="15" spans="1:34" x14ac:dyDescent="0.2">
      <c r="A15" s="1">
        <v>101630903</v>
      </c>
      <c r="B15" s="2" t="s">
        <v>18</v>
      </c>
      <c r="C15" s="2" t="s">
        <v>17</v>
      </c>
      <c r="D15" s="15">
        <v>51168</v>
      </c>
      <c r="E15" s="6">
        <v>3375</v>
      </c>
      <c r="F15" s="34">
        <f t="shared" si="0"/>
        <v>1.0475000000000001</v>
      </c>
      <c r="G15" s="62">
        <f t="shared" si="15"/>
        <v>244</v>
      </c>
      <c r="H15" s="22">
        <f>INDEX('Sparsity-Size Ratio'!$P$1:$P$504,MATCH('BEFC_17-18'!A:A,'Sparsity-Size Ratio'!$A$1:$A$501))</f>
        <v>0.79459999999999997</v>
      </c>
      <c r="I15" s="23">
        <f t="shared" si="1"/>
        <v>48.438000000000002</v>
      </c>
      <c r="J15" s="63">
        <v>0.20449999999999999</v>
      </c>
      <c r="K15" s="63">
        <v>0.17610000000000001</v>
      </c>
      <c r="L15" s="23">
        <f t="shared" si="2"/>
        <v>137.851</v>
      </c>
      <c r="M15" s="23">
        <f t="shared" si="3"/>
        <v>59.353000000000002</v>
      </c>
      <c r="N15" s="23">
        <f t="shared" si="4"/>
        <v>0</v>
      </c>
      <c r="O15" s="23">
        <f t="shared" si="5"/>
        <v>197.20400000000001</v>
      </c>
      <c r="P15" s="13">
        <v>26.891999999999999</v>
      </c>
      <c r="Q15" s="22">
        <f t="shared" si="6"/>
        <v>5.3780000000000001</v>
      </c>
      <c r="R15" s="14">
        <v>0</v>
      </c>
      <c r="S15" s="22">
        <f t="shared" si="7"/>
        <v>0</v>
      </c>
      <c r="T15" s="64">
        <v>1123.4780000000001</v>
      </c>
      <c r="U15" s="64">
        <v>1162.806</v>
      </c>
      <c r="V15" s="64">
        <v>1194.0029999999999</v>
      </c>
      <c r="W15" s="23">
        <f t="shared" si="16"/>
        <v>1160.096</v>
      </c>
      <c r="X15" s="41">
        <f t="shared" si="8"/>
        <v>6.7703189003709256E-4</v>
      </c>
      <c r="Y15" s="23">
        <f t="shared" si="9"/>
        <v>202.58199999999999</v>
      </c>
      <c r="Z15" s="23">
        <f t="shared" si="10"/>
        <v>251.02</v>
      </c>
      <c r="AA15" s="30">
        <f t="shared" si="11"/>
        <v>1411.116</v>
      </c>
      <c r="AB15" s="22">
        <f>INDEX('LECI_17-18'!$X$1:$X$505,MATCH('BEFC_17-18'!A:A,'LECI_17-18'!$A$1:$A$502))</f>
        <v>0.9</v>
      </c>
      <c r="AC15" s="23">
        <f t="shared" si="12"/>
        <v>1330.33</v>
      </c>
      <c r="AD15" s="31">
        <f t="shared" si="13"/>
        <v>202117</v>
      </c>
      <c r="AF15" s="65">
        <v>6094519.0099999998</v>
      </c>
      <c r="AH15" s="36">
        <f t="shared" si="14"/>
        <v>6296636</v>
      </c>
    </row>
    <row r="16" spans="1:34" x14ac:dyDescent="0.2">
      <c r="A16" s="1">
        <v>101631003</v>
      </c>
      <c r="B16" s="2" t="s">
        <v>19</v>
      </c>
      <c r="C16" s="2" t="s">
        <v>17</v>
      </c>
      <c r="D16" s="15">
        <v>49577</v>
      </c>
      <c r="E16" s="6">
        <v>3511</v>
      </c>
      <c r="F16" s="34">
        <f t="shared" si="0"/>
        <v>1.0810999999999999</v>
      </c>
      <c r="G16" s="62">
        <f t="shared" si="15"/>
        <v>212</v>
      </c>
      <c r="H16" s="22">
        <f>INDEX('Sparsity-Size Ratio'!$P$1:$P$504,MATCH('BEFC_17-18'!A:A,'Sparsity-Size Ratio'!$A$1:$A$501))</f>
        <v>0.76090000000000002</v>
      </c>
      <c r="I16" s="23">
        <f t="shared" si="1"/>
        <v>6.5810000000000004</v>
      </c>
      <c r="J16" s="63">
        <v>0.1762</v>
      </c>
      <c r="K16" s="63">
        <v>0.15679999999999999</v>
      </c>
      <c r="L16" s="23">
        <f t="shared" si="2"/>
        <v>137.21299999999999</v>
      </c>
      <c r="M16" s="23">
        <f t="shared" si="3"/>
        <v>61.052999999999997</v>
      </c>
      <c r="N16" s="23">
        <f t="shared" si="4"/>
        <v>0</v>
      </c>
      <c r="O16" s="23">
        <f t="shared" si="5"/>
        <v>198.26599999999999</v>
      </c>
      <c r="P16" s="13">
        <v>41.589999999999996</v>
      </c>
      <c r="Q16" s="22">
        <f t="shared" si="6"/>
        <v>8.3179999999999996</v>
      </c>
      <c r="R16" s="14">
        <v>0</v>
      </c>
      <c r="S16" s="22">
        <f t="shared" si="7"/>
        <v>0</v>
      </c>
      <c r="T16" s="64">
        <v>1297.8889999999999</v>
      </c>
      <c r="U16" s="64">
        <v>1290.799</v>
      </c>
      <c r="V16" s="64">
        <v>1329.1210000000001</v>
      </c>
      <c r="W16" s="23">
        <f t="shared" si="16"/>
        <v>1305.9359999999999</v>
      </c>
      <c r="X16" s="41">
        <f t="shared" si="8"/>
        <v>7.6214409699497322E-4</v>
      </c>
      <c r="Y16" s="23">
        <f t="shared" si="9"/>
        <v>206.584</v>
      </c>
      <c r="Z16" s="23">
        <f t="shared" si="10"/>
        <v>213.16499999999999</v>
      </c>
      <c r="AA16" s="30">
        <f t="shared" si="11"/>
        <v>1519.1010000000001</v>
      </c>
      <c r="AB16" s="22">
        <f>INDEX('LECI_17-18'!$X$1:$X$505,MATCH('BEFC_17-18'!A:A,'LECI_17-18'!$A$1:$A$502))</f>
        <v>0.91</v>
      </c>
      <c r="AC16" s="23">
        <f t="shared" si="12"/>
        <v>1494.4929999999999</v>
      </c>
      <c r="AD16" s="31">
        <f t="shared" si="13"/>
        <v>227059</v>
      </c>
      <c r="AF16" s="65">
        <v>8525997.0600000005</v>
      </c>
      <c r="AH16" s="36">
        <f t="shared" si="14"/>
        <v>8753056</v>
      </c>
    </row>
    <row r="17" spans="1:34" x14ac:dyDescent="0.2">
      <c r="A17" s="1">
        <v>101631203</v>
      </c>
      <c r="B17" s="2" t="s">
        <v>20</v>
      </c>
      <c r="C17" s="2" t="s">
        <v>17</v>
      </c>
      <c r="D17" s="15">
        <v>50215</v>
      </c>
      <c r="E17" s="6">
        <v>3981</v>
      </c>
      <c r="F17" s="34">
        <f t="shared" si="0"/>
        <v>1.0673999999999999</v>
      </c>
      <c r="G17" s="62">
        <f t="shared" si="15"/>
        <v>225</v>
      </c>
      <c r="H17" s="22">
        <f>INDEX('Sparsity-Size Ratio'!$P$1:$P$504,MATCH('BEFC_17-18'!A:A,'Sparsity-Size Ratio'!$A$1:$A$501))</f>
        <v>0.82540000000000002</v>
      </c>
      <c r="I17" s="23">
        <f t="shared" si="1"/>
        <v>89.546999999999997</v>
      </c>
      <c r="J17" s="63">
        <v>7.1199999999999999E-2</v>
      </c>
      <c r="K17" s="63">
        <v>0.1757</v>
      </c>
      <c r="L17" s="23">
        <f t="shared" si="2"/>
        <v>52.731999999999999</v>
      </c>
      <c r="M17" s="23">
        <f t="shared" si="3"/>
        <v>65.063999999999993</v>
      </c>
      <c r="N17" s="23">
        <f t="shared" si="4"/>
        <v>0</v>
      </c>
      <c r="O17" s="23">
        <f t="shared" si="5"/>
        <v>117.79600000000001</v>
      </c>
      <c r="P17" s="13">
        <v>61.978999999999999</v>
      </c>
      <c r="Q17" s="22">
        <f t="shared" si="6"/>
        <v>12.396000000000001</v>
      </c>
      <c r="R17" s="14">
        <v>0</v>
      </c>
      <c r="S17" s="22">
        <f t="shared" si="7"/>
        <v>0</v>
      </c>
      <c r="T17" s="64">
        <v>1234.373</v>
      </c>
      <c r="U17" s="64">
        <v>1265.087</v>
      </c>
      <c r="V17" s="64">
        <v>1303.7529999999999</v>
      </c>
      <c r="W17" s="23">
        <f t="shared" si="16"/>
        <v>1267.7380000000001</v>
      </c>
      <c r="X17" s="41">
        <f t="shared" si="8"/>
        <v>7.3985174865859695E-4</v>
      </c>
      <c r="Y17" s="23">
        <f t="shared" si="9"/>
        <v>130.19200000000001</v>
      </c>
      <c r="Z17" s="23">
        <f t="shared" si="10"/>
        <v>219.739</v>
      </c>
      <c r="AA17" s="30">
        <f t="shared" si="11"/>
        <v>1487.4770000000001</v>
      </c>
      <c r="AB17" s="22">
        <f>INDEX('LECI_17-18'!$X$1:$X$505,MATCH('BEFC_17-18'!A:A,'LECI_17-18'!$A$1:$A$502))</f>
        <v>0.85000000000000009</v>
      </c>
      <c r="AC17" s="23">
        <f t="shared" si="12"/>
        <v>1349.5730000000001</v>
      </c>
      <c r="AD17" s="31">
        <f t="shared" si="13"/>
        <v>205041</v>
      </c>
      <c r="AF17" s="65">
        <v>6122147.6200000001</v>
      </c>
      <c r="AH17" s="36">
        <f t="shared" si="14"/>
        <v>6327189</v>
      </c>
    </row>
    <row r="18" spans="1:34" x14ac:dyDescent="0.2">
      <c r="A18" s="1">
        <v>101631503</v>
      </c>
      <c r="B18" s="2" t="s">
        <v>21</v>
      </c>
      <c r="C18" s="2" t="s">
        <v>17</v>
      </c>
      <c r="D18" s="15">
        <v>42208</v>
      </c>
      <c r="E18" s="6">
        <v>4221</v>
      </c>
      <c r="F18" s="34">
        <f t="shared" si="0"/>
        <v>1.2699</v>
      </c>
      <c r="G18" s="62">
        <f t="shared" si="15"/>
        <v>93</v>
      </c>
      <c r="H18" s="22">
        <f>INDEX('Sparsity-Size Ratio'!$P$1:$P$504,MATCH('BEFC_17-18'!A:A,'Sparsity-Size Ratio'!$A$1:$A$501))</f>
        <v>0.76949999999999996</v>
      </c>
      <c r="I18" s="23">
        <f t="shared" si="1"/>
        <v>13.547000000000001</v>
      </c>
      <c r="J18" s="63">
        <v>0.184</v>
      </c>
      <c r="K18" s="63">
        <v>0.1089</v>
      </c>
      <c r="L18" s="23">
        <f t="shared" si="2"/>
        <v>103.34</v>
      </c>
      <c r="M18" s="23">
        <f t="shared" si="3"/>
        <v>30.581</v>
      </c>
      <c r="N18" s="23">
        <f t="shared" si="4"/>
        <v>0</v>
      </c>
      <c r="O18" s="23">
        <f t="shared" si="5"/>
        <v>133.92099999999999</v>
      </c>
      <c r="P18" s="13">
        <v>38.954999999999998</v>
      </c>
      <c r="Q18" s="22">
        <f t="shared" si="6"/>
        <v>7.7910000000000004</v>
      </c>
      <c r="R18" s="14">
        <v>0</v>
      </c>
      <c r="S18" s="22">
        <f t="shared" si="7"/>
        <v>0</v>
      </c>
      <c r="T18" s="64">
        <v>936.048</v>
      </c>
      <c r="U18" s="64">
        <v>964.928</v>
      </c>
      <c r="V18" s="64">
        <v>974.88499999999999</v>
      </c>
      <c r="W18" s="23">
        <f t="shared" si="16"/>
        <v>958.62</v>
      </c>
      <c r="X18" s="41">
        <f t="shared" si="8"/>
        <v>5.5945051998055131E-4</v>
      </c>
      <c r="Y18" s="23">
        <f t="shared" si="9"/>
        <v>141.71199999999999</v>
      </c>
      <c r="Z18" s="23">
        <f t="shared" si="10"/>
        <v>155.25899999999999</v>
      </c>
      <c r="AA18" s="30">
        <f t="shared" si="11"/>
        <v>1113.8789999999999</v>
      </c>
      <c r="AB18" s="22">
        <f>INDEX('LECI_17-18'!$X$1:$X$505,MATCH('BEFC_17-18'!A:A,'LECI_17-18'!$A$1:$A$502))</f>
        <v>0.69000000000000006</v>
      </c>
      <c r="AC18" s="23">
        <f t="shared" si="12"/>
        <v>976.01499999999999</v>
      </c>
      <c r="AD18" s="31">
        <f t="shared" si="13"/>
        <v>148286</v>
      </c>
      <c r="AF18" s="65">
        <v>5680684.21</v>
      </c>
      <c r="AH18" s="36">
        <f t="shared" si="14"/>
        <v>5828970</v>
      </c>
    </row>
    <row r="19" spans="1:34" x14ac:dyDescent="0.2">
      <c r="A19" s="1">
        <v>101631703</v>
      </c>
      <c r="B19" s="2" t="s">
        <v>22</v>
      </c>
      <c r="C19" s="2" t="s">
        <v>17</v>
      </c>
      <c r="D19" s="15">
        <v>62909</v>
      </c>
      <c r="E19" s="6">
        <v>14387</v>
      </c>
      <c r="F19" s="34">
        <f t="shared" si="0"/>
        <v>0.85199999999999998</v>
      </c>
      <c r="G19" s="62">
        <f t="shared" si="15"/>
        <v>379</v>
      </c>
      <c r="H19" s="22">
        <f>INDEX('Sparsity-Size Ratio'!$P$1:$P$504,MATCH('BEFC_17-18'!A:A,'Sparsity-Size Ratio'!$A$1:$A$501))</f>
        <v>8.0199999999999994E-2</v>
      </c>
      <c r="I19" s="23">
        <f t="shared" si="1"/>
        <v>0</v>
      </c>
      <c r="J19" s="63">
        <v>4.3900000000000002E-2</v>
      </c>
      <c r="K19" s="63">
        <v>7.2499999999999995E-2</v>
      </c>
      <c r="L19" s="23">
        <f t="shared" si="2"/>
        <v>134.56700000000001</v>
      </c>
      <c r="M19" s="23">
        <f t="shared" si="3"/>
        <v>111.117</v>
      </c>
      <c r="N19" s="23">
        <f t="shared" si="4"/>
        <v>0</v>
      </c>
      <c r="O19" s="23">
        <f t="shared" si="5"/>
        <v>245.684</v>
      </c>
      <c r="P19" s="13">
        <v>114.404</v>
      </c>
      <c r="Q19" s="22">
        <f t="shared" si="6"/>
        <v>22.881</v>
      </c>
      <c r="R19" s="14">
        <v>22</v>
      </c>
      <c r="S19" s="22">
        <f t="shared" si="7"/>
        <v>13.2</v>
      </c>
      <c r="T19" s="64">
        <v>5108.8339999999998</v>
      </c>
      <c r="U19" s="64">
        <v>5060.5630000000001</v>
      </c>
      <c r="V19" s="64">
        <v>5006.335</v>
      </c>
      <c r="W19" s="23">
        <f t="shared" si="16"/>
        <v>5058.5770000000002</v>
      </c>
      <c r="X19" s="41">
        <f t="shared" si="8"/>
        <v>2.9521849460804671E-3</v>
      </c>
      <c r="Y19" s="23">
        <f t="shared" si="9"/>
        <v>281.76499999999999</v>
      </c>
      <c r="Z19" s="23">
        <f t="shared" si="10"/>
        <v>281.76499999999999</v>
      </c>
      <c r="AA19" s="30">
        <f t="shared" si="11"/>
        <v>5340.3419999999996</v>
      </c>
      <c r="AB19" s="22">
        <f>INDEX('LECI_17-18'!$X$1:$X$505,MATCH('BEFC_17-18'!A:A,'LECI_17-18'!$A$1:$A$502))</f>
        <v>1.1299999999999999</v>
      </c>
      <c r="AC19" s="23">
        <f t="shared" si="12"/>
        <v>5141.4679999999998</v>
      </c>
      <c r="AD19" s="31">
        <f t="shared" si="13"/>
        <v>781144</v>
      </c>
      <c r="AF19" s="65">
        <v>10807207.25</v>
      </c>
      <c r="AH19" s="36">
        <f t="shared" si="14"/>
        <v>11588351</v>
      </c>
    </row>
    <row r="20" spans="1:34" x14ac:dyDescent="0.2">
      <c r="A20" s="1">
        <v>101631803</v>
      </c>
      <c r="B20" s="2" t="s">
        <v>23</v>
      </c>
      <c r="C20" s="2" t="s">
        <v>17</v>
      </c>
      <c r="D20" s="15">
        <v>41760</v>
      </c>
      <c r="E20" s="6">
        <v>5006</v>
      </c>
      <c r="F20" s="34">
        <f t="shared" si="0"/>
        <v>1.2835000000000001</v>
      </c>
      <c r="G20" s="62">
        <f t="shared" si="15"/>
        <v>88</v>
      </c>
      <c r="H20" s="22">
        <f>INDEX('Sparsity-Size Ratio'!$P$1:$P$504,MATCH('BEFC_17-18'!A:A,'Sparsity-Size Ratio'!$A$1:$A$501))</f>
        <v>0.51910000000000001</v>
      </c>
      <c r="I20" s="23">
        <f t="shared" si="1"/>
        <v>0</v>
      </c>
      <c r="J20" s="63">
        <v>0.29220000000000002</v>
      </c>
      <c r="K20" s="63">
        <v>0.183</v>
      </c>
      <c r="L20" s="23">
        <f t="shared" si="2"/>
        <v>285.37799999999999</v>
      </c>
      <c r="M20" s="23">
        <f t="shared" si="3"/>
        <v>89.364000000000004</v>
      </c>
      <c r="N20" s="23">
        <f t="shared" si="4"/>
        <v>0</v>
      </c>
      <c r="O20" s="23">
        <f t="shared" si="5"/>
        <v>374.74200000000002</v>
      </c>
      <c r="P20" s="13">
        <v>49.442</v>
      </c>
      <c r="Q20" s="22">
        <f t="shared" si="6"/>
        <v>9.8879999999999999</v>
      </c>
      <c r="R20" s="14">
        <v>3</v>
      </c>
      <c r="S20" s="22">
        <f t="shared" si="7"/>
        <v>1.8</v>
      </c>
      <c r="T20" s="64">
        <v>1627.7539999999999</v>
      </c>
      <c r="U20" s="64">
        <v>1631.2840000000001</v>
      </c>
      <c r="V20" s="64">
        <v>1708.5630000000001</v>
      </c>
      <c r="W20" s="23">
        <f t="shared" si="16"/>
        <v>1655.867</v>
      </c>
      <c r="X20" s="41">
        <f t="shared" si="8"/>
        <v>9.6636378770381963E-4</v>
      </c>
      <c r="Y20" s="23">
        <f t="shared" si="9"/>
        <v>386.43</v>
      </c>
      <c r="Z20" s="23">
        <f t="shared" si="10"/>
        <v>386.43</v>
      </c>
      <c r="AA20" s="30">
        <f t="shared" si="11"/>
        <v>2042.297</v>
      </c>
      <c r="AB20" s="22">
        <f>INDEX('LECI_17-18'!$X$1:$X$505,MATCH('BEFC_17-18'!A:A,'LECI_17-18'!$A$1:$A$502))</f>
        <v>1.22</v>
      </c>
      <c r="AC20" s="23">
        <f t="shared" si="12"/>
        <v>3197.9720000000002</v>
      </c>
      <c r="AD20" s="31">
        <f t="shared" si="13"/>
        <v>485869</v>
      </c>
      <c r="AF20" s="65">
        <v>7404765.0300000003</v>
      </c>
      <c r="AH20" s="36">
        <f t="shared" si="14"/>
        <v>7890634</v>
      </c>
    </row>
    <row r="21" spans="1:34" x14ac:dyDescent="0.2">
      <c r="A21" s="1">
        <v>101631903</v>
      </c>
      <c r="B21" s="2" t="s">
        <v>24</v>
      </c>
      <c r="C21" s="2" t="s">
        <v>17</v>
      </c>
      <c r="D21" s="15">
        <v>58912</v>
      </c>
      <c r="E21" s="6">
        <v>3585</v>
      </c>
      <c r="F21" s="34">
        <f t="shared" si="0"/>
        <v>0.90980000000000005</v>
      </c>
      <c r="G21" s="62">
        <f t="shared" si="15"/>
        <v>338</v>
      </c>
      <c r="H21" s="22">
        <f>INDEX('Sparsity-Size Ratio'!$P$1:$P$504,MATCH('BEFC_17-18'!A:A,'Sparsity-Size Ratio'!$A$1:$A$501))</f>
        <v>0.65310000000000001</v>
      </c>
      <c r="I21" s="23">
        <f t="shared" si="1"/>
        <v>0</v>
      </c>
      <c r="J21" s="63">
        <v>5.57E-2</v>
      </c>
      <c r="K21" s="63">
        <v>0.13819999999999999</v>
      </c>
      <c r="L21" s="23">
        <f t="shared" si="2"/>
        <v>37.552</v>
      </c>
      <c r="M21" s="23">
        <f t="shared" si="3"/>
        <v>46.585999999999999</v>
      </c>
      <c r="N21" s="23">
        <f t="shared" si="4"/>
        <v>0</v>
      </c>
      <c r="O21" s="23">
        <f t="shared" si="5"/>
        <v>84.138000000000005</v>
      </c>
      <c r="P21" s="13">
        <v>17.161999999999999</v>
      </c>
      <c r="Q21" s="22">
        <f t="shared" si="6"/>
        <v>3.4319999999999999</v>
      </c>
      <c r="R21" s="14">
        <v>9</v>
      </c>
      <c r="S21" s="22">
        <f t="shared" si="7"/>
        <v>5.4</v>
      </c>
      <c r="T21" s="64">
        <v>1123.6379999999999</v>
      </c>
      <c r="U21" s="64">
        <v>1190.1600000000001</v>
      </c>
      <c r="V21" s="64">
        <v>1168.2080000000001</v>
      </c>
      <c r="W21" s="23">
        <f t="shared" si="16"/>
        <v>1160.6690000000001</v>
      </c>
      <c r="X21" s="41">
        <f t="shared" si="8"/>
        <v>6.7736629277013473E-4</v>
      </c>
      <c r="Y21" s="23">
        <f t="shared" si="9"/>
        <v>92.97</v>
      </c>
      <c r="Z21" s="23">
        <f t="shared" si="10"/>
        <v>92.97</v>
      </c>
      <c r="AA21" s="30">
        <f t="shared" si="11"/>
        <v>1253.6389999999999</v>
      </c>
      <c r="AB21" s="22">
        <f>INDEX('LECI_17-18'!$X$1:$X$505,MATCH('BEFC_17-18'!A:A,'LECI_17-18'!$A$1:$A$502))</f>
        <v>0.86</v>
      </c>
      <c r="AC21" s="23">
        <f t="shared" si="12"/>
        <v>980.88199999999995</v>
      </c>
      <c r="AD21" s="31">
        <f t="shared" si="13"/>
        <v>149026</v>
      </c>
      <c r="AF21" s="65">
        <v>4612611.62</v>
      </c>
      <c r="AH21" s="36">
        <f t="shared" si="14"/>
        <v>4761638</v>
      </c>
    </row>
    <row r="22" spans="1:34" x14ac:dyDescent="0.2">
      <c r="A22" s="1">
        <v>101632403</v>
      </c>
      <c r="B22" s="2" t="s">
        <v>25</v>
      </c>
      <c r="C22" s="2" t="s">
        <v>17</v>
      </c>
      <c r="D22" s="15">
        <v>54043</v>
      </c>
      <c r="E22" s="6">
        <v>3561</v>
      </c>
      <c r="F22" s="34">
        <f t="shared" si="0"/>
        <v>0.99180000000000001</v>
      </c>
      <c r="G22" s="62">
        <f t="shared" si="15"/>
        <v>282</v>
      </c>
      <c r="H22" s="22">
        <f>INDEX('Sparsity-Size Ratio'!$P$1:$P$504,MATCH('BEFC_17-18'!A:A,'Sparsity-Size Ratio'!$A$1:$A$501))</f>
        <v>0.80249999999999999</v>
      </c>
      <c r="I22" s="23">
        <f t="shared" si="1"/>
        <v>53.142000000000003</v>
      </c>
      <c r="J22" s="63">
        <v>8.9599999999999999E-2</v>
      </c>
      <c r="K22" s="63">
        <v>0.22550000000000001</v>
      </c>
      <c r="L22" s="23">
        <f t="shared" si="2"/>
        <v>57.320999999999998</v>
      </c>
      <c r="M22" s="23">
        <f t="shared" si="3"/>
        <v>72.131</v>
      </c>
      <c r="N22" s="23">
        <f t="shared" si="4"/>
        <v>0</v>
      </c>
      <c r="O22" s="23">
        <f t="shared" si="5"/>
        <v>129.452</v>
      </c>
      <c r="P22" s="13">
        <v>20.288</v>
      </c>
      <c r="Q22" s="22">
        <f t="shared" si="6"/>
        <v>4.0579999999999998</v>
      </c>
      <c r="R22" s="14">
        <v>5</v>
      </c>
      <c r="S22" s="22">
        <f t="shared" si="7"/>
        <v>3</v>
      </c>
      <c r="T22" s="64">
        <v>1066.241</v>
      </c>
      <c r="U22" s="64">
        <v>1104.491</v>
      </c>
      <c r="V22" s="64">
        <v>1139.518</v>
      </c>
      <c r="W22" s="23">
        <f t="shared" si="16"/>
        <v>1103.4169999999999</v>
      </c>
      <c r="X22" s="41">
        <f t="shared" si="8"/>
        <v>6.4395403226031169E-4</v>
      </c>
      <c r="Y22" s="23">
        <f t="shared" si="9"/>
        <v>136.51</v>
      </c>
      <c r="Z22" s="23">
        <f t="shared" si="10"/>
        <v>189.65199999999999</v>
      </c>
      <c r="AA22" s="30">
        <f t="shared" si="11"/>
        <v>1293.069</v>
      </c>
      <c r="AB22" s="22">
        <f>INDEX('LECI_17-18'!$X$1:$X$505,MATCH('BEFC_17-18'!A:A,'LECI_17-18'!$A$1:$A$502))</f>
        <v>0.67</v>
      </c>
      <c r="AC22" s="23">
        <f t="shared" si="12"/>
        <v>859.25199999999995</v>
      </c>
      <c r="AD22" s="31">
        <f t="shared" si="13"/>
        <v>130546</v>
      </c>
      <c r="AF22" s="65">
        <v>6335949.7000000002</v>
      </c>
      <c r="AH22" s="36">
        <f t="shared" si="14"/>
        <v>6466496</v>
      </c>
    </row>
    <row r="23" spans="1:34" x14ac:dyDescent="0.2">
      <c r="A23" s="1">
        <v>101633903</v>
      </c>
      <c r="B23" s="2" t="s">
        <v>26</v>
      </c>
      <c r="C23" s="2" t="s">
        <v>17</v>
      </c>
      <c r="D23" s="15">
        <v>58632</v>
      </c>
      <c r="E23" s="6">
        <v>4822</v>
      </c>
      <c r="F23" s="34">
        <f t="shared" si="0"/>
        <v>0.91420000000000001</v>
      </c>
      <c r="G23" s="62">
        <f t="shared" si="15"/>
        <v>336</v>
      </c>
      <c r="H23" s="22">
        <f>INDEX('Sparsity-Size Ratio'!$P$1:$P$504,MATCH('BEFC_17-18'!A:A,'Sparsity-Size Ratio'!$A$1:$A$501))</f>
        <v>0.7954</v>
      </c>
      <c r="I23" s="23">
        <f t="shared" si="1"/>
        <v>72.03</v>
      </c>
      <c r="J23" s="63">
        <v>9.0899999999999995E-2</v>
      </c>
      <c r="K23" s="63">
        <v>0.15770000000000001</v>
      </c>
      <c r="L23" s="23">
        <f t="shared" si="2"/>
        <v>95.747</v>
      </c>
      <c r="M23" s="23">
        <f t="shared" si="3"/>
        <v>83.054000000000002</v>
      </c>
      <c r="N23" s="23">
        <f t="shared" si="4"/>
        <v>0</v>
      </c>
      <c r="O23" s="23">
        <f t="shared" si="5"/>
        <v>178.80099999999999</v>
      </c>
      <c r="P23" s="13">
        <v>66.728999999999999</v>
      </c>
      <c r="Q23" s="22">
        <f t="shared" si="6"/>
        <v>13.346</v>
      </c>
      <c r="R23" s="14">
        <v>1</v>
      </c>
      <c r="S23" s="22">
        <f t="shared" si="7"/>
        <v>0.6</v>
      </c>
      <c r="T23" s="64">
        <v>1755.5319999999999</v>
      </c>
      <c r="U23" s="64">
        <v>1783.3820000000001</v>
      </c>
      <c r="V23" s="64">
        <v>1837.914</v>
      </c>
      <c r="W23" s="23">
        <f t="shared" si="16"/>
        <v>1792.2760000000001</v>
      </c>
      <c r="X23" s="41">
        <f t="shared" si="8"/>
        <v>1.045972064163759E-3</v>
      </c>
      <c r="Y23" s="23">
        <f t="shared" si="9"/>
        <v>192.74700000000001</v>
      </c>
      <c r="Z23" s="23">
        <f t="shared" si="10"/>
        <v>264.77699999999999</v>
      </c>
      <c r="AA23" s="30">
        <f t="shared" si="11"/>
        <v>2057.0529999999999</v>
      </c>
      <c r="AB23" s="22">
        <f>INDEX('LECI_17-18'!$X$1:$X$505,MATCH('BEFC_17-18'!A:A,'LECI_17-18'!$A$1:$A$502))</f>
        <v>0.81</v>
      </c>
      <c r="AC23" s="23">
        <f t="shared" si="12"/>
        <v>1523.252</v>
      </c>
      <c r="AD23" s="31">
        <f t="shared" si="13"/>
        <v>231428</v>
      </c>
      <c r="AF23" s="65">
        <v>9984984.3100000005</v>
      </c>
      <c r="AH23" s="36">
        <f t="shared" si="14"/>
        <v>10216412</v>
      </c>
    </row>
    <row r="24" spans="1:34" x14ac:dyDescent="0.2">
      <c r="A24" s="1">
        <v>101636503</v>
      </c>
      <c r="B24" s="2" t="s">
        <v>27</v>
      </c>
      <c r="C24" s="2" t="s">
        <v>17</v>
      </c>
      <c r="D24" s="15">
        <v>108500</v>
      </c>
      <c r="E24" s="6">
        <v>7494</v>
      </c>
      <c r="F24" s="34">
        <f t="shared" si="0"/>
        <v>0.49399999999999999</v>
      </c>
      <c r="G24" s="62">
        <f t="shared" si="15"/>
        <v>492</v>
      </c>
      <c r="H24" s="22">
        <f>INDEX('Sparsity-Size Ratio'!$P$1:$P$504,MATCH('BEFC_17-18'!A:A,'Sparsity-Size Ratio'!$A$1:$A$501))</f>
        <v>-0.47220000000000001</v>
      </c>
      <c r="I24" s="23">
        <f t="shared" si="1"/>
        <v>0</v>
      </c>
      <c r="J24" s="63">
        <v>3.0599999999999999E-2</v>
      </c>
      <c r="K24" s="63">
        <v>2.76E-2</v>
      </c>
      <c r="L24" s="23">
        <f t="shared" si="2"/>
        <v>74.826999999999998</v>
      </c>
      <c r="M24" s="23">
        <f t="shared" si="3"/>
        <v>33.744999999999997</v>
      </c>
      <c r="N24" s="23">
        <f t="shared" si="4"/>
        <v>0</v>
      </c>
      <c r="O24" s="23">
        <f t="shared" si="5"/>
        <v>108.572</v>
      </c>
      <c r="P24" s="13">
        <v>68.839999999999989</v>
      </c>
      <c r="Q24" s="22">
        <f t="shared" si="6"/>
        <v>13.768000000000001</v>
      </c>
      <c r="R24" s="14">
        <v>11</v>
      </c>
      <c r="S24" s="22">
        <f t="shared" si="7"/>
        <v>6.6</v>
      </c>
      <c r="T24" s="64">
        <v>4075.5369999999998</v>
      </c>
      <c r="U24" s="64">
        <v>4137.4880000000003</v>
      </c>
      <c r="V24" s="64">
        <v>4207.5420000000004</v>
      </c>
      <c r="W24" s="23">
        <f t="shared" si="16"/>
        <v>4140.1890000000003</v>
      </c>
      <c r="X24" s="41">
        <f t="shared" si="8"/>
        <v>2.4162138165986094E-3</v>
      </c>
      <c r="Y24" s="23">
        <f t="shared" si="9"/>
        <v>128.94</v>
      </c>
      <c r="Z24" s="23">
        <f t="shared" si="10"/>
        <v>128.94</v>
      </c>
      <c r="AA24" s="30">
        <f t="shared" si="11"/>
        <v>4269.1289999999999</v>
      </c>
      <c r="AB24" s="22">
        <f>INDEX('LECI_17-18'!$X$1:$X$505,MATCH('BEFC_17-18'!A:A,'LECI_17-18'!$A$1:$A$502))</f>
        <v>1.01</v>
      </c>
      <c r="AC24" s="23">
        <f t="shared" si="12"/>
        <v>2130.0390000000002</v>
      </c>
      <c r="AD24" s="31">
        <f t="shared" si="13"/>
        <v>323617</v>
      </c>
      <c r="AF24" s="65">
        <v>5165611.32</v>
      </c>
      <c r="AH24" s="36">
        <f t="shared" si="14"/>
        <v>5489228</v>
      </c>
    </row>
    <row r="25" spans="1:34" x14ac:dyDescent="0.2">
      <c r="A25" s="1">
        <v>101637002</v>
      </c>
      <c r="B25" s="2" t="s">
        <v>28</v>
      </c>
      <c r="C25" s="2" t="s">
        <v>17</v>
      </c>
      <c r="D25" s="15">
        <v>51069</v>
      </c>
      <c r="E25" s="6">
        <v>10699</v>
      </c>
      <c r="F25" s="34">
        <f t="shared" si="0"/>
        <v>1.0495000000000001</v>
      </c>
      <c r="G25" s="62">
        <f t="shared" si="15"/>
        <v>240</v>
      </c>
      <c r="H25" s="22">
        <f>INDEX('Sparsity-Size Ratio'!$P$1:$P$504,MATCH('BEFC_17-18'!A:A,'Sparsity-Size Ratio'!$A$1:$A$501))</f>
        <v>0.43680000000000002</v>
      </c>
      <c r="I25" s="23">
        <f t="shared" si="1"/>
        <v>0</v>
      </c>
      <c r="J25" s="63">
        <v>0.17879999999999999</v>
      </c>
      <c r="K25" s="63">
        <v>0.26719999999999999</v>
      </c>
      <c r="L25" s="23">
        <f t="shared" si="2"/>
        <v>325.18400000000003</v>
      </c>
      <c r="M25" s="23">
        <f t="shared" si="3"/>
        <v>242.97900000000001</v>
      </c>
      <c r="N25" s="23">
        <f t="shared" si="4"/>
        <v>0</v>
      </c>
      <c r="O25" s="23">
        <f t="shared" si="5"/>
        <v>568.16300000000001</v>
      </c>
      <c r="P25" s="13">
        <v>96.448000000000022</v>
      </c>
      <c r="Q25" s="22">
        <f t="shared" si="6"/>
        <v>19.29</v>
      </c>
      <c r="R25" s="14">
        <v>8</v>
      </c>
      <c r="S25" s="22">
        <f t="shared" si="7"/>
        <v>4.8</v>
      </c>
      <c r="T25" s="64">
        <v>3031.17</v>
      </c>
      <c r="U25" s="64">
        <v>3096.9630000000002</v>
      </c>
      <c r="V25" s="64">
        <v>3095.7159999999999</v>
      </c>
      <c r="W25" s="23">
        <f t="shared" si="16"/>
        <v>3074.616</v>
      </c>
      <c r="X25" s="41">
        <f t="shared" si="8"/>
        <v>1.7943455383160405E-3</v>
      </c>
      <c r="Y25" s="23">
        <f t="shared" si="9"/>
        <v>592.25300000000004</v>
      </c>
      <c r="Z25" s="23">
        <f t="shared" si="10"/>
        <v>592.25300000000004</v>
      </c>
      <c r="AA25" s="30">
        <f t="shared" si="11"/>
        <v>3666.8690000000001</v>
      </c>
      <c r="AB25" s="22">
        <f>INDEX('LECI_17-18'!$X$1:$X$505,MATCH('BEFC_17-18'!A:A,'LECI_17-18'!$A$1:$A$502))</f>
        <v>0.84</v>
      </c>
      <c r="AC25" s="23">
        <f t="shared" si="12"/>
        <v>3232.6379999999999</v>
      </c>
      <c r="AD25" s="31">
        <f t="shared" si="13"/>
        <v>491135</v>
      </c>
      <c r="AF25" s="65">
        <v>12302166.640000001</v>
      </c>
      <c r="AH25" s="36">
        <f t="shared" si="14"/>
        <v>12793302</v>
      </c>
    </row>
    <row r="26" spans="1:34" x14ac:dyDescent="0.2">
      <c r="A26" s="1">
        <v>101638003</v>
      </c>
      <c r="B26" s="2" t="s">
        <v>29</v>
      </c>
      <c r="C26" s="2" t="s">
        <v>17</v>
      </c>
      <c r="D26" s="15">
        <v>58560</v>
      </c>
      <c r="E26" s="6">
        <v>11022</v>
      </c>
      <c r="F26" s="34">
        <f t="shared" si="0"/>
        <v>0.9153</v>
      </c>
      <c r="G26" s="62">
        <f t="shared" si="15"/>
        <v>335</v>
      </c>
      <c r="H26" s="22">
        <f>INDEX('Sparsity-Size Ratio'!$P$1:$P$504,MATCH('BEFC_17-18'!A:A,'Sparsity-Size Ratio'!$A$1:$A$501))</f>
        <v>0.50980000000000003</v>
      </c>
      <c r="I26" s="23">
        <f t="shared" si="1"/>
        <v>0</v>
      </c>
      <c r="J26" s="63">
        <v>0.1822</v>
      </c>
      <c r="K26" s="63">
        <v>6.5000000000000002E-2</v>
      </c>
      <c r="L26" s="23">
        <f t="shared" si="2"/>
        <v>362.08300000000003</v>
      </c>
      <c r="M26" s="23">
        <f t="shared" si="3"/>
        <v>64.587000000000003</v>
      </c>
      <c r="N26" s="23">
        <f t="shared" si="4"/>
        <v>0</v>
      </c>
      <c r="O26" s="23">
        <f t="shared" si="5"/>
        <v>426.67</v>
      </c>
      <c r="P26" s="13">
        <v>75.470999999999989</v>
      </c>
      <c r="Q26" s="22">
        <f t="shared" si="6"/>
        <v>15.093999999999999</v>
      </c>
      <c r="R26" s="14">
        <v>8</v>
      </c>
      <c r="S26" s="22">
        <f t="shared" si="7"/>
        <v>4.8</v>
      </c>
      <c r="T26" s="64">
        <v>3312.1419999999998</v>
      </c>
      <c r="U26" s="64">
        <v>3344.337</v>
      </c>
      <c r="V26" s="64">
        <v>3401.8270000000002</v>
      </c>
      <c r="W26" s="23">
        <f t="shared" si="16"/>
        <v>3352.7689999999998</v>
      </c>
      <c r="X26" s="41">
        <f t="shared" si="8"/>
        <v>1.9566755966124983E-3</v>
      </c>
      <c r="Y26" s="23">
        <f t="shared" si="9"/>
        <v>446.56400000000002</v>
      </c>
      <c r="Z26" s="23">
        <f t="shared" si="10"/>
        <v>446.56400000000002</v>
      </c>
      <c r="AA26" s="30">
        <f t="shared" si="11"/>
        <v>3799.3330000000001</v>
      </c>
      <c r="AB26" s="22">
        <f>INDEX('LECI_17-18'!$X$1:$X$505,MATCH('BEFC_17-18'!A:A,'LECI_17-18'!$A$1:$A$502))</f>
        <v>0.86</v>
      </c>
      <c r="AC26" s="23">
        <f t="shared" si="12"/>
        <v>2990.6750000000002</v>
      </c>
      <c r="AD26" s="31">
        <f t="shared" si="13"/>
        <v>454374</v>
      </c>
      <c r="AF26" s="65">
        <v>11347239.58</v>
      </c>
      <c r="AH26" s="36">
        <f t="shared" si="14"/>
        <v>11801614</v>
      </c>
    </row>
    <row r="27" spans="1:34" x14ac:dyDescent="0.2">
      <c r="A27" s="1">
        <v>101638803</v>
      </c>
      <c r="B27" s="2" t="s">
        <v>30</v>
      </c>
      <c r="C27" s="2" t="s">
        <v>17</v>
      </c>
      <c r="D27" s="15">
        <v>38798</v>
      </c>
      <c r="E27" s="6">
        <v>6459</v>
      </c>
      <c r="F27" s="34">
        <f t="shared" si="0"/>
        <v>1.3815</v>
      </c>
      <c r="G27" s="62">
        <f t="shared" si="15"/>
        <v>51</v>
      </c>
      <c r="H27" s="22">
        <f>INDEX('Sparsity-Size Ratio'!$P$1:$P$504,MATCH('BEFC_17-18'!A:A,'Sparsity-Size Ratio'!$A$1:$A$501))</f>
        <v>-1.5828</v>
      </c>
      <c r="I27" s="23">
        <f t="shared" si="1"/>
        <v>0</v>
      </c>
      <c r="J27" s="63">
        <v>0.29699999999999999</v>
      </c>
      <c r="K27" s="63">
        <v>0.21029999999999999</v>
      </c>
      <c r="L27" s="23">
        <f t="shared" si="2"/>
        <v>278.774</v>
      </c>
      <c r="M27" s="23">
        <f t="shared" si="3"/>
        <v>98.697000000000003</v>
      </c>
      <c r="N27" s="23">
        <f t="shared" si="4"/>
        <v>0</v>
      </c>
      <c r="O27" s="23">
        <f t="shared" si="5"/>
        <v>377.471</v>
      </c>
      <c r="P27" s="13">
        <v>51.373000000000005</v>
      </c>
      <c r="Q27" s="22">
        <f t="shared" si="6"/>
        <v>10.275</v>
      </c>
      <c r="R27" s="14">
        <v>12</v>
      </c>
      <c r="S27" s="22">
        <f t="shared" si="7"/>
        <v>7.2</v>
      </c>
      <c r="T27" s="64">
        <v>1564.3869999999999</v>
      </c>
      <c r="U27" s="64">
        <v>1562.51</v>
      </c>
      <c r="V27" s="64">
        <v>1584.3610000000001</v>
      </c>
      <c r="W27" s="23">
        <f t="shared" si="16"/>
        <v>1570.4190000000001</v>
      </c>
      <c r="X27" s="41">
        <f t="shared" si="8"/>
        <v>9.1649634488883758E-4</v>
      </c>
      <c r="Y27" s="23">
        <f t="shared" si="9"/>
        <v>394.94600000000003</v>
      </c>
      <c r="Z27" s="23">
        <f t="shared" si="10"/>
        <v>394.94600000000003</v>
      </c>
      <c r="AA27" s="30">
        <f t="shared" si="11"/>
        <v>1965.365</v>
      </c>
      <c r="AB27" s="22">
        <f>INDEX('LECI_17-18'!$X$1:$X$505,MATCH('BEFC_17-18'!A:A,'LECI_17-18'!$A$1:$A$502))</f>
        <v>1.1000000000000001</v>
      </c>
      <c r="AC27" s="23">
        <f t="shared" si="12"/>
        <v>2986.6669999999999</v>
      </c>
      <c r="AD27" s="31">
        <f t="shared" si="13"/>
        <v>453765</v>
      </c>
      <c r="AF27" s="65">
        <v>8342298.0499999998</v>
      </c>
      <c r="AH27" s="36">
        <f t="shared" si="14"/>
        <v>8796063</v>
      </c>
    </row>
    <row r="28" spans="1:34" x14ac:dyDescent="0.2">
      <c r="A28" s="1">
        <v>102027451</v>
      </c>
      <c r="B28" s="2" t="s">
        <v>31</v>
      </c>
      <c r="C28" s="2" t="s">
        <v>32</v>
      </c>
      <c r="D28" s="15">
        <v>40571</v>
      </c>
      <c r="E28" s="6">
        <v>133928</v>
      </c>
      <c r="F28" s="34">
        <f t="shared" si="0"/>
        <v>1.3210999999999999</v>
      </c>
      <c r="G28" s="62">
        <f t="shared" si="15"/>
        <v>74</v>
      </c>
      <c r="H28" s="22">
        <f>INDEX('Sparsity-Size Ratio'!$P$1:$P$504,MATCH('BEFC_17-18'!A:A,'Sparsity-Size Ratio'!$A$1:$A$501))</f>
        <v>-3.851</v>
      </c>
      <c r="I28" s="23">
        <f t="shared" si="1"/>
        <v>0</v>
      </c>
      <c r="J28" s="63">
        <v>0.3291</v>
      </c>
      <c r="K28" s="63">
        <v>0.18709999999999999</v>
      </c>
      <c r="L28" s="23">
        <f t="shared" si="2"/>
        <v>5376.2070000000003</v>
      </c>
      <c r="M28" s="23">
        <f t="shared" si="3"/>
        <v>1528.241</v>
      </c>
      <c r="N28" s="23">
        <f t="shared" si="4"/>
        <v>2688.1039999999998</v>
      </c>
      <c r="O28" s="23">
        <f t="shared" si="5"/>
        <v>9592.5519999999997</v>
      </c>
      <c r="P28" s="13">
        <v>3902.4920000000002</v>
      </c>
      <c r="Q28" s="22">
        <f t="shared" si="6"/>
        <v>780.49800000000005</v>
      </c>
      <c r="R28" s="14">
        <v>895</v>
      </c>
      <c r="S28" s="22">
        <f t="shared" si="7"/>
        <v>537</v>
      </c>
      <c r="T28" s="64">
        <v>27226.815999999999</v>
      </c>
      <c r="U28" s="64">
        <v>26399.344000000001</v>
      </c>
      <c r="V28" s="64">
        <v>27531.955999999998</v>
      </c>
      <c r="W28" s="23">
        <f t="shared" si="16"/>
        <v>27052.705000000002</v>
      </c>
      <c r="X28" s="41">
        <f t="shared" si="8"/>
        <v>1.5787955476758739E-2</v>
      </c>
      <c r="Y28" s="23">
        <f t="shared" si="9"/>
        <v>10910.05</v>
      </c>
      <c r="Z28" s="23">
        <f t="shared" si="10"/>
        <v>10910.05</v>
      </c>
      <c r="AA28" s="30">
        <f t="shared" si="11"/>
        <v>37962.754999999997</v>
      </c>
      <c r="AB28" s="22">
        <f>INDEX('LECI_17-18'!$X$1:$X$505,MATCH('BEFC_17-18'!A:A,'LECI_17-18'!$A$1:$A$502))</f>
        <v>0.92</v>
      </c>
      <c r="AC28" s="23">
        <f t="shared" si="12"/>
        <v>46140.387999999999</v>
      </c>
      <c r="AD28" s="31">
        <f t="shared" si="13"/>
        <v>7010118</v>
      </c>
      <c r="AF28" s="65">
        <v>153804126.28</v>
      </c>
      <c r="AH28" s="36">
        <f t="shared" si="14"/>
        <v>160814244</v>
      </c>
    </row>
    <row r="29" spans="1:34" x14ac:dyDescent="0.2">
      <c r="A29" s="1">
        <v>103020603</v>
      </c>
      <c r="B29" s="2" t="s">
        <v>33</v>
      </c>
      <c r="C29" s="2" t="s">
        <v>32</v>
      </c>
      <c r="D29" s="15">
        <v>49098</v>
      </c>
      <c r="E29" s="6">
        <v>4531</v>
      </c>
      <c r="F29" s="34">
        <f t="shared" si="0"/>
        <v>1.0916999999999999</v>
      </c>
      <c r="G29" s="62">
        <f t="shared" si="15"/>
        <v>203</v>
      </c>
      <c r="H29" s="22">
        <f>INDEX('Sparsity-Size Ratio'!$P$1:$P$504,MATCH('BEFC_17-18'!A:A,'Sparsity-Size Ratio'!$A$1:$A$501))</f>
        <v>0.41720000000000002</v>
      </c>
      <c r="I29" s="23">
        <f t="shared" si="1"/>
        <v>0</v>
      </c>
      <c r="J29" s="63">
        <v>0.24540000000000001</v>
      </c>
      <c r="K29" s="63">
        <v>0.14680000000000001</v>
      </c>
      <c r="L29" s="23">
        <f t="shared" si="2"/>
        <v>141.053</v>
      </c>
      <c r="M29" s="23">
        <f t="shared" si="3"/>
        <v>42.19</v>
      </c>
      <c r="N29" s="23">
        <f t="shared" si="4"/>
        <v>0</v>
      </c>
      <c r="O29" s="23">
        <f t="shared" si="5"/>
        <v>183.24299999999999</v>
      </c>
      <c r="P29" s="13">
        <v>16.483999999999998</v>
      </c>
      <c r="Q29" s="22">
        <f t="shared" si="6"/>
        <v>3.2970000000000002</v>
      </c>
      <c r="R29" s="14">
        <v>7</v>
      </c>
      <c r="S29" s="22">
        <f t="shared" si="7"/>
        <v>4.2</v>
      </c>
      <c r="T29" s="64">
        <v>957.98199999999997</v>
      </c>
      <c r="U29" s="64">
        <v>966.92899999999997</v>
      </c>
      <c r="V29" s="64">
        <v>1003.175</v>
      </c>
      <c r="W29" s="23">
        <f t="shared" si="16"/>
        <v>976.029</v>
      </c>
      <c r="X29" s="41">
        <f t="shared" si="8"/>
        <v>5.6961041034622425E-4</v>
      </c>
      <c r="Y29" s="23">
        <f t="shared" si="9"/>
        <v>190.74</v>
      </c>
      <c r="Z29" s="23">
        <f t="shared" si="10"/>
        <v>190.74</v>
      </c>
      <c r="AA29" s="30">
        <f t="shared" si="11"/>
        <v>1166.769</v>
      </c>
      <c r="AB29" s="22">
        <f>INDEX('LECI_17-18'!$X$1:$X$505,MATCH('BEFC_17-18'!A:A,'LECI_17-18'!$A$1:$A$502))</f>
        <v>1.05</v>
      </c>
      <c r="AC29" s="23">
        <f t="shared" si="12"/>
        <v>1337.45</v>
      </c>
      <c r="AD29" s="31">
        <f t="shared" si="13"/>
        <v>203199</v>
      </c>
      <c r="AF29" s="65">
        <v>2317633.58</v>
      </c>
      <c r="AH29" s="36">
        <f t="shared" si="14"/>
        <v>2520833</v>
      </c>
    </row>
    <row r="30" spans="1:34" x14ac:dyDescent="0.2">
      <c r="A30" s="1">
        <v>103020753</v>
      </c>
      <c r="B30" s="2" t="s">
        <v>34</v>
      </c>
      <c r="C30" s="2" t="s">
        <v>32</v>
      </c>
      <c r="D30" s="15">
        <v>86487</v>
      </c>
      <c r="E30" s="6">
        <v>4332</v>
      </c>
      <c r="F30" s="34">
        <f t="shared" si="0"/>
        <v>0.61970000000000003</v>
      </c>
      <c r="G30" s="62">
        <f t="shared" si="15"/>
        <v>470</v>
      </c>
      <c r="H30" s="22">
        <f>INDEX('Sparsity-Size Ratio'!$P$1:$P$504,MATCH('BEFC_17-18'!A:A,'Sparsity-Size Ratio'!$A$1:$A$501))</f>
        <v>6.4799999999999996E-2</v>
      </c>
      <c r="I30" s="23">
        <f t="shared" si="1"/>
        <v>0</v>
      </c>
      <c r="J30" s="63">
        <v>2.9899999999999999E-2</v>
      </c>
      <c r="K30" s="63">
        <v>3.3000000000000002E-2</v>
      </c>
      <c r="L30" s="23">
        <f t="shared" si="2"/>
        <v>29.646000000000001</v>
      </c>
      <c r="M30" s="23">
        <f t="shared" si="3"/>
        <v>16.36</v>
      </c>
      <c r="N30" s="23">
        <f t="shared" si="4"/>
        <v>0</v>
      </c>
      <c r="O30" s="23">
        <f t="shared" si="5"/>
        <v>46.006</v>
      </c>
      <c r="P30" s="13">
        <v>30.724</v>
      </c>
      <c r="Q30" s="22">
        <f t="shared" si="6"/>
        <v>6.1449999999999996</v>
      </c>
      <c r="R30" s="14">
        <v>6</v>
      </c>
      <c r="S30" s="22">
        <f t="shared" si="7"/>
        <v>3.6</v>
      </c>
      <c r="T30" s="64">
        <v>1652.5309999999999</v>
      </c>
      <c r="U30" s="64">
        <v>1612.252</v>
      </c>
      <c r="V30" s="64">
        <v>1587.2280000000001</v>
      </c>
      <c r="W30" s="23">
        <f t="shared" si="16"/>
        <v>1617.337</v>
      </c>
      <c r="X30" s="41">
        <f t="shared" si="8"/>
        <v>9.4387768420623906E-4</v>
      </c>
      <c r="Y30" s="23">
        <f t="shared" si="9"/>
        <v>55.750999999999998</v>
      </c>
      <c r="Z30" s="23">
        <f t="shared" si="10"/>
        <v>55.750999999999998</v>
      </c>
      <c r="AA30" s="30">
        <f t="shared" si="11"/>
        <v>1673.088</v>
      </c>
      <c r="AB30" s="22">
        <f>INDEX('LECI_17-18'!$X$1:$X$505,MATCH('BEFC_17-18'!A:A,'LECI_17-18'!$A$1:$A$502))</f>
        <v>0.94</v>
      </c>
      <c r="AC30" s="23">
        <f t="shared" si="12"/>
        <v>974.60400000000004</v>
      </c>
      <c r="AD30" s="31">
        <f t="shared" si="13"/>
        <v>148072</v>
      </c>
      <c r="AF30" s="65">
        <v>2401883.94</v>
      </c>
      <c r="AH30" s="36">
        <f t="shared" si="14"/>
        <v>2549956</v>
      </c>
    </row>
    <row r="31" spans="1:34" x14ac:dyDescent="0.2">
      <c r="A31" s="1">
        <v>103021003</v>
      </c>
      <c r="B31" s="2" t="s">
        <v>35</v>
      </c>
      <c r="C31" s="2" t="s">
        <v>32</v>
      </c>
      <c r="D31" s="15">
        <v>109091</v>
      </c>
      <c r="E31" s="6">
        <v>8460</v>
      </c>
      <c r="F31" s="34">
        <f t="shared" si="0"/>
        <v>0.49130000000000001</v>
      </c>
      <c r="G31" s="62">
        <f t="shared" si="15"/>
        <v>493</v>
      </c>
      <c r="H31" s="22">
        <f>INDEX('Sparsity-Size Ratio'!$P$1:$P$504,MATCH('BEFC_17-18'!A:A,'Sparsity-Size Ratio'!$A$1:$A$501))</f>
        <v>-0.1525</v>
      </c>
      <c r="I31" s="23">
        <f t="shared" si="1"/>
        <v>0</v>
      </c>
      <c r="J31" s="63">
        <v>3.4099999999999998E-2</v>
      </c>
      <c r="K31" s="63">
        <v>1.2999999999999999E-2</v>
      </c>
      <c r="L31" s="23">
        <f t="shared" si="2"/>
        <v>92.275999999999996</v>
      </c>
      <c r="M31" s="23">
        <f t="shared" si="3"/>
        <v>17.588999999999999</v>
      </c>
      <c r="N31" s="23">
        <f t="shared" si="4"/>
        <v>0</v>
      </c>
      <c r="O31" s="23">
        <f t="shared" si="5"/>
        <v>109.86499999999999</v>
      </c>
      <c r="P31" s="13">
        <v>43.077999999999996</v>
      </c>
      <c r="Q31" s="22">
        <f t="shared" si="6"/>
        <v>8.6159999999999997</v>
      </c>
      <c r="R31" s="14">
        <v>8</v>
      </c>
      <c r="S31" s="22">
        <f t="shared" si="7"/>
        <v>4.8</v>
      </c>
      <c r="T31" s="64">
        <v>4510.08</v>
      </c>
      <c r="U31" s="64">
        <v>4508.8119999999999</v>
      </c>
      <c r="V31" s="64">
        <v>4548.6719999999996</v>
      </c>
      <c r="W31" s="23">
        <f t="shared" si="16"/>
        <v>4522.5209999999997</v>
      </c>
      <c r="X31" s="41">
        <f t="shared" si="8"/>
        <v>2.6393427271212398E-3</v>
      </c>
      <c r="Y31" s="23">
        <f t="shared" si="9"/>
        <v>123.28100000000001</v>
      </c>
      <c r="Z31" s="23">
        <f t="shared" si="10"/>
        <v>123.28100000000001</v>
      </c>
      <c r="AA31" s="30">
        <f t="shared" si="11"/>
        <v>4645.8019999999997</v>
      </c>
      <c r="AB31" s="22">
        <f>INDEX('LECI_17-18'!$X$1:$X$505,MATCH('BEFC_17-18'!A:A,'LECI_17-18'!$A$1:$A$502))</f>
        <v>1.0900000000000001</v>
      </c>
      <c r="AC31" s="23">
        <f t="shared" si="12"/>
        <v>2487.9059999999999</v>
      </c>
      <c r="AD31" s="31">
        <f t="shared" si="13"/>
        <v>377988</v>
      </c>
      <c r="AF31" s="65">
        <v>4759698.3</v>
      </c>
      <c r="AH31" s="36">
        <f t="shared" si="14"/>
        <v>5137686</v>
      </c>
    </row>
    <row r="32" spans="1:34" x14ac:dyDescent="0.2">
      <c r="A32" s="1">
        <v>103021102</v>
      </c>
      <c r="B32" s="2" t="s">
        <v>36</v>
      </c>
      <c r="C32" s="2" t="s">
        <v>32</v>
      </c>
      <c r="D32" s="15">
        <v>56514</v>
      </c>
      <c r="E32" s="6">
        <v>15013</v>
      </c>
      <c r="F32" s="34">
        <f t="shared" si="0"/>
        <v>0.94840000000000002</v>
      </c>
      <c r="G32" s="62">
        <f t="shared" si="15"/>
        <v>314</v>
      </c>
      <c r="H32" s="22">
        <f>INDEX('Sparsity-Size Ratio'!$P$1:$P$504,MATCH('BEFC_17-18'!A:A,'Sparsity-Size Ratio'!$A$1:$A$501))</f>
        <v>-1.4663999999999999</v>
      </c>
      <c r="I32" s="23">
        <f t="shared" si="1"/>
        <v>0</v>
      </c>
      <c r="J32" s="63">
        <v>0.13900000000000001</v>
      </c>
      <c r="K32" s="63">
        <v>0.10730000000000001</v>
      </c>
      <c r="L32" s="23">
        <f t="shared" si="2"/>
        <v>357.06700000000001</v>
      </c>
      <c r="M32" s="23">
        <f t="shared" si="3"/>
        <v>137.81800000000001</v>
      </c>
      <c r="N32" s="23">
        <f t="shared" si="4"/>
        <v>0</v>
      </c>
      <c r="O32" s="23">
        <f t="shared" si="5"/>
        <v>494.88499999999999</v>
      </c>
      <c r="P32" s="13">
        <v>122.024</v>
      </c>
      <c r="Q32" s="22">
        <f t="shared" si="6"/>
        <v>24.405000000000001</v>
      </c>
      <c r="R32" s="14">
        <v>264</v>
      </c>
      <c r="S32" s="22">
        <f t="shared" si="7"/>
        <v>158.4</v>
      </c>
      <c r="T32" s="64">
        <v>4281.3770000000004</v>
      </c>
      <c r="U32" s="64">
        <v>4270.3360000000002</v>
      </c>
      <c r="V32" s="64">
        <v>4251.4160000000002</v>
      </c>
      <c r="W32" s="23">
        <f t="shared" si="16"/>
        <v>4267.71</v>
      </c>
      <c r="X32" s="41">
        <f t="shared" si="8"/>
        <v>2.490635057297155E-3</v>
      </c>
      <c r="Y32" s="23">
        <f t="shared" si="9"/>
        <v>677.69</v>
      </c>
      <c r="Z32" s="23">
        <f t="shared" si="10"/>
        <v>677.69</v>
      </c>
      <c r="AA32" s="30">
        <f t="shared" si="11"/>
        <v>4945.3999999999996</v>
      </c>
      <c r="AB32" s="22">
        <f>INDEX('LECI_17-18'!$X$1:$X$505,MATCH('BEFC_17-18'!A:A,'LECI_17-18'!$A$1:$A$502))</f>
        <v>0.9</v>
      </c>
      <c r="AC32" s="23">
        <f t="shared" si="12"/>
        <v>4221.1959999999999</v>
      </c>
      <c r="AD32" s="31">
        <f t="shared" si="13"/>
        <v>641327</v>
      </c>
      <c r="AF32" s="65">
        <v>9067892.4199999999</v>
      </c>
      <c r="AH32" s="36">
        <f t="shared" si="14"/>
        <v>9709219</v>
      </c>
    </row>
    <row r="33" spans="1:34" x14ac:dyDescent="0.2">
      <c r="A33" s="1">
        <v>103021252</v>
      </c>
      <c r="B33" s="2" t="s">
        <v>37</v>
      </c>
      <c r="C33" s="2" t="s">
        <v>32</v>
      </c>
      <c r="D33" s="15">
        <v>70423</v>
      </c>
      <c r="E33" s="6">
        <v>13559</v>
      </c>
      <c r="F33" s="34">
        <f t="shared" si="0"/>
        <v>0.7611</v>
      </c>
      <c r="G33" s="62">
        <f t="shared" si="15"/>
        <v>430</v>
      </c>
      <c r="H33" s="22">
        <f>INDEX('Sparsity-Size Ratio'!$P$1:$P$504,MATCH('BEFC_17-18'!A:A,'Sparsity-Size Ratio'!$A$1:$A$501))</f>
        <v>-1.3169</v>
      </c>
      <c r="I33" s="23">
        <f t="shared" si="1"/>
        <v>0</v>
      </c>
      <c r="J33" s="63">
        <v>6.6799999999999998E-2</v>
      </c>
      <c r="K33" s="63">
        <v>0.1115</v>
      </c>
      <c r="L33" s="23">
        <f t="shared" si="2"/>
        <v>169.30500000000001</v>
      </c>
      <c r="M33" s="23">
        <f t="shared" si="3"/>
        <v>141.29900000000001</v>
      </c>
      <c r="N33" s="23">
        <f t="shared" si="4"/>
        <v>0</v>
      </c>
      <c r="O33" s="23">
        <f t="shared" si="5"/>
        <v>310.60399999999998</v>
      </c>
      <c r="P33" s="13">
        <v>39.512999999999991</v>
      </c>
      <c r="Q33" s="22">
        <f t="shared" si="6"/>
        <v>7.9029999999999996</v>
      </c>
      <c r="R33" s="14">
        <v>26</v>
      </c>
      <c r="S33" s="22">
        <f t="shared" si="7"/>
        <v>15.6</v>
      </c>
      <c r="T33" s="64">
        <v>4224.1769999999997</v>
      </c>
      <c r="U33" s="64">
        <v>4293.9669999999996</v>
      </c>
      <c r="V33" s="64">
        <v>4410.768</v>
      </c>
      <c r="W33" s="23">
        <f t="shared" si="16"/>
        <v>4309.6369999999997</v>
      </c>
      <c r="X33" s="41">
        <f t="shared" si="8"/>
        <v>2.5151036495977791E-3</v>
      </c>
      <c r="Y33" s="23">
        <f t="shared" si="9"/>
        <v>334.10700000000003</v>
      </c>
      <c r="Z33" s="23">
        <f t="shared" si="10"/>
        <v>334.10700000000003</v>
      </c>
      <c r="AA33" s="30">
        <f t="shared" si="11"/>
        <v>4643.7439999999997</v>
      </c>
      <c r="AB33" s="22">
        <f>INDEX('LECI_17-18'!$X$1:$X$505,MATCH('BEFC_17-18'!A:A,'LECI_17-18'!$A$1:$A$502))</f>
        <v>0.91</v>
      </c>
      <c r="AC33" s="23">
        <f t="shared" si="12"/>
        <v>3216.2620000000002</v>
      </c>
      <c r="AD33" s="31">
        <f t="shared" si="13"/>
        <v>488647</v>
      </c>
      <c r="AF33" s="65">
        <v>8559092.2899999991</v>
      </c>
      <c r="AH33" s="36">
        <f t="shared" si="14"/>
        <v>9047739</v>
      </c>
    </row>
    <row r="34" spans="1:34" x14ac:dyDescent="0.2">
      <c r="A34" s="1">
        <v>103021453</v>
      </c>
      <c r="B34" s="2" t="s">
        <v>38</v>
      </c>
      <c r="C34" s="2" t="s">
        <v>32</v>
      </c>
      <c r="D34" s="15">
        <v>51685</v>
      </c>
      <c r="E34" s="6">
        <v>4222</v>
      </c>
      <c r="F34" s="34">
        <f t="shared" si="0"/>
        <v>1.0369999999999999</v>
      </c>
      <c r="G34" s="62">
        <f t="shared" si="15"/>
        <v>254</v>
      </c>
      <c r="H34" s="22">
        <f>INDEX('Sparsity-Size Ratio'!$P$1:$P$504,MATCH('BEFC_17-18'!A:A,'Sparsity-Size Ratio'!$A$1:$A$501))</f>
        <v>-3.7679999999999998</v>
      </c>
      <c r="I34" s="23">
        <f t="shared" si="1"/>
        <v>0</v>
      </c>
      <c r="J34" s="63">
        <v>0.11550000000000001</v>
      </c>
      <c r="K34" s="63">
        <v>0.16089999999999999</v>
      </c>
      <c r="L34" s="23">
        <f t="shared" si="2"/>
        <v>85.734999999999999</v>
      </c>
      <c r="M34" s="23">
        <f t="shared" si="3"/>
        <v>59.718000000000004</v>
      </c>
      <c r="N34" s="23">
        <f t="shared" si="4"/>
        <v>0</v>
      </c>
      <c r="O34" s="23">
        <f t="shared" si="5"/>
        <v>145.453</v>
      </c>
      <c r="P34" s="13">
        <v>37.396000000000001</v>
      </c>
      <c r="Q34" s="22">
        <f t="shared" si="6"/>
        <v>7.4790000000000001</v>
      </c>
      <c r="R34" s="14">
        <v>56</v>
      </c>
      <c r="S34" s="22">
        <f t="shared" si="7"/>
        <v>33.6</v>
      </c>
      <c r="T34" s="64">
        <v>1237.1559999999999</v>
      </c>
      <c r="U34" s="64">
        <v>1259.443</v>
      </c>
      <c r="V34" s="64">
        <v>1328.518</v>
      </c>
      <c r="W34" s="23">
        <f t="shared" si="16"/>
        <v>1275.039</v>
      </c>
      <c r="X34" s="41">
        <f t="shared" si="8"/>
        <v>7.441126114054392E-4</v>
      </c>
      <c r="Y34" s="23">
        <f t="shared" si="9"/>
        <v>186.53200000000001</v>
      </c>
      <c r="Z34" s="23">
        <f t="shared" si="10"/>
        <v>186.53200000000001</v>
      </c>
      <c r="AA34" s="30">
        <f t="shared" si="11"/>
        <v>1461.5709999999999</v>
      </c>
      <c r="AB34" s="22">
        <f>INDEX('LECI_17-18'!$X$1:$X$505,MATCH('BEFC_17-18'!A:A,'LECI_17-18'!$A$1:$A$502))</f>
        <v>1.24</v>
      </c>
      <c r="AC34" s="23">
        <f t="shared" si="12"/>
        <v>1879.405</v>
      </c>
      <c r="AD34" s="31">
        <f t="shared" si="13"/>
        <v>285538</v>
      </c>
      <c r="AF34" s="65">
        <v>4577213.3899999997</v>
      </c>
      <c r="AH34" s="36">
        <f t="shared" si="14"/>
        <v>4862751</v>
      </c>
    </row>
    <row r="35" spans="1:34" x14ac:dyDescent="0.2">
      <c r="A35" s="1">
        <v>103021603</v>
      </c>
      <c r="B35" s="2" t="s">
        <v>39</v>
      </c>
      <c r="C35" s="2" t="s">
        <v>32</v>
      </c>
      <c r="D35" s="15">
        <v>47292</v>
      </c>
      <c r="E35" s="6">
        <v>6675</v>
      </c>
      <c r="F35" s="34">
        <f t="shared" si="0"/>
        <v>1.1334</v>
      </c>
      <c r="G35" s="62">
        <f t="shared" si="15"/>
        <v>174</v>
      </c>
      <c r="H35" s="22">
        <f>INDEX('Sparsity-Size Ratio'!$P$1:$P$504,MATCH('BEFC_17-18'!A:A,'Sparsity-Size Ratio'!$A$1:$A$501))</f>
        <v>-1.4486000000000001</v>
      </c>
      <c r="I35" s="23">
        <f t="shared" si="1"/>
        <v>0</v>
      </c>
      <c r="J35" s="63">
        <v>0.29339999999999999</v>
      </c>
      <c r="K35" s="63">
        <v>0.14130000000000001</v>
      </c>
      <c r="L35" s="23">
        <f t="shared" si="2"/>
        <v>255.256</v>
      </c>
      <c r="M35" s="23">
        <f t="shared" si="3"/>
        <v>61.465000000000003</v>
      </c>
      <c r="N35" s="23">
        <f t="shared" si="4"/>
        <v>0</v>
      </c>
      <c r="O35" s="23">
        <f t="shared" si="5"/>
        <v>316.721</v>
      </c>
      <c r="P35" s="13">
        <v>64.003999999999991</v>
      </c>
      <c r="Q35" s="22">
        <f t="shared" si="6"/>
        <v>12.801</v>
      </c>
      <c r="R35" s="14">
        <v>25</v>
      </c>
      <c r="S35" s="22">
        <f t="shared" si="7"/>
        <v>15</v>
      </c>
      <c r="T35" s="64">
        <v>1449.989</v>
      </c>
      <c r="U35" s="64">
        <v>1439.057</v>
      </c>
      <c r="V35" s="64">
        <v>1483.952</v>
      </c>
      <c r="W35" s="23">
        <f t="shared" si="16"/>
        <v>1457.6659999999999</v>
      </c>
      <c r="X35" s="41">
        <f t="shared" si="8"/>
        <v>8.5069370726457852E-4</v>
      </c>
      <c r="Y35" s="23">
        <f t="shared" si="9"/>
        <v>344.52199999999999</v>
      </c>
      <c r="Z35" s="23">
        <f t="shared" si="10"/>
        <v>344.52199999999999</v>
      </c>
      <c r="AA35" s="30">
        <f t="shared" si="11"/>
        <v>1802.1880000000001</v>
      </c>
      <c r="AB35" s="22">
        <f>INDEX('LECI_17-18'!$X$1:$X$505,MATCH('BEFC_17-18'!A:A,'LECI_17-18'!$A$1:$A$502))</f>
        <v>0.83</v>
      </c>
      <c r="AC35" s="23">
        <f t="shared" si="12"/>
        <v>1695.3579999999999</v>
      </c>
      <c r="AD35" s="31">
        <f t="shared" si="13"/>
        <v>257576</v>
      </c>
      <c r="AF35" s="65">
        <v>4001169.89</v>
      </c>
      <c r="AH35" s="36">
        <f t="shared" si="14"/>
        <v>4258746</v>
      </c>
    </row>
    <row r="36" spans="1:34" x14ac:dyDescent="0.2">
      <c r="A36" s="1">
        <v>103021752</v>
      </c>
      <c r="B36" s="2" t="s">
        <v>40</v>
      </c>
      <c r="C36" s="2" t="s">
        <v>32</v>
      </c>
      <c r="D36" s="15">
        <v>59920</v>
      </c>
      <c r="E36" s="6">
        <v>14347</v>
      </c>
      <c r="F36" s="34">
        <f t="shared" si="0"/>
        <v>0.89449999999999996</v>
      </c>
      <c r="G36" s="62">
        <f t="shared" si="15"/>
        <v>348</v>
      </c>
      <c r="H36" s="22">
        <f>INDEX('Sparsity-Size Ratio'!$P$1:$P$504,MATCH('BEFC_17-18'!A:A,'Sparsity-Size Ratio'!$A$1:$A$501))</f>
        <v>-0.2402</v>
      </c>
      <c r="I36" s="23">
        <f t="shared" si="1"/>
        <v>0</v>
      </c>
      <c r="J36" s="63">
        <v>9.2899999999999996E-2</v>
      </c>
      <c r="K36" s="63">
        <v>0.10639999999999999</v>
      </c>
      <c r="L36" s="23">
        <f t="shared" si="2"/>
        <v>190.32400000000001</v>
      </c>
      <c r="M36" s="23">
        <f t="shared" si="3"/>
        <v>108.991</v>
      </c>
      <c r="N36" s="23">
        <f t="shared" si="4"/>
        <v>0</v>
      </c>
      <c r="O36" s="23">
        <f t="shared" si="5"/>
        <v>299.315</v>
      </c>
      <c r="P36" s="13">
        <v>58.251000000000005</v>
      </c>
      <c r="Q36" s="22">
        <f t="shared" si="6"/>
        <v>11.65</v>
      </c>
      <c r="R36" s="14">
        <v>105</v>
      </c>
      <c r="S36" s="22">
        <f t="shared" si="7"/>
        <v>63</v>
      </c>
      <c r="T36" s="64">
        <v>3414.5030000000002</v>
      </c>
      <c r="U36" s="64">
        <v>3396.9650000000001</v>
      </c>
      <c r="V36" s="64">
        <v>3448.3960000000002</v>
      </c>
      <c r="W36" s="23">
        <f t="shared" si="16"/>
        <v>3419.9549999999999</v>
      </c>
      <c r="X36" s="41">
        <f t="shared" si="8"/>
        <v>1.9958853383614844E-3</v>
      </c>
      <c r="Y36" s="23">
        <f t="shared" si="9"/>
        <v>373.96499999999997</v>
      </c>
      <c r="Z36" s="23">
        <f t="shared" si="10"/>
        <v>373.96499999999997</v>
      </c>
      <c r="AA36" s="30">
        <f t="shared" si="11"/>
        <v>3793.92</v>
      </c>
      <c r="AB36" s="22">
        <f>INDEX('LECI_17-18'!$X$1:$X$505,MATCH('BEFC_17-18'!A:A,'LECI_17-18'!$A$1:$A$502))</f>
        <v>0.81</v>
      </c>
      <c r="AC36" s="23">
        <f t="shared" si="12"/>
        <v>2748.866</v>
      </c>
      <c r="AD36" s="31">
        <f t="shared" si="13"/>
        <v>417636</v>
      </c>
      <c r="AF36" s="65">
        <v>4590786.63</v>
      </c>
      <c r="AH36" s="36">
        <f t="shared" si="14"/>
        <v>5008423</v>
      </c>
    </row>
    <row r="37" spans="1:34" x14ac:dyDescent="0.2">
      <c r="A37" s="1">
        <v>103021903</v>
      </c>
      <c r="B37" s="2" t="s">
        <v>41</v>
      </c>
      <c r="C37" s="2" t="s">
        <v>32</v>
      </c>
      <c r="D37" s="15">
        <v>30207</v>
      </c>
      <c r="E37" s="6">
        <v>3058</v>
      </c>
      <c r="F37" s="34">
        <f t="shared" si="0"/>
        <v>1.7744</v>
      </c>
      <c r="G37" s="62">
        <f t="shared" si="15"/>
        <v>8</v>
      </c>
      <c r="H37" s="22">
        <f>INDEX('Sparsity-Size Ratio'!$P$1:$P$504,MATCH('BEFC_17-18'!A:A,'Sparsity-Size Ratio'!$A$1:$A$501))</f>
        <v>-0.6754</v>
      </c>
      <c r="I37" s="23">
        <f t="shared" si="1"/>
        <v>0</v>
      </c>
      <c r="J37" s="63">
        <v>0.33029999999999998</v>
      </c>
      <c r="K37" s="63">
        <v>0.2676</v>
      </c>
      <c r="L37" s="23">
        <f t="shared" si="2"/>
        <v>178.83699999999999</v>
      </c>
      <c r="M37" s="23">
        <f t="shared" si="3"/>
        <v>72.444999999999993</v>
      </c>
      <c r="N37" s="23">
        <f t="shared" si="4"/>
        <v>89.418999999999997</v>
      </c>
      <c r="O37" s="23">
        <f t="shared" si="5"/>
        <v>340.70100000000002</v>
      </c>
      <c r="P37" s="13">
        <v>118.67</v>
      </c>
      <c r="Q37" s="22">
        <f t="shared" si="6"/>
        <v>23.734000000000002</v>
      </c>
      <c r="R37" s="14">
        <v>4</v>
      </c>
      <c r="S37" s="22">
        <f t="shared" si="7"/>
        <v>2.4</v>
      </c>
      <c r="T37" s="64">
        <v>902.399</v>
      </c>
      <c r="U37" s="64">
        <v>915.96799999999996</v>
      </c>
      <c r="V37" s="64">
        <v>916.44799999999998</v>
      </c>
      <c r="W37" s="23">
        <f t="shared" si="16"/>
        <v>911.60500000000002</v>
      </c>
      <c r="X37" s="41">
        <f t="shared" si="8"/>
        <v>5.3201257147448471E-4</v>
      </c>
      <c r="Y37" s="23">
        <f t="shared" si="9"/>
        <v>366.83499999999998</v>
      </c>
      <c r="Z37" s="23">
        <f t="shared" si="10"/>
        <v>366.83499999999998</v>
      </c>
      <c r="AA37" s="30">
        <f t="shared" si="11"/>
        <v>1278.44</v>
      </c>
      <c r="AB37" s="22">
        <f>INDEX('LECI_17-18'!$X$1:$X$505,MATCH('BEFC_17-18'!A:A,'LECI_17-18'!$A$1:$A$502))</f>
        <v>1.46</v>
      </c>
      <c r="AC37" s="23">
        <f t="shared" si="12"/>
        <v>3311.9569999999999</v>
      </c>
      <c r="AD37" s="31">
        <f t="shared" si="13"/>
        <v>503186</v>
      </c>
      <c r="AF37" s="65">
        <v>6835557.25</v>
      </c>
      <c r="AH37" s="36">
        <f t="shared" si="14"/>
        <v>7338743</v>
      </c>
    </row>
    <row r="38" spans="1:34" x14ac:dyDescent="0.2">
      <c r="A38" s="1">
        <v>103022103</v>
      </c>
      <c r="B38" s="2" t="s">
        <v>42</v>
      </c>
      <c r="C38" s="2" t="s">
        <v>32</v>
      </c>
      <c r="D38" s="15">
        <v>35397</v>
      </c>
      <c r="E38" s="6">
        <v>3263</v>
      </c>
      <c r="F38" s="34">
        <f t="shared" si="0"/>
        <v>1.5142</v>
      </c>
      <c r="G38" s="62">
        <f t="shared" si="15"/>
        <v>23</v>
      </c>
      <c r="H38" s="22">
        <f>INDEX('Sparsity-Size Ratio'!$P$1:$P$504,MATCH('BEFC_17-18'!A:A,'Sparsity-Size Ratio'!$A$1:$A$501))</f>
        <v>-1.5699999999999999E-2</v>
      </c>
      <c r="I38" s="23">
        <f t="shared" si="1"/>
        <v>0</v>
      </c>
      <c r="J38" s="63">
        <v>0.2671</v>
      </c>
      <c r="K38" s="63">
        <v>0.3014</v>
      </c>
      <c r="L38" s="23">
        <f t="shared" si="2"/>
        <v>111.931</v>
      </c>
      <c r="M38" s="23">
        <f t="shared" si="3"/>
        <v>63.152000000000001</v>
      </c>
      <c r="N38" s="23">
        <f t="shared" si="4"/>
        <v>0</v>
      </c>
      <c r="O38" s="23">
        <f t="shared" si="5"/>
        <v>175.083</v>
      </c>
      <c r="P38" s="13">
        <v>30.335000000000001</v>
      </c>
      <c r="Q38" s="22">
        <f t="shared" si="6"/>
        <v>6.0670000000000002</v>
      </c>
      <c r="R38" s="14">
        <v>14</v>
      </c>
      <c r="S38" s="22">
        <f t="shared" si="7"/>
        <v>8.4</v>
      </c>
      <c r="T38" s="64">
        <v>698.43200000000002</v>
      </c>
      <c r="U38" s="64">
        <v>681.49599999999998</v>
      </c>
      <c r="V38" s="64">
        <v>683.94899999999996</v>
      </c>
      <c r="W38" s="23">
        <f t="shared" si="16"/>
        <v>687.95899999999995</v>
      </c>
      <c r="X38" s="41">
        <f t="shared" si="8"/>
        <v>4.0149279200861661E-4</v>
      </c>
      <c r="Y38" s="23">
        <f t="shared" si="9"/>
        <v>189.55</v>
      </c>
      <c r="Z38" s="23">
        <f t="shared" si="10"/>
        <v>189.55</v>
      </c>
      <c r="AA38" s="30">
        <f t="shared" si="11"/>
        <v>877.50900000000001</v>
      </c>
      <c r="AB38" s="22">
        <f>INDEX('LECI_17-18'!$X$1:$X$505,MATCH('BEFC_17-18'!A:A,'LECI_17-18'!$A$1:$A$502))</f>
        <v>1.31</v>
      </c>
      <c r="AC38" s="23">
        <f t="shared" si="12"/>
        <v>1740.6289999999999</v>
      </c>
      <c r="AD38" s="31">
        <f t="shared" si="13"/>
        <v>264454</v>
      </c>
      <c r="AF38" s="65">
        <v>1635776.86</v>
      </c>
      <c r="AH38" s="36">
        <f t="shared" si="14"/>
        <v>1900231</v>
      </c>
    </row>
    <row r="39" spans="1:34" x14ac:dyDescent="0.2">
      <c r="A39" s="1">
        <v>103022253</v>
      </c>
      <c r="B39" s="2" t="s">
        <v>43</v>
      </c>
      <c r="C39" s="2" t="s">
        <v>32</v>
      </c>
      <c r="D39" s="15">
        <v>58025</v>
      </c>
      <c r="E39" s="6">
        <v>6093</v>
      </c>
      <c r="F39" s="34">
        <f t="shared" si="0"/>
        <v>0.92369999999999997</v>
      </c>
      <c r="G39" s="62">
        <f t="shared" si="15"/>
        <v>329</v>
      </c>
      <c r="H39" s="22">
        <f>INDEX('Sparsity-Size Ratio'!$P$1:$P$504,MATCH('BEFC_17-18'!A:A,'Sparsity-Size Ratio'!$A$1:$A$501))</f>
        <v>0.5655</v>
      </c>
      <c r="I39" s="23">
        <f t="shared" si="1"/>
        <v>0</v>
      </c>
      <c r="J39" s="63">
        <v>9.2100000000000001E-2</v>
      </c>
      <c r="K39" s="63">
        <v>0.1075</v>
      </c>
      <c r="L39" s="23">
        <f t="shared" si="2"/>
        <v>110.774</v>
      </c>
      <c r="M39" s="23">
        <f t="shared" si="3"/>
        <v>64.647999999999996</v>
      </c>
      <c r="N39" s="23">
        <f t="shared" si="4"/>
        <v>0</v>
      </c>
      <c r="O39" s="23">
        <f t="shared" si="5"/>
        <v>175.422</v>
      </c>
      <c r="P39" s="13">
        <v>37.321000000000005</v>
      </c>
      <c r="Q39" s="22">
        <f t="shared" si="6"/>
        <v>7.4640000000000004</v>
      </c>
      <c r="R39" s="14">
        <v>6</v>
      </c>
      <c r="S39" s="22">
        <f t="shared" si="7"/>
        <v>3.6</v>
      </c>
      <c r="T39" s="64">
        <v>2004.596</v>
      </c>
      <c r="U39" s="64">
        <v>1993.5820000000001</v>
      </c>
      <c r="V39" s="64">
        <v>2000.2950000000001</v>
      </c>
      <c r="W39" s="23">
        <f t="shared" si="16"/>
        <v>1999.491</v>
      </c>
      <c r="X39" s="41">
        <f t="shared" si="8"/>
        <v>1.1669027139496698E-3</v>
      </c>
      <c r="Y39" s="23">
        <f t="shared" si="9"/>
        <v>186.48599999999999</v>
      </c>
      <c r="Z39" s="23">
        <f t="shared" si="10"/>
        <v>186.48599999999999</v>
      </c>
      <c r="AA39" s="30">
        <f t="shared" si="11"/>
        <v>2185.9769999999999</v>
      </c>
      <c r="AB39" s="22">
        <f>INDEX('LECI_17-18'!$X$1:$X$505,MATCH('BEFC_17-18'!A:A,'LECI_17-18'!$A$1:$A$502))</f>
        <v>1.08</v>
      </c>
      <c r="AC39" s="23">
        <f t="shared" si="12"/>
        <v>2180.7220000000002</v>
      </c>
      <c r="AD39" s="31">
        <f t="shared" si="13"/>
        <v>331318</v>
      </c>
      <c r="AF39" s="65">
        <v>5762103.0099999998</v>
      </c>
      <c r="AH39" s="36">
        <f t="shared" si="14"/>
        <v>6093421</v>
      </c>
    </row>
    <row r="40" spans="1:34" x14ac:dyDescent="0.2">
      <c r="A40" s="1">
        <v>103022503</v>
      </c>
      <c r="B40" s="2" t="s">
        <v>44</v>
      </c>
      <c r="C40" s="2" t="s">
        <v>32</v>
      </c>
      <c r="D40" s="15">
        <v>19776</v>
      </c>
      <c r="E40" s="6">
        <v>2311</v>
      </c>
      <c r="F40" s="34">
        <f t="shared" si="0"/>
        <v>2.7103000000000002</v>
      </c>
      <c r="G40" s="62">
        <f t="shared" si="15"/>
        <v>1</v>
      </c>
      <c r="H40" s="22">
        <f>INDEX('Sparsity-Size Ratio'!$P$1:$P$504,MATCH('BEFC_17-18'!A:A,'Sparsity-Size Ratio'!$A$1:$A$501))</f>
        <v>-1.1584000000000001</v>
      </c>
      <c r="I40" s="23">
        <f t="shared" si="1"/>
        <v>0</v>
      </c>
      <c r="J40" s="63">
        <v>0.50490000000000002</v>
      </c>
      <c r="K40" s="63">
        <v>0.17380000000000001</v>
      </c>
      <c r="L40" s="23">
        <f t="shared" si="2"/>
        <v>243.392</v>
      </c>
      <c r="M40" s="23">
        <f t="shared" si="3"/>
        <v>41.890999999999998</v>
      </c>
      <c r="N40" s="23">
        <f t="shared" si="4"/>
        <v>121.696</v>
      </c>
      <c r="O40" s="23">
        <f t="shared" si="5"/>
        <v>406.97899999999998</v>
      </c>
      <c r="P40" s="13">
        <v>188.29500000000002</v>
      </c>
      <c r="Q40" s="22">
        <f t="shared" si="6"/>
        <v>37.658999999999999</v>
      </c>
      <c r="R40" s="14">
        <v>0</v>
      </c>
      <c r="S40" s="22">
        <f t="shared" si="7"/>
        <v>0</v>
      </c>
      <c r="T40" s="64">
        <v>803.43399999999997</v>
      </c>
      <c r="U40" s="64">
        <v>807.51499999999999</v>
      </c>
      <c r="V40" s="64">
        <v>800.92899999999997</v>
      </c>
      <c r="W40" s="23">
        <f t="shared" si="16"/>
        <v>803.95899999999995</v>
      </c>
      <c r="X40" s="41">
        <f t="shared" si="8"/>
        <v>4.691903784534477E-4</v>
      </c>
      <c r="Y40" s="23">
        <f t="shared" si="9"/>
        <v>444.63799999999998</v>
      </c>
      <c r="Z40" s="23">
        <f t="shared" si="10"/>
        <v>444.63799999999998</v>
      </c>
      <c r="AA40" s="30">
        <f t="shared" si="11"/>
        <v>1248.597</v>
      </c>
      <c r="AB40" s="22">
        <f>INDEX('LECI_17-18'!$X$1:$X$505,MATCH('BEFC_17-18'!A:A,'LECI_17-18'!$A$1:$A$502))</f>
        <v>1.58</v>
      </c>
      <c r="AC40" s="23">
        <f t="shared" si="12"/>
        <v>5346.8339999999998</v>
      </c>
      <c r="AD40" s="31">
        <f t="shared" si="13"/>
        <v>812346</v>
      </c>
      <c r="AF40" s="65">
        <v>11073770.449999999</v>
      </c>
      <c r="AH40" s="36">
        <f t="shared" si="14"/>
        <v>11886116</v>
      </c>
    </row>
    <row r="41" spans="1:34" x14ac:dyDescent="0.2">
      <c r="A41" s="1">
        <v>103022803</v>
      </c>
      <c r="B41" s="2" t="s">
        <v>45</v>
      </c>
      <c r="C41" s="2" t="s">
        <v>32</v>
      </c>
      <c r="D41" s="15">
        <v>38524</v>
      </c>
      <c r="E41" s="6">
        <v>6724</v>
      </c>
      <c r="F41" s="34">
        <f t="shared" si="0"/>
        <v>1.3913</v>
      </c>
      <c r="G41" s="62">
        <f t="shared" si="15"/>
        <v>45</v>
      </c>
      <c r="H41" s="22">
        <f>INDEX('Sparsity-Size Ratio'!$P$1:$P$504,MATCH('BEFC_17-18'!A:A,'Sparsity-Size Ratio'!$A$1:$A$501))</f>
        <v>-0.19889999999999999</v>
      </c>
      <c r="I41" s="23">
        <f t="shared" si="1"/>
        <v>0</v>
      </c>
      <c r="J41" s="63">
        <v>0.25230000000000002</v>
      </c>
      <c r="K41" s="63">
        <v>0.19309999999999999</v>
      </c>
      <c r="L41" s="23">
        <f t="shared" si="2"/>
        <v>285.54000000000002</v>
      </c>
      <c r="M41" s="23">
        <f t="shared" si="3"/>
        <v>109.27</v>
      </c>
      <c r="N41" s="23">
        <f t="shared" si="4"/>
        <v>0</v>
      </c>
      <c r="O41" s="23">
        <f t="shared" si="5"/>
        <v>394.81</v>
      </c>
      <c r="P41" s="13">
        <v>196.071</v>
      </c>
      <c r="Q41" s="22">
        <f t="shared" si="6"/>
        <v>39.213999999999999</v>
      </c>
      <c r="R41" s="14">
        <v>7</v>
      </c>
      <c r="S41" s="22">
        <f t="shared" si="7"/>
        <v>4.2</v>
      </c>
      <c r="T41" s="64">
        <v>1886.249</v>
      </c>
      <c r="U41" s="64">
        <v>1859.6590000000001</v>
      </c>
      <c r="V41" s="64">
        <v>1820.9290000000001</v>
      </c>
      <c r="W41" s="23">
        <f t="shared" si="16"/>
        <v>1855.6120000000001</v>
      </c>
      <c r="X41" s="41">
        <f t="shared" si="8"/>
        <v>1.0829349463626367E-3</v>
      </c>
      <c r="Y41" s="23">
        <f t="shared" si="9"/>
        <v>438.22399999999999</v>
      </c>
      <c r="Z41" s="23">
        <f t="shared" si="10"/>
        <v>438.22399999999999</v>
      </c>
      <c r="AA41" s="30">
        <f t="shared" si="11"/>
        <v>2293.8359999999998</v>
      </c>
      <c r="AB41" s="22">
        <f>INDEX('LECI_17-18'!$X$1:$X$505,MATCH('BEFC_17-18'!A:A,'LECI_17-18'!$A$1:$A$502))</f>
        <v>1.54</v>
      </c>
      <c r="AC41" s="23">
        <f t="shared" si="12"/>
        <v>4914.7780000000002</v>
      </c>
      <c r="AD41" s="31">
        <f t="shared" si="13"/>
        <v>746703</v>
      </c>
      <c r="AF41" s="65">
        <v>6112807.1200000001</v>
      </c>
      <c r="AH41" s="36">
        <f t="shared" si="14"/>
        <v>6859510</v>
      </c>
    </row>
    <row r="42" spans="1:34" x14ac:dyDescent="0.2">
      <c r="A42" s="1">
        <v>103023153</v>
      </c>
      <c r="B42" s="2" t="s">
        <v>46</v>
      </c>
      <c r="C42" s="2" t="s">
        <v>32</v>
      </c>
      <c r="D42" s="15">
        <v>55569</v>
      </c>
      <c r="E42" s="6">
        <v>7634</v>
      </c>
      <c r="F42" s="34">
        <f t="shared" si="0"/>
        <v>0.96450000000000002</v>
      </c>
      <c r="G42" s="62">
        <f t="shared" si="15"/>
        <v>305</v>
      </c>
      <c r="H42" s="22">
        <f>INDEX('Sparsity-Size Ratio'!$P$1:$P$504,MATCH('BEFC_17-18'!A:A,'Sparsity-Size Ratio'!$A$1:$A$501))</f>
        <v>0.50009999999999999</v>
      </c>
      <c r="I42" s="23">
        <f t="shared" si="1"/>
        <v>0</v>
      </c>
      <c r="J42" s="63">
        <v>0.13389999999999999</v>
      </c>
      <c r="K42" s="63">
        <v>0.12939999999999999</v>
      </c>
      <c r="L42" s="23">
        <f t="shared" si="2"/>
        <v>191.983</v>
      </c>
      <c r="M42" s="23">
        <f t="shared" si="3"/>
        <v>92.765000000000001</v>
      </c>
      <c r="N42" s="23">
        <f t="shared" si="4"/>
        <v>0</v>
      </c>
      <c r="O42" s="23">
        <f t="shared" si="5"/>
        <v>284.74799999999999</v>
      </c>
      <c r="P42" s="13">
        <v>21.619</v>
      </c>
      <c r="Q42" s="22">
        <f t="shared" si="6"/>
        <v>4.3239999999999998</v>
      </c>
      <c r="R42" s="14">
        <v>0</v>
      </c>
      <c r="S42" s="22">
        <f t="shared" si="7"/>
        <v>0</v>
      </c>
      <c r="T42" s="64">
        <v>2389.6260000000002</v>
      </c>
      <c r="U42" s="64">
        <v>2384.393</v>
      </c>
      <c r="V42" s="64">
        <v>2397.0500000000002</v>
      </c>
      <c r="W42" s="23">
        <f t="shared" si="16"/>
        <v>2390.3560000000002</v>
      </c>
      <c r="X42" s="41">
        <f t="shared" si="8"/>
        <v>1.3950114822751777E-3</v>
      </c>
      <c r="Y42" s="23">
        <f t="shared" si="9"/>
        <v>289.072</v>
      </c>
      <c r="Z42" s="23">
        <f t="shared" si="10"/>
        <v>289.072</v>
      </c>
      <c r="AA42" s="30">
        <f t="shared" si="11"/>
        <v>2679.4279999999999</v>
      </c>
      <c r="AB42" s="22">
        <f>INDEX('LECI_17-18'!$X$1:$X$505,MATCH('BEFC_17-18'!A:A,'LECI_17-18'!$A$1:$A$502))</f>
        <v>0.95</v>
      </c>
      <c r="AC42" s="23">
        <f t="shared" si="12"/>
        <v>2455.0929999999998</v>
      </c>
      <c r="AD42" s="31">
        <f t="shared" si="13"/>
        <v>373003</v>
      </c>
      <c r="AF42" s="65">
        <v>8957625.5199999996</v>
      </c>
      <c r="AH42" s="36">
        <f t="shared" si="14"/>
        <v>9330629</v>
      </c>
    </row>
    <row r="43" spans="1:34" x14ac:dyDescent="0.2">
      <c r="A43" s="1">
        <v>103023912</v>
      </c>
      <c r="B43" s="2" t="s">
        <v>47</v>
      </c>
      <c r="C43" s="2" t="s">
        <v>32</v>
      </c>
      <c r="D43" s="15">
        <v>76670</v>
      </c>
      <c r="E43" s="6">
        <v>11847</v>
      </c>
      <c r="F43" s="34">
        <f t="shared" si="0"/>
        <v>0.69910000000000005</v>
      </c>
      <c r="G43" s="62">
        <f t="shared" si="15"/>
        <v>451</v>
      </c>
      <c r="H43" s="22">
        <f>INDEX('Sparsity-Size Ratio'!$P$1:$P$504,MATCH('BEFC_17-18'!A:A,'Sparsity-Size Ratio'!$A$1:$A$501))</f>
        <v>-2.92E-2</v>
      </c>
      <c r="I43" s="23">
        <f t="shared" si="1"/>
        <v>0</v>
      </c>
      <c r="J43" s="63">
        <v>7.3499999999999996E-2</v>
      </c>
      <c r="K43" s="63">
        <v>0.11070000000000001</v>
      </c>
      <c r="L43" s="23">
        <f t="shared" si="2"/>
        <v>185.506</v>
      </c>
      <c r="M43" s="23">
        <f t="shared" si="3"/>
        <v>139.697</v>
      </c>
      <c r="N43" s="23">
        <f t="shared" si="4"/>
        <v>0</v>
      </c>
      <c r="O43" s="23">
        <f t="shared" si="5"/>
        <v>325.20299999999997</v>
      </c>
      <c r="P43" s="13">
        <v>33.434999999999995</v>
      </c>
      <c r="Q43" s="22">
        <f t="shared" si="6"/>
        <v>6.6870000000000003</v>
      </c>
      <c r="R43" s="14">
        <v>41</v>
      </c>
      <c r="S43" s="22">
        <f t="shared" si="7"/>
        <v>24.6</v>
      </c>
      <c r="T43" s="64">
        <v>4206.4769999999999</v>
      </c>
      <c r="U43" s="64">
        <v>4262.6499999999996</v>
      </c>
      <c r="V43" s="64">
        <v>4300.0519999999997</v>
      </c>
      <c r="W43" s="23">
        <f t="shared" si="16"/>
        <v>4256.393</v>
      </c>
      <c r="X43" s="41">
        <f t="shared" si="8"/>
        <v>2.4840304574196021E-3</v>
      </c>
      <c r="Y43" s="23">
        <f t="shared" si="9"/>
        <v>356.49</v>
      </c>
      <c r="Z43" s="23">
        <f t="shared" si="10"/>
        <v>356.49</v>
      </c>
      <c r="AA43" s="30">
        <f t="shared" si="11"/>
        <v>4612.8829999999998</v>
      </c>
      <c r="AB43" s="22">
        <f>INDEX('LECI_17-18'!$X$1:$X$505,MATCH('BEFC_17-18'!A:A,'LECI_17-18'!$A$1:$A$502))</f>
        <v>0.99</v>
      </c>
      <c r="AC43" s="23">
        <f t="shared" si="12"/>
        <v>3192.6179999999999</v>
      </c>
      <c r="AD43" s="31">
        <f t="shared" si="13"/>
        <v>485055</v>
      </c>
      <c r="AF43" s="65">
        <v>3141997.44</v>
      </c>
      <c r="AH43" s="36">
        <f t="shared" si="14"/>
        <v>3627052</v>
      </c>
    </row>
    <row r="44" spans="1:34" x14ac:dyDescent="0.2">
      <c r="A44" s="1">
        <v>103024102</v>
      </c>
      <c r="B44" s="2" t="s">
        <v>48</v>
      </c>
      <c r="C44" s="2" t="s">
        <v>32</v>
      </c>
      <c r="D44" s="15">
        <v>53503</v>
      </c>
      <c r="E44" s="6">
        <v>14054</v>
      </c>
      <c r="F44" s="34">
        <f t="shared" si="0"/>
        <v>1.0018</v>
      </c>
      <c r="G44" s="62">
        <f t="shared" si="15"/>
        <v>277</v>
      </c>
      <c r="H44" s="22">
        <f>INDEX('Sparsity-Size Ratio'!$P$1:$P$504,MATCH('BEFC_17-18'!A:A,'Sparsity-Size Ratio'!$A$1:$A$501))</f>
        <v>-0.28189999999999998</v>
      </c>
      <c r="I44" s="23">
        <f t="shared" si="1"/>
        <v>0</v>
      </c>
      <c r="J44" s="63">
        <v>0.1648</v>
      </c>
      <c r="K44" s="63">
        <v>0.10290000000000001</v>
      </c>
      <c r="L44" s="23">
        <f t="shared" si="2"/>
        <v>356.726</v>
      </c>
      <c r="M44" s="23">
        <f t="shared" si="3"/>
        <v>111.369</v>
      </c>
      <c r="N44" s="23">
        <f t="shared" si="4"/>
        <v>0</v>
      </c>
      <c r="O44" s="23">
        <f t="shared" si="5"/>
        <v>468.09500000000003</v>
      </c>
      <c r="P44" s="13">
        <v>199.268</v>
      </c>
      <c r="Q44" s="22">
        <f t="shared" si="6"/>
        <v>39.853999999999999</v>
      </c>
      <c r="R44" s="14">
        <v>73</v>
      </c>
      <c r="S44" s="22">
        <f t="shared" si="7"/>
        <v>43.8</v>
      </c>
      <c r="T44" s="64">
        <v>3607.67</v>
      </c>
      <c r="U44" s="64">
        <v>3652.2440000000001</v>
      </c>
      <c r="V44" s="64">
        <v>3770.384</v>
      </c>
      <c r="W44" s="23">
        <f t="shared" si="16"/>
        <v>3676.7660000000001</v>
      </c>
      <c r="X44" s="41">
        <f t="shared" si="8"/>
        <v>2.1457602079518598E-3</v>
      </c>
      <c r="Y44" s="23">
        <f t="shared" si="9"/>
        <v>551.74900000000002</v>
      </c>
      <c r="Z44" s="23">
        <f t="shared" si="10"/>
        <v>551.74900000000002</v>
      </c>
      <c r="AA44" s="30">
        <f t="shared" si="11"/>
        <v>4228.5150000000003</v>
      </c>
      <c r="AB44" s="22">
        <f>INDEX('LECI_17-18'!$X$1:$X$505,MATCH('BEFC_17-18'!A:A,'LECI_17-18'!$A$1:$A$502))</f>
        <v>1.07</v>
      </c>
      <c r="AC44" s="23">
        <f t="shared" si="12"/>
        <v>4532.6549999999997</v>
      </c>
      <c r="AD44" s="31">
        <f t="shared" si="13"/>
        <v>688647</v>
      </c>
      <c r="AF44" s="65">
        <v>7020066.9299999997</v>
      </c>
      <c r="AH44" s="36">
        <f t="shared" si="14"/>
        <v>7708714</v>
      </c>
    </row>
    <row r="45" spans="1:34" x14ac:dyDescent="0.2">
      <c r="A45" s="1">
        <v>103024603</v>
      </c>
      <c r="B45" s="2" t="s">
        <v>49</v>
      </c>
      <c r="C45" s="2" t="s">
        <v>32</v>
      </c>
      <c r="D45" s="15">
        <v>83526</v>
      </c>
      <c r="E45" s="6">
        <v>7255</v>
      </c>
      <c r="F45" s="34">
        <f t="shared" si="0"/>
        <v>0.64170000000000005</v>
      </c>
      <c r="G45" s="62">
        <f t="shared" si="15"/>
        <v>465</v>
      </c>
      <c r="H45" s="22">
        <f>INDEX('Sparsity-Size Ratio'!$P$1:$P$504,MATCH('BEFC_17-18'!A:A,'Sparsity-Size Ratio'!$A$1:$A$501))</f>
        <v>-0.21379999999999999</v>
      </c>
      <c r="I45" s="23">
        <f t="shared" si="1"/>
        <v>0</v>
      </c>
      <c r="J45" s="63">
        <v>5.4199999999999998E-2</v>
      </c>
      <c r="K45" s="63">
        <v>0.108</v>
      </c>
      <c r="L45" s="23">
        <f t="shared" si="2"/>
        <v>93.228999999999999</v>
      </c>
      <c r="M45" s="23">
        <f t="shared" si="3"/>
        <v>92.885000000000005</v>
      </c>
      <c r="N45" s="23">
        <f t="shared" si="4"/>
        <v>0</v>
      </c>
      <c r="O45" s="23">
        <f t="shared" si="5"/>
        <v>186.114</v>
      </c>
      <c r="P45" s="13">
        <v>23.396000000000001</v>
      </c>
      <c r="Q45" s="22">
        <f t="shared" si="6"/>
        <v>4.6790000000000003</v>
      </c>
      <c r="R45" s="14">
        <v>11</v>
      </c>
      <c r="S45" s="22">
        <f t="shared" si="7"/>
        <v>6.6</v>
      </c>
      <c r="T45" s="64">
        <v>2866.8110000000001</v>
      </c>
      <c r="U45" s="64">
        <v>2943.4250000000002</v>
      </c>
      <c r="V45" s="64">
        <v>2988.922</v>
      </c>
      <c r="W45" s="23">
        <f t="shared" si="16"/>
        <v>2933.0529999999999</v>
      </c>
      <c r="X45" s="41">
        <f t="shared" si="8"/>
        <v>1.7117293880583714E-3</v>
      </c>
      <c r="Y45" s="23">
        <f t="shared" si="9"/>
        <v>197.393</v>
      </c>
      <c r="Z45" s="23">
        <f t="shared" si="10"/>
        <v>197.393</v>
      </c>
      <c r="AA45" s="30">
        <f t="shared" si="11"/>
        <v>3130.4459999999999</v>
      </c>
      <c r="AB45" s="22">
        <f>INDEX('LECI_17-18'!$X$1:$X$505,MATCH('BEFC_17-18'!A:A,'LECI_17-18'!$A$1:$A$502))</f>
        <v>0.97</v>
      </c>
      <c r="AC45" s="23">
        <f t="shared" si="12"/>
        <v>1948.5429999999999</v>
      </c>
      <c r="AD45" s="31">
        <f t="shared" si="13"/>
        <v>296043</v>
      </c>
      <c r="AF45" s="65">
        <v>4752202.6900000004</v>
      </c>
      <c r="AH45" s="36">
        <f t="shared" si="14"/>
        <v>5048246</v>
      </c>
    </row>
    <row r="46" spans="1:34" x14ac:dyDescent="0.2">
      <c r="A46" s="1">
        <v>103024753</v>
      </c>
      <c r="B46" s="2" t="s">
        <v>50</v>
      </c>
      <c r="C46" s="2" t="s">
        <v>32</v>
      </c>
      <c r="D46" s="15">
        <v>46030</v>
      </c>
      <c r="E46" s="6">
        <v>8894</v>
      </c>
      <c r="F46" s="34">
        <f t="shared" si="0"/>
        <v>1.1644000000000001</v>
      </c>
      <c r="G46" s="62">
        <f t="shared" si="15"/>
        <v>156</v>
      </c>
      <c r="H46" s="22">
        <f>INDEX('Sparsity-Size Ratio'!$P$1:$P$504,MATCH('BEFC_17-18'!A:A,'Sparsity-Size Ratio'!$A$1:$A$501))</f>
        <v>0.1656</v>
      </c>
      <c r="I46" s="23">
        <f t="shared" si="1"/>
        <v>0</v>
      </c>
      <c r="J46" s="63">
        <v>0.255</v>
      </c>
      <c r="K46" s="63">
        <v>0.1608</v>
      </c>
      <c r="L46" s="23">
        <f t="shared" si="2"/>
        <v>406.82900000000001</v>
      </c>
      <c r="M46" s="23">
        <f t="shared" si="3"/>
        <v>128.27099999999999</v>
      </c>
      <c r="N46" s="23">
        <f t="shared" si="4"/>
        <v>0</v>
      </c>
      <c r="O46" s="23">
        <f t="shared" si="5"/>
        <v>535.1</v>
      </c>
      <c r="P46" s="13">
        <v>76.730999999999995</v>
      </c>
      <c r="Q46" s="22">
        <f t="shared" si="6"/>
        <v>15.346</v>
      </c>
      <c r="R46" s="14">
        <v>3</v>
      </c>
      <c r="S46" s="22">
        <f t="shared" si="7"/>
        <v>1.8</v>
      </c>
      <c r="T46" s="64">
        <v>2659.0160000000001</v>
      </c>
      <c r="U46" s="64">
        <v>2593.9650000000001</v>
      </c>
      <c r="V46" s="64">
        <v>2577.7199999999998</v>
      </c>
      <c r="W46" s="23">
        <f t="shared" si="16"/>
        <v>2610.2339999999999</v>
      </c>
      <c r="X46" s="41">
        <f t="shared" si="8"/>
        <v>1.5233322573813548E-3</v>
      </c>
      <c r="Y46" s="23">
        <f t="shared" si="9"/>
        <v>552.24599999999998</v>
      </c>
      <c r="Z46" s="23">
        <f t="shared" si="10"/>
        <v>552.24599999999998</v>
      </c>
      <c r="AA46" s="30">
        <f t="shared" si="11"/>
        <v>3162.48</v>
      </c>
      <c r="AB46" s="22">
        <f>INDEX('LECI_17-18'!$X$1:$X$505,MATCH('BEFC_17-18'!A:A,'LECI_17-18'!$A$1:$A$502))</f>
        <v>1.24</v>
      </c>
      <c r="AC46" s="23">
        <f t="shared" si="12"/>
        <v>4566.1660000000002</v>
      </c>
      <c r="AD46" s="31">
        <f t="shared" si="13"/>
        <v>693739</v>
      </c>
      <c r="AF46" s="65">
        <v>10873401.619999999</v>
      </c>
      <c r="AH46" s="36">
        <f t="shared" si="14"/>
        <v>11567141</v>
      </c>
    </row>
    <row r="47" spans="1:34" x14ac:dyDescent="0.2">
      <c r="A47" s="1">
        <v>103025002</v>
      </c>
      <c r="B47" s="2" t="s">
        <v>51</v>
      </c>
      <c r="C47" s="2" t="s">
        <v>32</v>
      </c>
      <c r="D47" s="15">
        <v>54623</v>
      </c>
      <c r="E47" s="6">
        <v>9755</v>
      </c>
      <c r="F47" s="34">
        <f t="shared" si="0"/>
        <v>0.98129999999999995</v>
      </c>
      <c r="G47" s="62">
        <f t="shared" si="15"/>
        <v>288</v>
      </c>
      <c r="H47" s="22">
        <f>INDEX('Sparsity-Size Ratio'!$P$1:$P$504,MATCH('BEFC_17-18'!A:A,'Sparsity-Size Ratio'!$A$1:$A$501))</f>
        <v>-1.5451999999999999</v>
      </c>
      <c r="I47" s="23">
        <f t="shared" si="1"/>
        <v>0</v>
      </c>
      <c r="J47" s="63">
        <v>0.25600000000000001</v>
      </c>
      <c r="K47" s="63">
        <v>0.1196</v>
      </c>
      <c r="L47" s="23">
        <f t="shared" si="2"/>
        <v>297.339</v>
      </c>
      <c r="M47" s="23">
        <f t="shared" si="3"/>
        <v>69.456999999999994</v>
      </c>
      <c r="N47" s="23">
        <f t="shared" si="4"/>
        <v>0</v>
      </c>
      <c r="O47" s="23">
        <f t="shared" si="5"/>
        <v>366.79599999999999</v>
      </c>
      <c r="P47" s="13">
        <v>55.332000000000001</v>
      </c>
      <c r="Q47" s="22">
        <f t="shared" si="6"/>
        <v>11.066000000000001</v>
      </c>
      <c r="R47" s="14">
        <v>54</v>
      </c>
      <c r="S47" s="22">
        <f t="shared" si="7"/>
        <v>32.4</v>
      </c>
      <c r="T47" s="64">
        <v>1935.8009999999999</v>
      </c>
      <c r="U47" s="64">
        <v>1942.9459999999999</v>
      </c>
      <c r="V47" s="64">
        <v>1987.0309999999999</v>
      </c>
      <c r="W47" s="23">
        <f t="shared" si="16"/>
        <v>1955.259</v>
      </c>
      <c r="X47" s="41">
        <f t="shared" si="8"/>
        <v>1.141088923918396E-3</v>
      </c>
      <c r="Y47" s="23">
        <f t="shared" si="9"/>
        <v>410.262</v>
      </c>
      <c r="Z47" s="23">
        <f t="shared" si="10"/>
        <v>410.262</v>
      </c>
      <c r="AA47" s="30">
        <f t="shared" si="11"/>
        <v>2365.5210000000002</v>
      </c>
      <c r="AB47" s="22">
        <f>INDEX('LECI_17-18'!$X$1:$X$505,MATCH('BEFC_17-18'!A:A,'LECI_17-18'!$A$1:$A$502))</f>
        <v>0.87</v>
      </c>
      <c r="AC47" s="23">
        <f t="shared" si="12"/>
        <v>2019.519</v>
      </c>
      <c r="AD47" s="31">
        <f t="shared" si="13"/>
        <v>306826</v>
      </c>
      <c r="AF47" s="65">
        <v>4630238.38</v>
      </c>
      <c r="AH47" s="36">
        <f t="shared" si="14"/>
        <v>4937064</v>
      </c>
    </row>
    <row r="48" spans="1:34" x14ac:dyDescent="0.2">
      <c r="A48" s="1">
        <v>103026002</v>
      </c>
      <c r="B48" s="2" t="s">
        <v>52</v>
      </c>
      <c r="C48" s="2" t="s">
        <v>32</v>
      </c>
      <c r="D48" s="15">
        <v>35188</v>
      </c>
      <c r="E48" s="6">
        <v>14225</v>
      </c>
      <c r="F48" s="34">
        <f t="shared" si="0"/>
        <v>1.5232000000000001</v>
      </c>
      <c r="G48" s="62">
        <f t="shared" si="15"/>
        <v>21</v>
      </c>
      <c r="H48" s="22">
        <f>INDEX('Sparsity-Size Ratio'!$P$1:$P$504,MATCH('BEFC_17-18'!A:A,'Sparsity-Size Ratio'!$A$1:$A$501))</f>
        <v>-0.80530000000000002</v>
      </c>
      <c r="I48" s="23">
        <f t="shared" si="1"/>
        <v>0</v>
      </c>
      <c r="J48" s="63">
        <v>0.41959999999999997</v>
      </c>
      <c r="K48" s="63">
        <v>0.18970000000000001</v>
      </c>
      <c r="L48" s="23">
        <f t="shared" si="2"/>
        <v>1009.489</v>
      </c>
      <c r="M48" s="23">
        <f t="shared" si="3"/>
        <v>228.19399999999999</v>
      </c>
      <c r="N48" s="23">
        <f t="shared" si="4"/>
        <v>504.74400000000003</v>
      </c>
      <c r="O48" s="23">
        <f t="shared" si="5"/>
        <v>1742.4269999999999</v>
      </c>
      <c r="P48" s="13">
        <v>456.95</v>
      </c>
      <c r="Q48" s="22">
        <f t="shared" si="6"/>
        <v>91.39</v>
      </c>
      <c r="R48" s="14">
        <v>8</v>
      </c>
      <c r="S48" s="22">
        <f t="shared" si="7"/>
        <v>4.8</v>
      </c>
      <c r="T48" s="64">
        <v>4009.7260000000001</v>
      </c>
      <c r="U48" s="64">
        <v>4039.971</v>
      </c>
      <c r="V48" s="64">
        <v>3945.4090000000001</v>
      </c>
      <c r="W48" s="23">
        <f t="shared" si="16"/>
        <v>3998.3690000000001</v>
      </c>
      <c r="X48" s="41">
        <f t="shared" si="8"/>
        <v>2.3334476811709718E-3</v>
      </c>
      <c r="Y48" s="23">
        <f t="shared" si="9"/>
        <v>1838.617</v>
      </c>
      <c r="Z48" s="23">
        <f t="shared" si="10"/>
        <v>1838.617</v>
      </c>
      <c r="AA48" s="30">
        <f t="shared" si="11"/>
        <v>5836.9859999999999</v>
      </c>
      <c r="AB48" s="22">
        <f>INDEX('LECI_17-18'!$X$1:$X$505,MATCH('BEFC_17-18'!A:A,'LECI_17-18'!$A$1:$A$502))</f>
        <v>1.23</v>
      </c>
      <c r="AC48" s="23">
        <f t="shared" si="12"/>
        <v>10935.803</v>
      </c>
      <c r="AD48" s="31">
        <f t="shared" si="13"/>
        <v>1661479</v>
      </c>
      <c r="AF48" s="65">
        <v>23318066.859999999</v>
      </c>
      <c r="AH48" s="36">
        <f t="shared" si="14"/>
        <v>24979546</v>
      </c>
    </row>
    <row r="49" spans="1:34" x14ac:dyDescent="0.2">
      <c r="A49" s="1">
        <v>103026303</v>
      </c>
      <c r="B49" s="2" t="s">
        <v>53</v>
      </c>
      <c r="C49" s="2" t="s">
        <v>32</v>
      </c>
      <c r="D49" s="15">
        <v>67236</v>
      </c>
      <c r="E49" s="6">
        <v>11306</v>
      </c>
      <c r="F49" s="34">
        <f t="shared" si="0"/>
        <v>0.79720000000000002</v>
      </c>
      <c r="G49" s="62">
        <f t="shared" si="15"/>
        <v>413</v>
      </c>
      <c r="H49" s="22">
        <f>INDEX('Sparsity-Size Ratio'!$P$1:$P$504,MATCH('BEFC_17-18'!A:A,'Sparsity-Size Ratio'!$A$1:$A$501))</f>
        <v>2.8400000000000002E-2</v>
      </c>
      <c r="I49" s="23">
        <f t="shared" si="1"/>
        <v>0</v>
      </c>
      <c r="J49" s="63">
        <v>3.7199999999999997E-2</v>
      </c>
      <c r="K49" s="63">
        <v>0.12</v>
      </c>
      <c r="L49" s="23">
        <f t="shared" si="2"/>
        <v>65.224000000000004</v>
      </c>
      <c r="M49" s="23">
        <f t="shared" si="3"/>
        <v>105.2</v>
      </c>
      <c r="N49" s="23">
        <f t="shared" si="4"/>
        <v>0</v>
      </c>
      <c r="O49" s="23">
        <f t="shared" si="5"/>
        <v>170.42400000000001</v>
      </c>
      <c r="P49" s="13">
        <v>75.062000000000012</v>
      </c>
      <c r="Q49" s="22">
        <f t="shared" si="6"/>
        <v>15.012</v>
      </c>
      <c r="R49" s="14">
        <v>24</v>
      </c>
      <c r="S49" s="22">
        <f t="shared" si="7"/>
        <v>14.4</v>
      </c>
      <c r="T49" s="64">
        <v>2922.2089999999998</v>
      </c>
      <c r="U49" s="64">
        <v>2903.2649999999999</v>
      </c>
      <c r="V49" s="64">
        <v>2914.922</v>
      </c>
      <c r="W49" s="23">
        <f t="shared" si="16"/>
        <v>2913.4650000000001</v>
      </c>
      <c r="X49" s="41">
        <f t="shared" si="8"/>
        <v>1.7002978335473253E-3</v>
      </c>
      <c r="Y49" s="23">
        <f t="shared" si="9"/>
        <v>199.83600000000001</v>
      </c>
      <c r="Z49" s="23">
        <f t="shared" si="10"/>
        <v>199.83600000000001</v>
      </c>
      <c r="AA49" s="30">
        <f t="shared" si="11"/>
        <v>3113.3009999999999</v>
      </c>
      <c r="AB49" s="22">
        <f>INDEX('LECI_17-18'!$X$1:$X$505,MATCH('BEFC_17-18'!A:A,'LECI_17-18'!$A$1:$A$502))</f>
        <v>0.85</v>
      </c>
      <c r="AC49" s="23">
        <f t="shared" si="12"/>
        <v>2109.6350000000002</v>
      </c>
      <c r="AD49" s="31">
        <f t="shared" si="13"/>
        <v>320517</v>
      </c>
      <c r="AF49" s="65">
        <v>3772245.63</v>
      </c>
      <c r="AH49" s="36">
        <f t="shared" si="14"/>
        <v>4092763</v>
      </c>
    </row>
    <row r="50" spans="1:34" x14ac:dyDescent="0.2">
      <c r="A50" s="1">
        <v>103026343</v>
      </c>
      <c r="B50" s="2" t="s">
        <v>54</v>
      </c>
      <c r="C50" s="2" t="s">
        <v>32</v>
      </c>
      <c r="D50" s="15">
        <v>71613</v>
      </c>
      <c r="E50" s="6">
        <v>10799</v>
      </c>
      <c r="F50" s="34">
        <f t="shared" si="0"/>
        <v>0.74850000000000005</v>
      </c>
      <c r="G50" s="62">
        <f t="shared" si="15"/>
        <v>438</v>
      </c>
      <c r="H50" s="22">
        <f>INDEX('Sparsity-Size Ratio'!$P$1:$P$504,MATCH('BEFC_17-18'!A:A,'Sparsity-Size Ratio'!$A$1:$A$501))</f>
        <v>-0.10539999999999999</v>
      </c>
      <c r="I50" s="23">
        <f t="shared" si="1"/>
        <v>0</v>
      </c>
      <c r="J50" s="63">
        <v>4.2900000000000001E-2</v>
      </c>
      <c r="K50" s="63">
        <v>0.1096</v>
      </c>
      <c r="L50" s="23">
        <f t="shared" si="2"/>
        <v>98.457999999999998</v>
      </c>
      <c r="M50" s="23">
        <f t="shared" si="3"/>
        <v>125.76900000000001</v>
      </c>
      <c r="N50" s="23">
        <f t="shared" si="4"/>
        <v>0</v>
      </c>
      <c r="O50" s="23">
        <f t="shared" si="5"/>
        <v>224.227</v>
      </c>
      <c r="P50" s="13">
        <v>83.187999999999988</v>
      </c>
      <c r="Q50" s="22">
        <f t="shared" si="6"/>
        <v>16.638000000000002</v>
      </c>
      <c r="R50" s="14">
        <v>52</v>
      </c>
      <c r="S50" s="22">
        <f t="shared" si="7"/>
        <v>31.2</v>
      </c>
      <c r="T50" s="64">
        <v>3825.105</v>
      </c>
      <c r="U50" s="64">
        <v>3902.1979999999999</v>
      </c>
      <c r="V50" s="64">
        <v>3831.9780000000001</v>
      </c>
      <c r="W50" s="23">
        <f t="shared" si="16"/>
        <v>3853.0940000000001</v>
      </c>
      <c r="X50" s="41">
        <f t="shared" si="8"/>
        <v>2.2486652081470681E-3</v>
      </c>
      <c r="Y50" s="23">
        <f t="shared" si="9"/>
        <v>272.065</v>
      </c>
      <c r="Z50" s="23">
        <f t="shared" si="10"/>
        <v>272.065</v>
      </c>
      <c r="AA50" s="30">
        <f t="shared" si="11"/>
        <v>4125.1589999999997</v>
      </c>
      <c r="AB50" s="22">
        <f>INDEX('LECI_17-18'!$X$1:$X$505,MATCH('BEFC_17-18'!A:A,'LECI_17-18'!$A$1:$A$502))</f>
        <v>1.03</v>
      </c>
      <c r="AC50" s="23">
        <f t="shared" si="12"/>
        <v>3180.3119999999999</v>
      </c>
      <c r="AD50" s="31">
        <f t="shared" si="13"/>
        <v>483185</v>
      </c>
      <c r="AF50" s="65">
        <v>6074022.8300000001</v>
      </c>
      <c r="AH50" s="36">
        <f t="shared" si="14"/>
        <v>6557208</v>
      </c>
    </row>
    <row r="51" spans="1:34" x14ac:dyDescent="0.2">
      <c r="A51" s="1">
        <v>103026402</v>
      </c>
      <c r="B51" s="2" t="s">
        <v>55</v>
      </c>
      <c r="C51" s="2" t="s">
        <v>32</v>
      </c>
      <c r="D51" s="15">
        <v>81274</v>
      </c>
      <c r="E51" s="6">
        <v>14024</v>
      </c>
      <c r="F51" s="34">
        <f t="shared" si="0"/>
        <v>0.65949999999999998</v>
      </c>
      <c r="G51" s="62">
        <f t="shared" si="15"/>
        <v>460</v>
      </c>
      <c r="H51" s="22">
        <f>INDEX('Sparsity-Size Ratio'!$P$1:$P$504,MATCH('BEFC_17-18'!A:A,'Sparsity-Size Ratio'!$A$1:$A$501))</f>
        <v>-3.9417</v>
      </c>
      <c r="I51" s="23">
        <f t="shared" si="1"/>
        <v>0</v>
      </c>
      <c r="J51" s="63">
        <v>8.0100000000000005E-2</v>
      </c>
      <c r="K51" s="63">
        <v>5.6300000000000003E-2</v>
      </c>
      <c r="L51" s="23">
        <f t="shared" si="2"/>
        <v>251.31299999999999</v>
      </c>
      <c r="M51" s="23">
        <f t="shared" si="3"/>
        <v>88.32</v>
      </c>
      <c r="N51" s="23">
        <f t="shared" si="4"/>
        <v>0</v>
      </c>
      <c r="O51" s="23">
        <f t="shared" si="5"/>
        <v>339.63299999999998</v>
      </c>
      <c r="P51" s="13">
        <v>22.414000000000001</v>
      </c>
      <c r="Q51" s="22">
        <f t="shared" si="6"/>
        <v>4.4829999999999997</v>
      </c>
      <c r="R51" s="14">
        <v>91</v>
      </c>
      <c r="S51" s="22">
        <f t="shared" si="7"/>
        <v>54.6</v>
      </c>
      <c r="T51" s="64">
        <v>5229.1450000000004</v>
      </c>
      <c r="U51" s="64">
        <v>5164.3739999999998</v>
      </c>
      <c r="V51" s="64">
        <v>5095.6850000000004</v>
      </c>
      <c r="W51" s="23">
        <f t="shared" si="16"/>
        <v>5163.0680000000002</v>
      </c>
      <c r="X51" s="41">
        <f t="shared" si="8"/>
        <v>3.0131658814701815E-3</v>
      </c>
      <c r="Y51" s="23">
        <f t="shared" si="9"/>
        <v>398.71600000000001</v>
      </c>
      <c r="Z51" s="23">
        <f t="shared" si="10"/>
        <v>398.71600000000001</v>
      </c>
      <c r="AA51" s="30">
        <f t="shared" si="11"/>
        <v>5561.7839999999997</v>
      </c>
      <c r="AB51" s="22">
        <f>INDEX('LECI_17-18'!$X$1:$X$505,MATCH('BEFC_17-18'!A:A,'LECI_17-18'!$A$1:$A$502))</f>
        <v>1.04</v>
      </c>
      <c r="AC51" s="23">
        <f t="shared" si="12"/>
        <v>3814.7159999999999</v>
      </c>
      <c r="AD51" s="31">
        <f t="shared" si="13"/>
        <v>579571</v>
      </c>
      <c r="AF51" s="65">
        <v>5796217.0700000003</v>
      </c>
      <c r="AH51" s="36">
        <f t="shared" si="14"/>
        <v>6375788</v>
      </c>
    </row>
    <row r="52" spans="1:34" x14ac:dyDescent="0.2">
      <c r="A52" s="1">
        <v>103026852</v>
      </c>
      <c r="B52" s="2" t="s">
        <v>56</v>
      </c>
      <c r="C52" s="2" t="s">
        <v>32</v>
      </c>
      <c r="D52" s="15">
        <v>95085</v>
      </c>
      <c r="E52" s="6">
        <v>19880</v>
      </c>
      <c r="F52" s="34">
        <f t="shared" si="0"/>
        <v>0.56369999999999998</v>
      </c>
      <c r="G52" s="62">
        <f t="shared" si="15"/>
        <v>479</v>
      </c>
      <c r="H52" s="22">
        <f>INDEX('Sparsity-Size Ratio'!$P$1:$P$504,MATCH('BEFC_17-18'!A:A,'Sparsity-Size Ratio'!$A$1:$A$501))</f>
        <v>-0.62890000000000001</v>
      </c>
      <c r="I52" s="23">
        <f t="shared" si="1"/>
        <v>0</v>
      </c>
      <c r="J52" s="63">
        <v>3.1399999999999997E-2</v>
      </c>
      <c r="K52" s="63">
        <v>2.2200000000000001E-2</v>
      </c>
      <c r="L52" s="23">
        <f t="shared" si="2"/>
        <v>151.67099999999999</v>
      </c>
      <c r="M52" s="23">
        <f t="shared" si="3"/>
        <v>53.616</v>
      </c>
      <c r="N52" s="23">
        <f t="shared" si="4"/>
        <v>0</v>
      </c>
      <c r="O52" s="23">
        <f t="shared" si="5"/>
        <v>205.28700000000001</v>
      </c>
      <c r="P52" s="13">
        <v>110.29600000000001</v>
      </c>
      <c r="Q52" s="22">
        <f t="shared" si="6"/>
        <v>22.059000000000001</v>
      </c>
      <c r="R52" s="14">
        <v>79</v>
      </c>
      <c r="S52" s="22">
        <f t="shared" si="7"/>
        <v>47.4</v>
      </c>
      <c r="T52" s="64">
        <v>8050.473</v>
      </c>
      <c r="U52" s="64">
        <v>8097.0770000000002</v>
      </c>
      <c r="V52" s="64">
        <v>8126.19</v>
      </c>
      <c r="W52" s="23">
        <f t="shared" si="16"/>
        <v>8091.2470000000003</v>
      </c>
      <c r="X52" s="41">
        <f t="shared" si="8"/>
        <v>4.7220508036981039E-3</v>
      </c>
      <c r="Y52" s="23">
        <f t="shared" si="9"/>
        <v>274.74599999999998</v>
      </c>
      <c r="Z52" s="23">
        <f t="shared" si="10"/>
        <v>274.74599999999998</v>
      </c>
      <c r="AA52" s="30">
        <f t="shared" si="11"/>
        <v>8365.9930000000004</v>
      </c>
      <c r="AB52" s="22">
        <f>INDEX('LECI_17-18'!$X$1:$X$505,MATCH('BEFC_17-18'!A:A,'LECI_17-18'!$A$1:$A$502))</f>
        <v>0.91</v>
      </c>
      <c r="AC52" s="23">
        <f t="shared" si="12"/>
        <v>4291.4780000000001</v>
      </c>
      <c r="AD52" s="31">
        <f t="shared" si="13"/>
        <v>652005</v>
      </c>
      <c r="AF52" s="65">
        <v>8775968.7899999991</v>
      </c>
      <c r="AH52" s="36">
        <f t="shared" si="14"/>
        <v>9427974</v>
      </c>
    </row>
    <row r="53" spans="1:34" x14ac:dyDescent="0.2">
      <c r="A53" s="1">
        <v>103026873</v>
      </c>
      <c r="B53" s="2" t="s">
        <v>57</v>
      </c>
      <c r="C53" s="2" t="s">
        <v>32</v>
      </c>
      <c r="D53" s="15">
        <v>39192</v>
      </c>
      <c r="E53" s="6">
        <v>6768</v>
      </c>
      <c r="F53" s="34">
        <f t="shared" si="0"/>
        <v>1.3675999999999999</v>
      </c>
      <c r="G53" s="62">
        <f t="shared" si="15"/>
        <v>53</v>
      </c>
      <c r="H53" s="22">
        <f>INDEX('Sparsity-Size Ratio'!$P$1:$P$504,MATCH('BEFC_17-18'!A:A,'Sparsity-Size Ratio'!$A$1:$A$501))</f>
        <v>-2.7401</v>
      </c>
      <c r="I53" s="23">
        <f t="shared" si="1"/>
        <v>0</v>
      </c>
      <c r="J53" s="63">
        <v>0.18459999999999999</v>
      </c>
      <c r="K53" s="63">
        <v>0.1278</v>
      </c>
      <c r="L53" s="23">
        <f t="shared" si="2"/>
        <v>135.042</v>
      </c>
      <c r="M53" s="23">
        <f t="shared" si="3"/>
        <v>46.744999999999997</v>
      </c>
      <c r="N53" s="23">
        <f t="shared" si="4"/>
        <v>0</v>
      </c>
      <c r="O53" s="23">
        <f t="shared" si="5"/>
        <v>181.78700000000001</v>
      </c>
      <c r="P53" s="13">
        <v>42.61</v>
      </c>
      <c r="Q53" s="22">
        <f t="shared" si="6"/>
        <v>8.5220000000000002</v>
      </c>
      <c r="R53" s="14">
        <v>25</v>
      </c>
      <c r="S53" s="22">
        <f t="shared" si="7"/>
        <v>15</v>
      </c>
      <c r="T53" s="64">
        <v>1219.2339999999999</v>
      </c>
      <c r="U53" s="64">
        <v>1268.3009999999999</v>
      </c>
      <c r="V53" s="64">
        <v>1249.2909999999999</v>
      </c>
      <c r="W53" s="23">
        <f t="shared" si="16"/>
        <v>1245.6089999999999</v>
      </c>
      <c r="X53" s="41">
        <f t="shared" si="8"/>
        <v>7.26937266844479E-4</v>
      </c>
      <c r="Y53" s="23">
        <f t="shared" si="9"/>
        <v>205.309</v>
      </c>
      <c r="Z53" s="23">
        <f t="shared" si="10"/>
        <v>205.309</v>
      </c>
      <c r="AA53" s="30">
        <f t="shared" si="11"/>
        <v>1450.9179999999999</v>
      </c>
      <c r="AB53" s="22">
        <f>INDEX('LECI_17-18'!$X$1:$X$505,MATCH('BEFC_17-18'!A:A,'LECI_17-18'!$A$1:$A$502))</f>
        <v>0.92</v>
      </c>
      <c r="AC53" s="23">
        <f t="shared" si="12"/>
        <v>1825.5329999999999</v>
      </c>
      <c r="AD53" s="31">
        <f t="shared" si="13"/>
        <v>277354</v>
      </c>
      <c r="AF53" s="65">
        <v>3841199.05</v>
      </c>
      <c r="AH53" s="36">
        <f t="shared" si="14"/>
        <v>4118553</v>
      </c>
    </row>
    <row r="54" spans="1:34" x14ac:dyDescent="0.2">
      <c r="A54" s="1">
        <v>103026902</v>
      </c>
      <c r="B54" s="2" t="s">
        <v>58</v>
      </c>
      <c r="C54" s="2" t="s">
        <v>32</v>
      </c>
      <c r="D54" s="15">
        <v>63093</v>
      </c>
      <c r="E54" s="6">
        <v>16956</v>
      </c>
      <c r="F54" s="34">
        <f t="shared" si="0"/>
        <v>0.84950000000000003</v>
      </c>
      <c r="G54" s="62">
        <f t="shared" si="15"/>
        <v>380</v>
      </c>
      <c r="H54" s="22">
        <f>INDEX('Sparsity-Size Ratio'!$P$1:$P$504,MATCH('BEFC_17-18'!A:A,'Sparsity-Size Ratio'!$A$1:$A$501))</f>
        <v>-0.8629</v>
      </c>
      <c r="I54" s="23">
        <f t="shared" si="1"/>
        <v>0</v>
      </c>
      <c r="J54" s="63">
        <v>6.8400000000000002E-2</v>
      </c>
      <c r="K54" s="63">
        <v>0.11310000000000001</v>
      </c>
      <c r="L54" s="23">
        <f t="shared" si="2"/>
        <v>177.93899999999999</v>
      </c>
      <c r="M54" s="23">
        <f t="shared" si="3"/>
        <v>147.11199999999999</v>
      </c>
      <c r="N54" s="23">
        <f t="shared" si="4"/>
        <v>0</v>
      </c>
      <c r="O54" s="23">
        <f t="shared" si="5"/>
        <v>325.05099999999999</v>
      </c>
      <c r="P54" s="13">
        <v>63.561999999999998</v>
      </c>
      <c r="Q54" s="22">
        <f t="shared" si="6"/>
        <v>12.712</v>
      </c>
      <c r="R54" s="14">
        <v>48</v>
      </c>
      <c r="S54" s="22">
        <f t="shared" si="7"/>
        <v>28.8</v>
      </c>
      <c r="T54" s="64">
        <v>4335.7569999999996</v>
      </c>
      <c r="U54" s="64">
        <v>4352.8590000000004</v>
      </c>
      <c r="V54" s="64">
        <v>4338.0060000000003</v>
      </c>
      <c r="W54" s="23">
        <f t="shared" si="16"/>
        <v>4342.2070000000003</v>
      </c>
      <c r="X54" s="41">
        <f t="shared" si="8"/>
        <v>2.5341114977918155E-3</v>
      </c>
      <c r="Y54" s="23">
        <f t="shared" si="9"/>
        <v>366.56299999999999</v>
      </c>
      <c r="Z54" s="23">
        <f t="shared" si="10"/>
        <v>366.56299999999999</v>
      </c>
      <c r="AA54" s="30">
        <f t="shared" si="11"/>
        <v>4708.7700000000004</v>
      </c>
      <c r="AB54" s="22">
        <f>INDEX('LECI_17-18'!$X$1:$X$505,MATCH('BEFC_17-18'!A:A,'LECI_17-18'!$A$1:$A$502))</f>
        <v>0.88</v>
      </c>
      <c r="AC54" s="23">
        <f t="shared" si="12"/>
        <v>3520.0880000000002</v>
      </c>
      <c r="AD54" s="31">
        <f t="shared" si="13"/>
        <v>534808</v>
      </c>
      <c r="AF54" s="65">
        <v>5663888.29</v>
      </c>
      <c r="AH54" s="36">
        <f t="shared" si="14"/>
        <v>6198696</v>
      </c>
    </row>
    <row r="55" spans="1:34" x14ac:dyDescent="0.2">
      <c r="A55" s="1">
        <v>103027352</v>
      </c>
      <c r="B55" s="2" t="s">
        <v>59</v>
      </c>
      <c r="C55" s="2" t="s">
        <v>32</v>
      </c>
      <c r="D55" s="15">
        <v>48491</v>
      </c>
      <c r="E55" s="6">
        <v>18735</v>
      </c>
      <c r="F55" s="34">
        <f t="shared" si="0"/>
        <v>1.1052999999999999</v>
      </c>
      <c r="G55" s="62">
        <f t="shared" si="15"/>
        <v>194</v>
      </c>
      <c r="H55" s="22">
        <f>INDEX('Sparsity-Size Ratio'!$P$1:$P$504,MATCH('BEFC_17-18'!A:A,'Sparsity-Size Ratio'!$A$1:$A$501))</f>
        <v>-0.6804</v>
      </c>
      <c r="I55" s="23">
        <f t="shared" si="1"/>
        <v>0</v>
      </c>
      <c r="J55" s="63">
        <v>0.21310000000000001</v>
      </c>
      <c r="K55" s="63">
        <v>0.21340000000000001</v>
      </c>
      <c r="L55" s="23">
        <f t="shared" si="2"/>
        <v>583.96600000000001</v>
      </c>
      <c r="M55" s="23">
        <f t="shared" si="3"/>
        <v>292.39400000000001</v>
      </c>
      <c r="N55" s="23">
        <f t="shared" si="4"/>
        <v>0</v>
      </c>
      <c r="O55" s="23">
        <f t="shared" si="5"/>
        <v>876.36</v>
      </c>
      <c r="P55" s="13">
        <v>744.32799999999997</v>
      </c>
      <c r="Q55" s="22">
        <f t="shared" si="6"/>
        <v>148.86600000000001</v>
      </c>
      <c r="R55" s="14">
        <v>22</v>
      </c>
      <c r="S55" s="22">
        <f t="shared" si="7"/>
        <v>13.2</v>
      </c>
      <c r="T55" s="64">
        <v>4567.2269999999999</v>
      </c>
      <c r="U55" s="64">
        <v>4704.9380000000001</v>
      </c>
      <c r="V55" s="64">
        <v>4734.8029999999999</v>
      </c>
      <c r="W55" s="23">
        <f t="shared" si="16"/>
        <v>4668.9889999999996</v>
      </c>
      <c r="X55" s="41">
        <f t="shared" si="8"/>
        <v>2.7248214348057354E-3</v>
      </c>
      <c r="Y55" s="23">
        <f t="shared" si="9"/>
        <v>1038.4259999999999</v>
      </c>
      <c r="Z55" s="23">
        <f t="shared" si="10"/>
        <v>1038.4259999999999</v>
      </c>
      <c r="AA55" s="30">
        <f t="shared" si="11"/>
        <v>5707.415</v>
      </c>
      <c r="AB55" s="22">
        <f>INDEX('LECI_17-18'!$X$1:$X$505,MATCH('BEFC_17-18'!A:A,'LECI_17-18'!$A$1:$A$502))</f>
        <v>1.05</v>
      </c>
      <c r="AC55" s="23">
        <f t="shared" si="12"/>
        <v>6623.826</v>
      </c>
      <c r="AD55" s="31">
        <f t="shared" si="13"/>
        <v>1006359</v>
      </c>
      <c r="AF55" s="65">
        <v>15493324.810000001</v>
      </c>
      <c r="AH55" s="36">
        <f t="shared" si="14"/>
        <v>16499684</v>
      </c>
    </row>
    <row r="56" spans="1:34" x14ac:dyDescent="0.2">
      <c r="A56" s="1">
        <v>103027503</v>
      </c>
      <c r="B56" s="2" t="s">
        <v>60</v>
      </c>
      <c r="C56" s="2" t="s">
        <v>32</v>
      </c>
      <c r="D56" s="15">
        <v>67700</v>
      </c>
      <c r="E56" s="6">
        <v>11062</v>
      </c>
      <c r="F56" s="34">
        <f t="shared" si="0"/>
        <v>0.79169999999999996</v>
      </c>
      <c r="G56" s="62">
        <f t="shared" si="15"/>
        <v>416</v>
      </c>
      <c r="H56" s="22">
        <f>INDEX('Sparsity-Size Ratio'!$P$1:$P$504,MATCH('BEFC_17-18'!A:A,'Sparsity-Size Ratio'!$A$1:$A$501))</f>
        <v>-8.6300000000000002E-2</v>
      </c>
      <c r="I56" s="23">
        <f t="shared" si="1"/>
        <v>0</v>
      </c>
      <c r="J56" s="63">
        <v>5.0099999999999999E-2</v>
      </c>
      <c r="K56" s="63">
        <v>7.1400000000000005E-2</v>
      </c>
      <c r="L56" s="23">
        <f t="shared" si="2"/>
        <v>118.828</v>
      </c>
      <c r="M56" s="23">
        <f t="shared" si="3"/>
        <v>84.674000000000007</v>
      </c>
      <c r="N56" s="23">
        <f t="shared" si="4"/>
        <v>0</v>
      </c>
      <c r="O56" s="23">
        <f t="shared" si="5"/>
        <v>203.50200000000001</v>
      </c>
      <c r="P56" s="13">
        <v>82.094999999999999</v>
      </c>
      <c r="Q56" s="22">
        <f t="shared" si="6"/>
        <v>16.419</v>
      </c>
      <c r="R56" s="14">
        <v>5</v>
      </c>
      <c r="S56" s="22">
        <f t="shared" si="7"/>
        <v>3</v>
      </c>
      <c r="T56" s="64">
        <v>3953.0309999999999</v>
      </c>
      <c r="U56" s="64">
        <v>4010.6329999999998</v>
      </c>
      <c r="V56" s="64">
        <v>4101.0469999999996</v>
      </c>
      <c r="W56" s="23">
        <f t="shared" si="16"/>
        <v>4021.57</v>
      </c>
      <c r="X56" s="41">
        <f t="shared" si="8"/>
        <v>2.3469877820598214E-3</v>
      </c>
      <c r="Y56" s="23">
        <f t="shared" si="9"/>
        <v>222.92099999999999</v>
      </c>
      <c r="Z56" s="23">
        <f t="shared" si="10"/>
        <v>222.92099999999999</v>
      </c>
      <c r="AA56" s="30">
        <f t="shared" si="11"/>
        <v>4244.491</v>
      </c>
      <c r="AB56" s="22">
        <f>INDEX('LECI_17-18'!$X$1:$X$505,MATCH('BEFC_17-18'!A:A,'LECI_17-18'!$A$1:$A$502))</f>
        <v>0.77</v>
      </c>
      <c r="AC56" s="23">
        <f t="shared" si="12"/>
        <v>2587.48</v>
      </c>
      <c r="AD56" s="31">
        <f t="shared" si="13"/>
        <v>393116</v>
      </c>
      <c r="AF56" s="65">
        <v>12539169.710000001</v>
      </c>
      <c r="AH56" s="36">
        <f t="shared" si="14"/>
        <v>12932286</v>
      </c>
    </row>
    <row r="57" spans="1:34" x14ac:dyDescent="0.2">
      <c r="A57" s="1">
        <v>103027753</v>
      </c>
      <c r="B57" s="2" t="s">
        <v>61</v>
      </c>
      <c r="C57" s="2" t="s">
        <v>32</v>
      </c>
      <c r="D57" s="15">
        <v>71927</v>
      </c>
      <c r="E57" s="6">
        <v>5848</v>
      </c>
      <c r="F57" s="34">
        <f t="shared" si="0"/>
        <v>0.74519999999999997</v>
      </c>
      <c r="G57" s="62">
        <f t="shared" si="15"/>
        <v>440</v>
      </c>
      <c r="H57" s="22">
        <f>INDEX('Sparsity-Size Ratio'!$P$1:$P$504,MATCH('BEFC_17-18'!A:A,'Sparsity-Size Ratio'!$A$1:$A$501))</f>
        <v>0.42820000000000003</v>
      </c>
      <c r="I57" s="23">
        <f t="shared" si="1"/>
        <v>0</v>
      </c>
      <c r="J57" s="63">
        <v>6.7900000000000002E-2</v>
      </c>
      <c r="K57" s="63">
        <v>8.3599999999999994E-2</v>
      </c>
      <c r="L57" s="23">
        <f t="shared" si="2"/>
        <v>73.799000000000007</v>
      </c>
      <c r="M57" s="23">
        <f t="shared" si="3"/>
        <v>45.432000000000002</v>
      </c>
      <c r="N57" s="23">
        <f t="shared" si="4"/>
        <v>0</v>
      </c>
      <c r="O57" s="23">
        <f t="shared" si="5"/>
        <v>119.23099999999999</v>
      </c>
      <c r="P57" s="13">
        <v>29.402000000000001</v>
      </c>
      <c r="Q57" s="22">
        <f t="shared" si="6"/>
        <v>5.88</v>
      </c>
      <c r="R57" s="14">
        <v>10</v>
      </c>
      <c r="S57" s="22">
        <f t="shared" si="7"/>
        <v>6</v>
      </c>
      <c r="T57" s="64">
        <v>1811.47</v>
      </c>
      <c r="U57" s="64">
        <v>1888.847</v>
      </c>
      <c r="V57" s="64">
        <v>1906.1120000000001</v>
      </c>
      <c r="W57" s="23">
        <f t="shared" si="16"/>
        <v>1868.81</v>
      </c>
      <c r="X57" s="41">
        <f t="shared" si="8"/>
        <v>1.0906372976203856E-3</v>
      </c>
      <c r="Y57" s="23">
        <f t="shared" si="9"/>
        <v>131.11099999999999</v>
      </c>
      <c r="Z57" s="23">
        <f t="shared" si="10"/>
        <v>131.11099999999999</v>
      </c>
      <c r="AA57" s="30">
        <f t="shared" si="11"/>
        <v>1999.921</v>
      </c>
      <c r="AB57" s="22">
        <f>INDEX('LECI_17-18'!$X$1:$X$505,MATCH('BEFC_17-18'!A:A,'LECI_17-18'!$A$1:$A$502))</f>
        <v>1.07</v>
      </c>
      <c r="AC57" s="23">
        <f t="shared" si="12"/>
        <v>1594.665</v>
      </c>
      <c r="AD57" s="31">
        <f t="shared" si="13"/>
        <v>242278</v>
      </c>
      <c r="AF57" s="65">
        <v>1188710.52</v>
      </c>
      <c r="AH57" s="36">
        <f t="shared" si="14"/>
        <v>1430989</v>
      </c>
    </row>
    <row r="58" spans="1:34" x14ac:dyDescent="0.2">
      <c r="A58" s="1">
        <v>103028203</v>
      </c>
      <c r="B58" s="2" t="s">
        <v>62</v>
      </c>
      <c r="C58" s="2" t="s">
        <v>32</v>
      </c>
      <c r="D58" s="15">
        <v>52454</v>
      </c>
      <c r="E58" s="6">
        <v>4245</v>
      </c>
      <c r="F58" s="34">
        <f t="shared" si="0"/>
        <v>1.0218</v>
      </c>
      <c r="G58" s="62">
        <f t="shared" si="15"/>
        <v>264</v>
      </c>
      <c r="H58" s="22">
        <f>INDEX('Sparsity-Size Ratio'!$P$1:$P$504,MATCH('BEFC_17-18'!A:A,'Sparsity-Size Ratio'!$A$1:$A$501))</f>
        <v>-1.3702000000000001</v>
      </c>
      <c r="I58" s="23">
        <f t="shared" si="1"/>
        <v>0</v>
      </c>
      <c r="J58" s="63">
        <v>0.1053</v>
      </c>
      <c r="K58" s="63">
        <v>0.1168</v>
      </c>
      <c r="L58" s="23">
        <f t="shared" si="2"/>
        <v>62.216000000000001</v>
      </c>
      <c r="M58" s="23">
        <f t="shared" si="3"/>
        <v>34.505000000000003</v>
      </c>
      <c r="N58" s="23">
        <f t="shared" si="4"/>
        <v>0</v>
      </c>
      <c r="O58" s="23">
        <f t="shared" si="5"/>
        <v>96.721000000000004</v>
      </c>
      <c r="P58" s="13">
        <v>13.587</v>
      </c>
      <c r="Q58" s="22">
        <f t="shared" si="6"/>
        <v>2.7170000000000001</v>
      </c>
      <c r="R58" s="14">
        <v>3</v>
      </c>
      <c r="S58" s="22">
        <f t="shared" si="7"/>
        <v>1.8</v>
      </c>
      <c r="T58" s="64">
        <v>984.745</v>
      </c>
      <c r="U58" s="64">
        <v>1021.624</v>
      </c>
      <c r="V58" s="64">
        <v>1056.5519999999999</v>
      </c>
      <c r="W58" s="23">
        <f t="shared" si="16"/>
        <v>1020.974</v>
      </c>
      <c r="X58" s="41">
        <f t="shared" si="8"/>
        <v>5.9584030709418064E-4</v>
      </c>
      <c r="Y58" s="23">
        <f t="shared" si="9"/>
        <v>101.238</v>
      </c>
      <c r="Z58" s="23">
        <f t="shared" si="10"/>
        <v>101.238</v>
      </c>
      <c r="AA58" s="30">
        <f t="shared" si="11"/>
        <v>1122.212</v>
      </c>
      <c r="AB58" s="22">
        <f>INDEX('LECI_17-18'!$X$1:$X$505,MATCH('BEFC_17-18'!A:A,'LECI_17-18'!$A$1:$A$502))</f>
        <v>0.9</v>
      </c>
      <c r="AC58" s="23">
        <f t="shared" si="12"/>
        <v>1032.009</v>
      </c>
      <c r="AD58" s="31">
        <f t="shared" si="13"/>
        <v>156793</v>
      </c>
      <c r="AF58" s="65">
        <v>2841254.19</v>
      </c>
      <c r="AH58" s="36">
        <f t="shared" si="14"/>
        <v>2998047</v>
      </c>
    </row>
    <row r="59" spans="1:34" x14ac:dyDescent="0.2">
      <c r="A59" s="1">
        <v>103028302</v>
      </c>
      <c r="B59" s="2" t="s">
        <v>63</v>
      </c>
      <c r="C59" s="2" t="s">
        <v>32</v>
      </c>
      <c r="D59" s="15">
        <v>59350</v>
      </c>
      <c r="E59" s="6">
        <v>16884</v>
      </c>
      <c r="F59" s="34">
        <f t="shared" si="0"/>
        <v>0.90310000000000001</v>
      </c>
      <c r="G59" s="62">
        <f t="shared" si="15"/>
        <v>346</v>
      </c>
      <c r="H59" s="22">
        <f>INDEX('Sparsity-Size Ratio'!$P$1:$P$504,MATCH('BEFC_17-18'!A:A,'Sparsity-Size Ratio'!$A$1:$A$501))</f>
        <v>-1.0913999999999999</v>
      </c>
      <c r="I59" s="23">
        <f t="shared" si="1"/>
        <v>0</v>
      </c>
      <c r="J59" s="63">
        <v>0.1071</v>
      </c>
      <c r="K59" s="63">
        <v>0.14549999999999999</v>
      </c>
      <c r="L59" s="23">
        <f t="shared" si="2"/>
        <v>294.15300000000002</v>
      </c>
      <c r="M59" s="23">
        <f t="shared" si="3"/>
        <v>199.81</v>
      </c>
      <c r="N59" s="23">
        <f t="shared" si="4"/>
        <v>0</v>
      </c>
      <c r="O59" s="23">
        <f t="shared" si="5"/>
        <v>493.96300000000002</v>
      </c>
      <c r="P59" s="13">
        <v>75.332000000000008</v>
      </c>
      <c r="Q59" s="22">
        <f t="shared" si="6"/>
        <v>15.066000000000001</v>
      </c>
      <c r="R59" s="14">
        <v>11</v>
      </c>
      <c r="S59" s="22">
        <f t="shared" si="7"/>
        <v>6.6</v>
      </c>
      <c r="T59" s="64">
        <v>4577.5460000000003</v>
      </c>
      <c r="U59" s="64">
        <v>4684.8779999999997</v>
      </c>
      <c r="V59" s="64">
        <v>4768.05</v>
      </c>
      <c r="W59" s="23">
        <f t="shared" si="16"/>
        <v>4676.8249999999998</v>
      </c>
      <c r="X59" s="41">
        <f t="shared" si="8"/>
        <v>2.7293945234900603E-3</v>
      </c>
      <c r="Y59" s="23">
        <f t="shared" si="9"/>
        <v>515.62900000000002</v>
      </c>
      <c r="Z59" s="23">
        <f t="shared" si="10"/>
        <v>515.62900000000002</v>
      </c>
      <c r="AA59" s="30">
        <f t="shared" si="11"/>
        <v>5192.4539999999997</v>
      </c>
      <c r="AB59" s="22">
        <f>INDEX('LECI_17-18'!$X$1:$X$505,MATCH('BEFC_17-18'!A:A,'LECI_17-18'!$A$1:$A$502))</f>
        <v>0.85</v>
      </c>
      <c r="AC59" s="23">
        <f t="shared" si="12"/>
        <v>3985.9090000000001</v>
      </c>
      <c r="AD59" s="31">
        <f t="shared" si="13"/>
        <v>605580</v>
      </c>
      <c r="AF59" s="65">
        <v>10746683.4</v>
      </c>
      <c r="AH59" s="36">
        <f t="shared" si="14"/>
        <v>11352263</v>
      </c>
    </row>
    <row r="60" spans="1:34" x14ac:dyDescent="0.2">
      <c r="A60" s="1">
        <v>103028653</v>
      </c>
      <c r="B60" s="2" t="s">
        <v>64</v>
      </c>
      <c r="C60" s="2" t="s">
        <v>32</v>
      </c>
      <c r="D60" s="15">
        <v>40509</v>
      </c>
      <c r="E60" s="6">
        <v>5305</v>
      </c>
      <c r="F60" s="34">
        <f t="shared" si="0"/>
        <v>1.3230999999999999</v>
      </c>
      <c r="G60" s="62">
        <f t="shared" si="15"/>
        <v>72</v>
      </c>
      <c r="H60" s="22">
        <f>INDEX('Sparsity-Size Ratio'!$P$1:$P$504,MATCH('BEFC_17-18'!A:A,'Sparsity-Size Ratio'!$A$1:$A$501))</f>
        <v>-3.5000000000000003E-2</v>
      </c>
      <c r="I60" s="23">
        <f t="shared" si="1"/>
        <v>0</v>
      </c>
      <c r="J60" s="63">
        <v>0.16250000000000001</v>
      </c>
      <c r="K60" s="63">
        <v>0.23499999999999999</v>
      </c>
      <c r="L60" s="23">
        <f t="shared" si="2"/>
        <v>152.79</v>
      </c>
      <c r="M60" s="23">
        <f t="shared" si="3"/>
        <v>110.479</v>
      </c>
      <c r="N60" s="23">
        <f t="shared" si="4"/>
        <v>0</v>
      </c>
      <c r="O60" s="23">
        <f t="shared" si="5"/>
        <v>263.26900000000001</v>
      </c>
      <c r="P60" s="13">
        <v>34.827000000000005</v>
      </c>
      <c r="Q60" s="22">
        <f t="shared" si="6"/>
        <v>6.9649999999999999</v>
      </c>
      <c r="R60" s="14">
        <v>1</v>
      </c>
      <c r="S60" s="22">
        <f t="shared" si="7"/>
        <v>0.6</v>
      </c>
      <c r="T60" s="64">
        <v>1567.0730000000001</v>
      </c>
      <c r="U60" s="64">
        <v>1618.4860000000001</v>
      </c>
      <c r="V60" s="64">
        <v>1615.817</v>
      </c>
      <c r="W60" s="23">
        <f t="shared" si="16"/>
        <v>1600.4590000000001</v>
      </c>
      <c r="X60" s="41">
        <f t="shared" si="8"/>
        <v>9.3402768537851624E-4</v>
      </c>
      <c r="Y60" s="23">
        <f t="shared" si="9"/>
        <v>270.834</v>
      </c>
      <c r="Z60" s="23">
        <f t="shared" si="10"/>
        <v>270.834</v>
      </c>
      <c r="AA60" s="30">
        <f t="shared" si="11"/>
        <v>1871.2929999999999</v>
      </c>
      <c r="AB60" s="22">
        <f>INDEX('LECI_17-18'!$X$1:$X$505,MATCH('BEFC_17-18'!A:A,'LECI_17-18'!$A$1:$A$502))</f>
        <v>1.1000000000000001</v>
      </c>
      <c r="AC60" s="23">
        <f t="shared" si="12"/>
        <v>2723.4989999999998</v>
      </c>
      <c r="AD60" s="31">
        <f t="shared" si="13"/>
        <v>413782</v>
      </c>
      <c r="AF60" s="65">
        <v>9336272.4900000002</v>
      </c>
      <c r="AH60" s="36">
        <f t="shared" si="14"/>
        <v>9750054</v>
      </c>
    </row>
    <row r="61" spans="1:34" x14ac:dyDescent="0.2">
      <c r="A61" s="1">
        <v>103028703</v>
      </c>
      <c r="B61" s="2" t="s">
        <v>65</v>
      </c>
      <c r="C61" s="2" t="s">
        <v>32</v>
      </c>
      <c r="D61" s="15">
        <v>74105</v>
      </c>
      <c r="E61" s="6">
        <v>5926</v>
      </c>
      <c r="F61" s="34">
        <f t="shared" si="0"/>
        <v>0.72330000000000005</v>
      </c>
      <c r="G61" s="62">
        <f t="shared" si="15"/>
        <v>445</v>
      </c>
      <c r="H61" s="22">
        <f>INDEX('Sparsity-Size Ratio'!$P$1:$P$504,MATCH('BEFC_17-18'!A:A,'Sparsity-Size Ratio'!$A$1:$A$501))</f>
        <v>1.49E-2</v>
      </c>
      <c r="I61" s="23">
        <f t="shared" si="1"/>
        <v>0</v>
      </c>
      <c r="J61" s="63">
        <v>3.27E-2</v>
      </c>
      <c r="K61" s="63">
        <v>5.3100000000000001E-2</v>
      </c>
      <c r="L61" s="23">
        <f t="shared" si="2"/>
        <v>57.869</v>
      </c>
      <c r="M61" s="23">
        <f t="shared" si="3"/>
        <v>46.985999999999997</v>
      </c>
      <c r="N61" s="23">
        <f t="shared" si="4"/>
        <v>0</v>
      </c>
      <c r="O61" s="23">
        <f t="shared" si="5"/>
        <v>104.855</v>
      </c>
      <c r="P61" s="13">
        <v>27.244999999999997</v>
      </c>
      <c r="Q61" s="22">
        <f t="shared" si="6"/>
        <v>5.4489999999999998</v>
      </c>
      <c r="R61" s="14">
        <v>27</v>
      </c>
      <c r="S61" s="22">
        <f t="shared" si="7"/>
        <v>16.2</v>
      </c>
      <c r="T61" s="64">
        <v>2949.4989999999998</v>
      </c>
      <c r="U61" s="64">
        <v>2831.578</v>
      </c>
      <c r="V61" s="64">
        <v>2737.9690000000001</v>
      </c>
      <c r="W61" s="23">
        <f t="shared" si="16"/>
        <v>2839.6819999999998</v>
      </c>
      <c r="X61" s="41">
        <f t="shared" si="8"/>
        <v>1.6572380833692305E-3</v>
      </c>
      <c r="Y61" s="23">
        <f t="shared" si="9"/>
        <v>126.504</v>
      </c>
      <c r="Z61" s="23">
        <f t="shared" si="10"/>
        <v>126.504</v>
      </c>
      <c r="AA61" s="30">
        <f t="shared" si="11"/>
        <v>2966.1860000000001</v>
      </c>
      <c r="AB61" s="22">
        <f>INDEX('LECI_17-18'!$X$1:$X$505,MATCH('BEFC_17-18'!A:A,'LECI_17-18'!$A$1:$A$502))</f>
        <v>1.48</v>
      </c>
      <c r="AC61" s="23">
        <f t="shared" si="12"/>
        <v>3175.2550000000001</v>
      </c>
      <c r="AD61" s="31">
        <f t="shared" si="13"/>
        <v>482417</v>
      </c>
      <c r="AF61" s="65">
        <v>2808033.33</v>
      </c>
      <c r="AH61" s="36">
        <f t="shared" si="14"/>
        <v>3290450</v>
      </c>
    </row>
    <row r="62" spans="1:34" x14ac:dyDescent="0.2">
      <c r="A62" s="1">
        <v>103028753</v>
      </c>
      <c r="B62" s="2" t="s">
        <v>66</v>
      </c>
      <c r="C62" s="2" t="s">
        <v>32</v>
      </c>
      <c r="D62" s="15">
        <v>67796</v>
      </c>
      <c r="E62" s="6">
        <v>5468</v>
      </c>
      <c r="F62" s="34">
        <f t="shared" si="0"/>
        <v>0.79059999999999997</v>
      </c>
      <c r="G62" s="62">
        <f t="shared" si="15"/>
        <v>417</v>
      </c>
      <c r="H62" s="22">
        <f>INDEX('Sparsity-Size Ratio'!$P$1:$P$504,MATCH('BEFC_17-18'!A:A,'Sparsity-Size Ratio'!$A$1:$A$501))</f>
        <v>-0.24379999999999999</v>
      </c>
      <c r="I62" s="23">
        <f t="shared" si="1"/>
        <v>0</v>
      </c>
      <c r="J62" s="63">
        <v>0.10100000000000001</v>
      </c>
      <c r="K62" s="63">
        <v>0.11310000000000001</v>
      </c>
      <c r="L62" s="23">
        <f t="shared" si="2"/>
        <v>113.16800000000001</v>
      </c>
      <c r="M62" s="23">
        <f t="shared" si="3"/>
        <v>63.363</v>
      </c>
      <c r="N62" s="23">
        <f t="shared" si="4"/>
        <v>0</v>
      </c>
      <c r="O62" s="23">
        <f t="shared" si="5"/>
        <v>176.53100000000001</v>
      </c>
      <c r="P62" s="13">
        <v>42.91</v>
      </c>
      <c r="Q62" s="22">
        <f t="shared" si="6"/>
        <v>8.5820000000000007</v>
      </c>
      <c r="R62" s="14">
        <v>14</v>
      </c>
      <c r="S62" s="22">
        <f t="shared" si="7"/>
        <v>8.4</v>
      </c>
      <c r="T62" s="64">
        <v>1867.451</v>
      </c>
      <c r="U62" s="64">
        <v>1879.4459999999999</v>
      </c>
      <c r="V62" s="64">
        <v>1924.423</v>
      </c>
      <c r="W62" s="23">
        <f t="shared" si="16"/>
        <v>1890.44</v>
      </c>
      <c r="X62" s="41">
        <f t="shared" si="8"/>
        <v>1.1032605630928141E-3</v>
      </c>
      <c r="Y62" s="23">
        <f t="shared" si="9"/>
        <v>193.51300000000001</v>
      </c>
      <c r="Z62" s="23">
        <f t="shared" si="10"/>
        <v>193.51300000000001</v>
      </c>
      <c r="AA62" s="30">
        <f t="shared" si="11"/>
        <v>2083.953</v>
      </c>
      <c r="AB62" s="22">
        <f>INDEX('LECI_17-18'!$X$1:$X$505,MATCH('BEFC_17-18'!A:A,'LECI_17-18'!$A$1:$A$502))</f>
        <v>0.98</v>
      </c>
      <c r="AC62" s="23">
        <f t="shared" si="12"/>
        <v>1614.6220000000001</v>
      </c>
      <c r="AD62" s="31">
        <f t="shared" si="13"/>
        <v>245310</v>
      </c>
      <c r="AF62" s="65">
        <v>6153629.9400000004</v>
      </c>
      <c r="AH62" s="36">
        <f t="shared" si="14"/>
        <v>6398940</v>
      </c>
    </row>
    <row r="63" spans="1:34" x14ac:dyDescent="0.2">
      <c r="A63" s="1">
        <v>103028833</v>
      </c>
      <c r="B63" s="2" t="s">
        <v>67</v>
      </c>
      <c r="C63" s="2" t="s">
        <v>32</v>
      </c>
      <c r="D63" s="15">
        <v>41539</v>
      </c>
      <c r="E63" s="6">
        <v>7351</v>
      </c>
      <c r="F63" s="34">
        <f t="shared" si="0"/>
        <v>1.2903</v>
      </c>
      <c r="G63" s="62">
        <f t="shared" si="15"/>
        <v>82</v>
      </c>
      <c r="H63" s="22">
        <f>INDEX('Sparsity-Size Ratio'!$P$1:$P$504,MATCH('BEFC_17-18'!A:A,'Sparsity-Size Ratio'!$A$1:$A$501))</f>
        <v>-1.5296000000000001</v>
      </c>
      <c r="I63" s="23">
        <f t="shared" si="1"/>
        <v>0</v>
      </c>
      <c r="J63" s="63">
        <v>0.24440000000000001</v>
      </c>
      <c r="K63" s="63">
        <v>0.21870000000000001</v>
      </c>
      <c r="L63" s="23">
        <f t="shared" si="2"/>
        <v>258.35199999999998</v>
      </c>
      <c r="M63" s="23">
        <f t="shared" si="3"/>
        <v>115.592</v>
      </c>
      <c r="N63" s="23">
        <f t="shared" si="4"/>
        <v>0</v>
      </c>
      <c r="O63" s="23">
        <f t="shared" si="5"/>
        <v>373.94400000000002</v>
      </c>
      <c r="P63" s="13">
        <v>240.37800000000001</v>
      </c>
      <c r="Q63" s="22">
        <f t="shared" si="6"/>
        <v>48.076000000000001</v>
      </c>
      <c r="R63" s="14">
        <v>7</v>
      </c>
      <c r="S63" s="22">
        <f t="shared" si="7"/>
        <v>4.2</v>
      </c>
      <c r="T63" s="64">
        <v>1761.8119999999999</v>
      </c>
      <c r="U63" s="64">
        <v>1796.7729999999999</v>
      </c>
      <c r="V63" s="64">
        <v>1880.921</v>
      </c>
      <c r="W63" s="23">
        <f t="shared" si="16"/>
        <v>1813.1690000000001</v>
      </c>
      <c r="X63" s="41">
        <f t="shared" si="8"/>
        <v>1.0581652165223094E-3</v>
      </c>
      <c r="Y63" s="23">
        <f t="shared" si="9"/>
        <v>426.22</v>
      </c>
      <c r="Z63" s="23">
        <f t="shared" si="10"/>
        <v>426.22</v>
      </c>
      <c r="AA63" s="30">
        <f t="shared" si="11"/>
        <v>2239.3890000000001</v>
      </c>
      <c r="AB63" s="22">
        <f>INDEX('LECI_17-18'!$X$1:$X$505,MATCH('BEFC_17-18'!A:A,'LECI_17-18'!$A$1:$A$502))</f>
        <v>0.95</v>
      </c>
      <c r="AC63" s="23">
        <f t="shared" si="12"/>
        <v>2745.009</v>
      </c>
      <c r="AD63" s="31">
        <f t="shared" si="13"/>
        <v>417050</v>
      </c>
      <c r="AF63" s="65">
        <v>8572752.3399999999</v>
      </c>
      <c r="AH63" s="36">
        <f t="shared" si="14"/>
        <v>8989802</v>
      </c>
    </row>
    <row r="64" spans="1:34" x14ac:dyDescent="0.2">
      <c r="A64" s="1">
        <v>103028853</v>
      </c>
      <c r="B64" s="2" t="s">
        <v>68</v>
      </c>
      <c r="C64" s="2" t="s">
        <v>32</v>
      </c>
      <c r="D64" s="15">
        <v>31332</v>
      </c>
      <c r="E64" s="6">
        <v>5503</v>
      </c>
      <c r="F64" s="34">
        <f t="shared" si="0"/>
        <v>1.7107000000000001</v>
      </c>
      <c r="G64" s="62">
        <f t="shared" si="15"/>
        <v>13</v>
      </c>
      <c r="H64" s="22">
        <f>INDEX('Sparsity-Size Ratio'!$P$1:$P$504,MATCH('BEFC_17-18'!A:A,'Sparsity-Size Ratio'!$A$1:$A$501))</f>
        <v>-1.867</v>
      </c>
      <c r="I64" s="23">
        <f t="shared" si="1"/>
        <v>0</v>
      </c>
      <c r="J64" s="63">
        <v>0.37590000000000001</v>
      </c>
      <c r="K64" s="63">
        <v>0.30159999999999998</v>
      </c>
      <c r="L64" s="23">
        <f t="shared" si="2"/>
        <v>394.64699999999999</v>
      </c>
      <c r="M64" s="23">
        <f t="shared" si="3"/>
        <v>158.321</v>
      </c>
      <c r="N64" s="23">
        <f t="shared" si="4"/>
        <v>197.32400000000001</v>
      </c>
      <c r="O64" s="23">
        <f t="shared" si="5"/>
        <v>750.29200000000003</v>
      </c>
      <c r="P64" s="13">
        <v>426.27699999999993</v>
      </c>
      <c r="Q64" s="22">
        <f t="shared" si="6"/>
        <v>85.254999999999995</v>
      </c>
      <c r="R64" s="14">
        <v>14</v>
      </c>
      <c r="S64" s="22">
        <f t="shared" si="7"/>
        <v>8.4</v>
      </c>
      <c r="T64" s="64">
        <v>1749.788</v>
      </c>
      <c r="U64" s="64">
        <v>1732.3530000000001</v>
      </c>
      <c r="V64" s="64">
        <v>1778.241</v>
      </c>
      <c r="W64" s="23">
        <f t="shared" si="16"/>
        <v>1753.461</v>
      </c>
      <c r="X64" s="41">
        <f t="shared" si="8"/>
        <v>1.0233196346994822E-3</v>
      </c>
      <c r="Y64" s="23">
        <f t="shared" si="9"/>
        <v>843.947</v>
      </c>
      <c r="Z64" s="23">
        <f t="shared" si="10"/>
        <v>843.947</v>
      </c>
      <c r="AA64" s="30">
        <f t="shared" si="11"/>
        <v>2597.4079999999999</v>
      </c>
      <c r="AB64" s="22">
        <f>INDEX('LECI_17-18'!$X$1:$X$505,MATCH('BEFC_17-18'!A:A,'LECI_17-18'!$A$1:$A$502))</f>
        <v>1.63</v>
      </c>
      <c r="AC64" s="23">
        <f t="shared" si="12"/>
        <v>7242.7190000000001</v>
      </c>
      <c r="AD64" s="31">
        <f t="shared" si="13"/>
        <v>1100388</v>
      </c>
      <c r="AF64" s="65">
        <v>8441186.5800000001</v>
      </c>
      <c r="AH64" s="36">
        <f t="shared" si="14"/>
        <v>9541575</v>
      </c>
    </row>
    <row r="65" spans="1:36" x14ac:dyDescent="0.2">
      <c r="A65" s="1">
        <v>103029203</v>
      </c>
      <c r="B65" s="2" t="s">
        <v>69</v>
      </c>
      <c r="C65" s="2" t="s">
        <v>32</v>
      </c>
      <c r="D65" s="15">
        <v>112929</v>
      </c>
      <c r="E65" s="6">
        <v>6950</v>
      </c>
      <c r="F65" s="34">
        <f t="shared" si="0"/>
        <v>0.47460000000000002</v>
      </c>
      <c r="G65" s="62">
        <f t="shared" si="15"/>
        <v>496</v>
      </c>
      <c r="H65" s="22">
        <f>INDEX('Sparsity-Size Ratio'!$P$1:$P$504,MATCH('BEFC_17-18'!A:A,'Sparsity-Size Ratio'!$A$1:$A$501))</f>
        <v>-1.5203</v>
      </c>
      <c r="I65" s="23">
        <f t="shared" si="1"/>
        <v>0</v>
      </c>
      <c r="J65" s="63">
        <v>7.4999999999999997E-3</v>
      </c>
      <c r="K65" s="63">
        <v>4.6600000000000003E-2</v>
      </c>
      <c r="L65" s="23">
        <f t="shared" si="2"/>
        <v>18.012</v>
      </c>
      <c r="M65" s="23">
        <f t="shared" si="3"/>
        <v>55.957999999999998</v>
      </c>
      <c r="N65" s="23">
        <f t="shared" si="4"/>
        <v>0</v>
      </c>
      <c r="O65" s="23">
        <f t="shared" si="5"/>
        <v>73.97</v>
      </c>
      <c r="P65" s="13">
        <v>12.766999999999999</v>
      </c>
      <c r="Q65" s="22">
        <f t="shared" si="6"/>
        <v>2.5529999999999999</v>
      </c>
      <c r="R65" s="14">
        <v>39</v>
      </c>
      <c r="S65" s="22">
        <f t="shared" si="7"/>
        <v>23.4</v>
      </c>
      <c r="T65" s="64">
        <v>4002.7260000000001</v>
      </c>
      <c r="U65" s="64">
        <v>4007.4079999999999</v>
      </c>
      <c r="V65" s="64">
        <v>4073.9459999999999</v>
      </c>
      <c r="W65" s="23">
        <f t="shared" si="16"/>
        <v>4028.027</v>
      </c>
      <c r="X65" s="41">
        <f t="shared" si="8"/>
        <v>2.3507560865052889E-3</v>
      </c>
      <c r="Y65" s="23">
        <f t="shared" si="9"/>
        <v>99.923000000000002</v>
      </c>
      <c r="Z65" s="23">
        <f t="shared" si="10"/>
        <v>99.923000000000002</v>
      </c>
      <c r="AA65" s="30">
        <f t="shared" si="11"/>
        <v>4127.95</v>
      </c>
      <c r="AB65" s="22">
        <f>INDEX('LECI_17-18'!$X$1:$X$505,MATCH('BEFC_17-18'!A:A,'LECI_17-18'!$A$1:$A$502))</f>
        <v>1.03</v>
      </c>
      <c r="AC65" s="23">
        <f t="shared" si="12"/>
        <v>2017.8989999999999</v>
      </c>
      <c r="AD65" s="31">
        <f t="shared" si="13"/>
        <v>306580</v>
      </c>
      <c r="AF65" s="65">
        <v>4075878.83</v>
      </c>
      <c r="AH65" s="36">
        <f t="shared" si="14"/>
        <v>4382459</v>
      </c>
    </row>
    <row r="66" spans="1:36" x14ac:dyDescent="0.2">
      <c r="A66" s="1">
        <v>103029403</v>
      </c>
      <c r="B66" s="2" t="s">
        <v>70</v>
      </c>
      <c r="C66" s="2" t="s">
        <v>32</v>
      </c>
      <c r="D66" s="15">
        <v>68592</v>
      </c>
      <c r="E66" s="6">
        <v>8740</v>
      </c>
      <c r="F66" s="34">
        <f t="shared" si="0"/>
        <v>0.78139999999999998</v>
      </c>
      <c r="G66" s="62">
        <f t="shared" si="15"/>
        <v>421</v>
      </c>
      <c r="H66" s="22">
        <f>INDEX('Sparsity-Size Ratio'!$P$1:$P$504,MATCH('BEFC_17-18'!A:A,'Sparsity-Size Ratio'!$A$1:$A$501))</f>
        <v>0.41720000000000002</v>
      </c>
      <c r="I66" s="23">
        <f t="shared" si="1"/>
        <v>0</v>
      </c>
      <c r="J66" s="63">
        <v>4.2799999999999998E-2</v>
      </c>
      <c r="K66" s="63">
        <v>0.1109</v>
      </c>
      <c r="L66" s="23">
        <f t="shared" si="2"/>
        <v>86.808999999999997</v>
      </c>
      <c r="M66" s="23">
        <f t="shared" si="3"/>
        <v>112.46599999999999</v>
      </c>
      <c r="N66" s="23">
        <f t="shared" si="4"/>
        <v>0</v>
      </c>
      <c r="O66" s="23">
        <f t="shared" si="5"/>
        <v>199.27500000000001</v>
      </c>
      <c r="P66" s="13">
        <v>52.353000000000002</v>
      </c>
      <c r="Q66" s="22">
        <f t="shared" si="6"/>
        <v>10.471</v>
      </c>
      <c r="R66" s="14">
        <v>33</v>
      </c>
      <c r="S66" s="22">
        <f t="shared" si="7"/>
        <v>19.8</v>
      </c>
      <c r="T66" s="64">
        <v>3380.4140000000002</v>
      </c>
      <c r="U66" s="64">
        <v>3182.42</v>
      </c>
      <c r="V66" s="64">
        <v>3216.3820000000001</v>
      </c>
      <c r="W66" s="23">
        <f t="shared" si="16"/>
        <v>3259.739</v>
      </c>
      <c r="X66" s="41">
        <f t="shared" si="8"/>
        <v>1.9023832994835099E-3</v>
      </c>
      <c r="Y66" s="23">
        <f t="shared" si="9"/>
        <v>229.54599999999999</v>
      </c>
      <c r="Z66" s="23">
        <f t="shared" si="10"/>
        <v>229.54599999999999</v>
      </c>
      <c r="AA66" s="30">
        <f t="shared" si="11"/>
        <v>3489.2849999999999</v>
      </c>
      <c r="AB66" s="22">
        <f>INDEX('LECI_17-18'!$X$1:$X$505,MATCH('BEFC_17-18'!A:A,'LECI_17-18'!$A$1:$A$502))</f>
        <v>1.25</v>
      </c>
      <c r="AC66" s="23">
        <f t="shared" si="12"/>
        <v>3408.1590000000001</v>
      </c>
      <c r="AD66" s="31">
        <f t="shared" si="13"/>
        <v>517802</v>
      </c>
      <c r="AF66" s="65">
        <v>5339428.76</v>
      </c>
      <c r="AH66" s="36">
        <f t="shared" si="14"/>
        <v>5857231</v>
      </c>
    </row>
    <row r="67" spans="1:36" x14ac:dyDescent="0.2">
      <c r="A67" s="1">
        <v>103029553</v>
      </c>
      <c r="B67" s="2" t="s">
        <v>71</v>
      </c>
      <c r="C67" s="2" t="s">
        <v>32</v>
      </c>
      <c r="D67" s="15">
        <v>69098</v>
      </c>
      <c r="E67" s="6">
        <v>8091</v>
      </c>
      <c r="F67" s="34">
        <f t="shared" ref="F67:F130" si="17">ROUND(1/(D67/$D$504),4)</f>
        <v>0.77569999999999995</v>
      </c>
      <c r="G67" s="62">
        <f t="shared" si="15"/>
        <v>427</v>
      </c>
      <c r="H67" s="22">
        <f>INDEX('Sparsity-Size Ratio'!$P$1:$P$504,MATCH('BEFC_17-18'!A:A,'Sparsity-Size Ratio'!$A$1:$A$501))</f>
        <v>6.4000000000000003E-3</v>
      </c>
      <c r="I67" s="23">
        <f t="shared" ref="I67:I130" si="18">ROUND(IF(H67&lt;=$H$504,0,((H67/$H$504)-1)*0.7*(W67+Y67)),3)</f>
        <v>0</v>
      </c>
      <c r="J67" s="63">
        <v>3.8199999999999998E-2</v>
      </c>
      <c r="K67" s="63">
        <v>2.5700000000000001E-2</v>
      </c>
      <c r="L67" s="23">
        <f t="shared" ref="L67:L130" si="19">ROUND((J67*T67)*$L$506,3)</f>
        <v>64.408000000000001</v>
      </c>
      <c r="M67" s="23">
        <f t="shared" ref="M67:M130" si="20">ROUND((K67*T67)*$M$506,3)</f>
        <v>21.666</v>
      </c>
      <c r="N67" s="23">
        <f t="shared" ref="N67:N130" si="21">IF(J67&gt;$N$506,ROUND((J67*T67)*$N$508,3),0)</f>
        <v>0</v>
      </c>
      <c r="O67" s="23">
        <f t="shared" ref="O67:O130" si="22">ROUND(L67+M67+N67,3)</f>
        <v>86.073999999999998</v>
      </c>
      <c r="P67" s="13">
        <v>40.694999999999993</v>
      </c>
      <c r="Q67" s="22">
        <f t="shared" ref="Q67:Q130" si="23">ROUND(P67*$P$506,3)</f>
        <v>8.1389999999999993</v>
      </c>
      <c r="R67" s="14">
        <v>10</v>
      </c>
      <c r="S67" s="22">
        <f t="shared" ref="S67:S130" si="24">ROUND(R67*$R$506,3)</f>
        <v>6</v>
      </c>
      <c r="T67" s="64">
        <v>2810.1390000000001</v>
      </c>
      <c r="U67" s="64">
        <v>2781.8820000000001</v>
      </c>
      <c r="V67" s="64">
        <v>2783.1529999999998</v>
      </c>
      <c r="W67" s="23">
        <f t="shared" si="16"/>
        <v>2791.7249999999999</v>
      </c>
      <c r="X67" s="41">
        <f t="shared" ref="X67:X130" si="25">W67/$W$504</f>
        <v>1.6292503837732413E-3</v>
      </c>
      <c r="Y67" s="23">
        <f t="shared" ref="Y67:Y130" si="26">ROUND((S67+Q67+O67),3)</f>
        <v>100.21299999999999</v>
      </c>
      <c r="Z67" s="23">
        <f t="shared" ref="Z67:Z130" si="27">ROUND(Y67+I67,3)</f>
        <v>100.21299999999999</v>
      </c>
      <c r="AA67" s="30">
        <f t="shared" ref="AA67:AA130" si="28">ROUND(W67+Z67,4)</f>
        <v>2891.9380000000001</v>
      </c>
      <c r="AB67" s="22">
        <f>INDEX('LECI_17-18'!$X$1:$X$505,MATCH('BEFC_17-18'!A:A,'LECI_17-18'!$A$1:$A$502))</f>
        <v>1.01</v>
      </c>
      <c r="AC67" s="23">
        <f t="shared" ref="AC67:AC130" si="29">ROUND(F67*AA67*AB67,3)</f>
        <v>2265.7089999999998</v>
      </c>
      <c r="AD67" s="31">
        <f t="shared" ref="AD67:AD130" si="30">ROUND((AC67/$AC$504)*$AF$509,0)</f>
        <v>344230</v>
      </c>
      <c r="AF67" s="65">
        <v>5314659.26</v>
      </c>
      <c r="AH67" s="36">
        <f t="shared" ref="AH67:AH130" si="31">ROUND(AD67+AF67,0)</f>
        <v>5658889</v>
      </c>
    </row>
    <row r="68" spans="1:36" x14ac:dyDescent="0.2">
      <c r="A68" s="1">
        <v>103029603</v>
      </c>
      <c r="B68" s="2" t="s">
        <v>72</v>
      </c>
      <c r="C68" s="2" t="s">
        <v>32</v>
      </c>
      <c r="D68" s="15">
        <v>48662</v>
      </c>
      <c r="E68" s="6">
        <v>9154</v>
      </c>
      <c r="F68" s="34">
        <f t="shared" si="17"/>
        <v>1.1014999999999999</v>
      </c>
      <c r="G68" s="62">
        <f t="shared" ref="G68:G131" si="32">RANK(F68,$F$3:$F$502)</f>
        <v>199</v>
      </c>
      <c r="H68" s="22">
        <f>INDEX('Sparsity-Size Ratio'!$P$1:$P$504,MATCH('BEFC_17-18'!A:A,'Sparsity-Size Ratio'!$A$1:$A$501))</f>
        <v>-0.20910000000000001</v>
      </c>
      <c r="I68" s="23">
        <f t="shared" si="18"/>
        <v>0</v>
      </c>
      <c r="J68" s="63">
        <v>0.2036</v>
      </c>
      <c r="K68" s="63">
        <v>0.20610000000000001</v>
      </c>
      <c r="L68" s="23">
        <f t="shared" si="19"/>
        <v>324.74</v>
      </c>
      <c r="M68" s="23">
        <f t="shared" si="20"/>
        <v>164.363</v>
      </c>
      <c r="N68" s="23">
        <f t="shared" si="21"/>
        <v>0</v>
      </c>
      <c r="O68" s="23">
        <f t="shared" si="22"/>
        <v>489.10300000000001</v>
      </c>
      <c r="P68" s="13">
        <v>80.343999999999994</v>
      </c>
      <c r="Q68" s="22">
        <f t="shared" si="23"/>
        <v>16.068999999999999</v>
      </c>
      <c r="R68" s="14">
        <v>11</v>
      </c>
      <c r="S68" s="22">
        <f t="shared" si="24"/>
        <v>6.6</v>
      </c>
      <c r="T68" s="64">
        <v>2658.3130000000001</v>
      </c>
      <c r="U68" s="64">
        <v>2718.7829999999999</v>
      </c>
      <c r="V68" s="64">
        <v>2793.2629999999999</v>
      </c>
      <c r="W68" s="23">
        <f t="shared" ref="W68:W131" si="33">ROUND(AVERAGE(T68:V68),3)</f>
        <v>2723.453</v>
      </c>
      <c r="X68" s="41">
        <f t="shared" si="25"/>
        <v>1.5894068525511595E-3</v>
      </c>
      <c r="Y68" s="23">
        <f t="shared" si="26"/>
        <v>511.77199999999999</v>
      </c>
      <c r="Z68" s="23">
        <f t="shared" si="27"/>
        <v>511.77199999999999</v>
      </c>
      <c r="AA68" s="30">
        <f t="shared" si="28"/>
        <v>3235.2249999999999</v>
      </c>
      <c r="AB68" s="22">
        <f>INDEX('LECI_17-18'!$X$1:$X$505,MATCH('BEFC_17-18'!A:A,'LECI_17-18'!$A$1:$A$502))</f>
        <v>1.4</v>
      </c>
      <c r="AC68" s="23">
        <f t="shared" si="29"/>
        <v>4989.04</v>
      </c>
      <c r="AD68" s="31">
        <f t="shared" si="30"/>
        <v>757986</v>
      </c>
      <c r="AF68" s="65">
        <v>6535133.7300000004</v>
      </c>
      <c r="AH68" s="36">
        <f t="shared" si="31"/>
        <v>7293120</v>
      </c>
      <c r="AJ68" s="36"/>
    </row>
    <row r="69" spans="1:36" x14ac:dyDescent="0.2">
      <c r="A69" s="1">
        <v>103029803</v>
      </c>
      <c r="B69" s="2" t="s">
        <v>73</v>
      </c>
      <c r="C69" s="2" t="s">
        <v>32</v>
      </c>
      <c r="D69" s="15">
        <v>32324</v>
      </c>
      <c r="E69" s="6">
        <v>8001</v>
      </c>
      <c r="F69" s="34">
        <f t="shared" si="17"/>
        <v>1.6581999999999999</v>
      </c>
      <c r="G69" s="62">
        <f t="shared" si="32"/>
        <v>14</v>
      </c>
      <c r="H69" s="22">
        <f>INDEX('Sparsity-Size Ratio'!$P$1:$P$504,MATCH('BEFC_17-18'!A:A,'Sparsity-Size Ratio'!$A$1:$A$501))</f>
        <v>-1.9191</v>
      </c>
      <c r="I69" s="23">
        <f t="shared" si="18"/>
        <v>0</v>
      </c>
      <c r="J69" s="63">
        <v>0.37380000000000002</v>
      </c>
      <c r="K69" s="63">
        <v>0.38200000000000001</v>
      </c>
      <c r="L69" s="23">
        <f t="shared" si="19"/>
        <v>256.71800000000002</v>
      </c>
      <c r="M69" s="23">
        <f t="shared" si="20"/>
        <v>131.17500000000001</v>
      </c>
      <c r="N69" s="23">
        <f t="shared" si="21"/>
        <v>128.35900000000001</v>
      </c>
      <c r="O69" s="23">
        <f t="shared" si="22"/>
        <v>516.25199999999995</v>
      </c>
      <c r="P69" s="13">
        <v>351.20799999999997</v>
      </c>
      <c r="Q69" s="22">
        <f t="shared" si="23"/>
        <v>70.242000000000004</v>
      </c>
      <c r="R69" s="14">
        <v>2</v>
      </c>
      <c r="S69" s="22">
        <f t="shared" si="24"/>
        <v>1.2</v>
      </c>
      <c r="T69" s="64">
        <v>1144.6310000000001</v>
      </c>
      <c r="U69" s="64">
        <v>1184.2670000000001</v>
      </c>
      <c r="V69" s="64">
        <v>1265</v>
      </c>
      <c r="W69" s="23">
        <f t="shared" si="33"/>
        <v>1197.9659999999999</v>
      </c>
      <c r="X69" s="41">
        <f t="shared" si="25"/>
        <v>6.9913281761179726E-4</v>
      </c>
      <c r="Y69" s="23">
        <f t="shared" si="26"/>
        <v>587.69399999999996</v>
      </c>
      <c r="Z69" s="23">
        <f t="shared" si="27"/>
        <v>587.69399999999996</v>
      </c>
      <c r="AA69" s="30">
        <f t="shared" si="28"/>
        <v>1785.66</v>
      </c>
      <c r="AB69" s="22">
        <f>INDEX('LECI_17-18'!$X$1:$X$505,MATCH('BEFC_17-18'!A:A,'LECI_17-18'!$A$1:$A$502))</f>
        <v>1.03</v>
      </c>
      <c r="AC69" s="23">
        <f t="shared" si="29"/>
        <v>3049.8110000000001</v>
      </c>
      <c r="AD69" s="31">
        <f t="shared" si="30"/>
        <v>463358</v>
      </c>
      <c r="AF69" s="65">
        <v>10116469.67</v>
      </c>
      <c r="AH69" s="36">
        <f t="shared" si="31"/>
        <v>10579828</v>
      </c>
      <c r="AJ69" s="36"/>
    </row>
    <row r="70" spans="1:36" x14ac:dyDescent="0.2">
      <c r="A70" s="1">
        <v>103029902</v>
      </c>
      <c r="B70" s="2" t="s">
        <v>74</v>
      </c>
      <c r="C70" s="2" t="s">
        <v>32</v>
      </c>
      <c r="D70" s="15">
        <v>43134</v>
      </c>
      <c r="E70" s="6">
        <v>22013</v>
      </c>
      <c r="F70" s="34">
        <f t="shared" si="17"/>
        <v>1.2425999999999999</v>
      </c>
      <c r="G70" s="62">
        <f t="shared" si="32"/>
        <v>108</v>
      </c>
      <c r="H70" s="22">
        <f>INDEX('Sparsity-Size Ratio'!$P$1:$P$504,MATCH('BEFC_17-18'!A:A,'Sparsity-Size Ratio'!$A$1:$A$501))</f>
        <v>-1.4212</v>
      </c>
      <c r="I70" s="23">
        <f t="shared" si="18"/>
        <v>0</v>
      </c>
      <c r="J70" s="63">
        <v>0.32100000000000001</v>
      </c>
      <c r="K70" s="63">
        <v>0.19020000000000001</v>
      </c>
      <c r="L70" s="23">
        <f t="shared" si="19"/>
        <v>957.48900000000003</v>
      </c>
      <c r="M70" s="23">
        <f t="shared" si="20"/>
        <v>283.66699999999997</v>
      </c>
      <c r="N70" s="23">
        <f t="shared" si="21"/>
        <v>478.74400000000003</v>
      </c>
      <c r="O70" s="23">
        <f t="shared" si="22"/>
        <v>1719.9</v>
      </c>
      <c r="P70" s="13">
        <v>1125.7149999999999</v>
      </c>
      <c r="Q70" s="22">
        <f t="shared" si="23"/>
        <v>225.143</v>
      </c>
      <c r="R70" s="14">
        <v>14</v>
      </c>
      <c r="S70" s="22">
        <f t="shared" si="24"/>
        <v>8.4</v>
      </c>
      <c r="T70" s="64">
        <v>4971.3860000000004</v>
      </c>
      <c r="U70" s="64">
        <v>5041.9799999999996</v>
      </c>
      <c r="V70" s="64">
        <v>5091.0209999999997</v>
      </c>
      <c r="W70" s="23">
        <f t="shared" si="33"/>
        <v>5034.7960000000003</v>
      </c>
      <c r="X70" s="41">
        <f t="shared" si="25"/>
        <v>2.9383063572593938E-3</v>
      </c>
      <c r="Y70" s="23">
        <f t="shared" si="26"/>
        <v>1953.443</v>
      </c>
      <c r="Z70" s="23">
        <f t="shared" si="27"/>
        <v>1953.443</v>
      </c>
      <c r="AA70" s="30">
        <f t="shared" si="28"/>
        <v>6988.2389999999996</v>
      </c>
      <c r="AB70" s="22">
        <f>INDEX('LECI_17-18'!$X$1:$X$505,MATCH('BEFC_17-18'!A:A,'LECI_17-18'!$A$1:$A$502))</f>
        <v>1.27</v>
      </c>
      <c r="AC70" s="23">
        <f t="shared" si="29"/>
        <v>11028.154</v>
      </c>
      <c r="AD70" s="31">
        <f t="shared" si="30"/>
        <v>1675510</v>
      </c>
      <c r="AF70" s="65">
        <v>14098519.640000001</v>
      </c>
      <c r="AH70" s="36">
        <f t="shared" si="31"/>
        <v>15774030</v>
      </c>
    </row>
    <row r="71" spans="1:36" x14ac:dyDescent="0.2">
      <c r="A71" s="1">
        <v>104101252</v>
      </c>
      <c r="B71" s="2" t="s">
        <v>75</v>
      </c>
      <c r="C71" s="2" t="s">
        <v>76</v>
      </c>
      <c r="D71" s="15">
        <v>50248</v>
      </c>
      <c r="E71" s="6">
        <v>23106</v>
      </c>
      <c r="F71" s="34">
        <f t="shared" si="17"/>
        <v>1.0667</v>
      </c>
      <c r="G71" s="62">
        <f t="shared" si="32"/>
        <v>227</v>
      </c>
      <c r="H71" s="22">
        <f>INDEX('Sparsity-Size Ratio'!$P$1:$P$504,MATCH('BEFC_17-18'!A:A,'Sparsity-Size Ratio'!$A$1:$A$501))</f>
        <v>0.11609999999999999</v>
      </c>
      <c r="I71" s="23">
        <f t="shared" si="18"/>
        <v>0</v>
      </c>
      <c r="J71" s="63">
        <v>0.18720000000000001</v>
      </c>
      <c r="K71" s="63">
        <v>0.14050000000000001</v>
      </c>
      <c r="L71" s="23">
        <f t="shared" si="19"/>
        <v>775.84500000000003</v>
      </c>
      <c r="M71" s="23">
        <f t="shared" si="20"/>
        <v>291.149</v>
      </c>
      <c r="N71" s="23">
        <f t="shared" si="21"/>
        <v>0</v>
      </c>
      <c r="O71" s="23">
        <f t="shared" si="22"/>
        <v>1066.9939999999999</v>
      </c>
      <c r="P71" s="13">
        <v>255.86800000000002</v>
      </c>
      <c r="Q71" s="22">
        <f t="shared" si="23"/>
        <v>51.173999999999999</v>
      </c>
      <c r="R71" s="14">
        <v>41</v>
      </c>
      <c r="S71" s="22">
        <f t="shared" si="24"/>
        <v>24.6</v>
      </c>
      <c r="T71" s="64">
        <v>6907.4539999999997</v>
      </c>
      <c r="U71" s="64">
        <v>7131.1530000000002</v>
      </c>
      <c r="V71" s="64">
        <v>7312.085</v>
      </c>
      <c r="W71" s="23">
        <f t="shared" si="33"/>
        <v>7116.8969999999999</v>
      </c>
      <c r="X71" s="41">
        <f t="shared" si="25"/>
        <v>4.1534202575556796E-3</v>
      </c>
      <c r="Y71" s="23">
        <f t="shared" si="26"/>
        <v>1142.768</v>
      </c>
      <c r="Z71" s="23">
        <f t="shared" si="27"/>
        <v>1142.768</v>
      </c>
      <c r="AA71" s="30">
        <f t="shared" si="28"/>
        <v>8259.6650000000009</v>
      </c>
      <c r="AB71" s="22">
        <f>INDEX('LECI_17-18'!$X$1:$X$505,MATCH('BEFC_17-18'!A:A,'LECI_17-18'!$A$1:$A$502))</f>
        <v>0.81</v>
      </c>
      <c r="AC71" s="23">
        <f t="shared" si="29"/>
        <v>7136.5739999999996</v>
      </c>
      <c r="AD71" s="31">
        <f t="shared" si="30"/>
        <v>1084261</v>
      </c>
      <c r="AF71" s="65">
        <v>24290333.850000001</v>
      </c>
      <c r="AH71" s="36">
        <f t="shared" si="31"/>
        <v>25374595</v>
      </c>
    </row>
    <row r="72" spans="1:36" x14ac:dyDescent="0.2">
      <c r="A72" s="1">
        <v>104103603</v>
      </c>
      <c r="B72" s="2" t="s">
        <v>77</v>
      </c>
      <c r="C72" s="2" t="s">
        <v>76</v>
      </c>
      <c r="D72" s="15">
        <v>48977</v>
      </c>
      <c r="E72" s="6">
        <v>4125</v>
      </c>
      <c r="F72" s="34">
        <f t="shared" si="17"/>
        <v>1.0944</v>
      </c>
      <c r="G72" s="62">
        <f t="shared" si="32"/>
        <v>201</v>
      </c>
      <c r="H72" s="22">
        <f>INDEX('Sparsity-Size Ratio'!$P$1:$P$504,MATCH('BEFC_17-18'!A:A,'Sparsity-Size Ratio'!$A$1:$A$501))</f>
        <v>0.79859999999999998</v>
      </c>
      <c r="I72" s="23">
        <f t="shared" si="18"/>
        <v>71.137</v>
      </c>
      <c r="J72" s="63">
        <v>0.15160000000000001</v>
      </c>
      <c r="K72" s="63">
        <v>0.18440000000000001</v>
      </c>
      <c r="L72" s="23">
        <f t="shared" si="19"/>
        <v>141.154</v>
      </c>
      <c r="M72" s="23">
        <f t="shared" si="20"/>
        <v>85.846999999999994</v>
      </c>
      <c r="N72" s="23">
        <f t="shared" si="21"/>
        <v>0</v>
      </c>
      <c r="O72" s="23">
        <f t="shared" si="22"/>
        <v>227.001</v>
      </c>
      <c r="P72" s="13">
        <v>51.400999999999996</v>
      </c>
      <c r="Q72" s="22">
        <f t="shared" si="23"/>
        <v>10.28</v>
      </c>
      <c r="R72" s="14">
        <v>0</v>
      </c>
      <c r="S72" s="22">
        <f t="shared" si="24"/>
        <v>0</v>
      </c>
      <c r="T72" s="64">
        <v>1551.8240000000001</v>
      </c>
      <c r="U72" s="64">
        <v>1578.884</v>
      </c>
      <c r="V72" s="64">
        <v>1594.846</v>
      </c>
      <c r="W72" s="23">
        <f t="shared" si="33"/>
        <v>1575.1849999999999</v>
      </c>
      <c r="X72" s="41">
        <f t="shared" si="25"/>
        <v>9.1927778193190706E-4</v>
      </c>
      <c r="Y72" s="23">
        <f t="shared" si="26"/>
        <v>237.28100000000001</v>
      </c>
      <c r="Z72" s="23">
        <f t="shared" si="27"/>
        <v>308.41800000000001</v>
      </c>
      <c r="AA72" s="30">
        <f t="shared" si="28"/>
        <v>1883.6030000000001</v>
      </c>
      <c r="AB72" s="22">
        <f>INDEX('LECI_17-18'!$X$1:$X$505,MATCH('BEFC_17-18'!A:A,'LECI_17-18'!$A$1:$A$502))</f>
        <v>1</v>
      </c>
      <c r="AC72" s="23">
        <f t="shared" si="29"/>
        <v>2061.415</v>
      </c>
      <c r="AD72" s="31">
        <f t="shared" si="30"/>
        <v>313191</v>
      </c>
      <c r="AF72" s="65">
        <v>9397818.5600000005</v>
      </c>
      <c r="AH72" s="36">
        <f t="shared" si="31"/>
        <v>9711010</v>
      </c>
    </row>
    <row r="73" spans="1:36" x14ac:dyDescent="0.2">
      <c r="A73" s="1">
        <v>104105003</v>
      </c>
      <c r="B73" s="2" t="s">
        <v>78</v>
      </c>
      <c r="C73" s="2" t="s">
        <v>76</v>
      </c>
      <c r="D73" s="15">
        <v>89846</v>
      </c>
      <c r="E73" s="6">
        <v>7616</v>
      </c>
      <c r="F73" s="34">
        <f t="shared" si="17"/>
        <v>0.59660000000000002</v>
      </c>
      <c r="G73" s="62">
        <f t="shared" si="32"/>
        <v>475</v>
      </c>
      <c r="H73" s="22">
        <f>INDEX('Sparsity-Size Ratio'!$P$1:$P$504,MATCH('BEFC_17-18'!A:A,'Sparsity-Size Ratio'!$A$1:$A$501))</f>
        <v>0.34599999999999997</v>
      </c>
      <c r="I73" s="23">
        <f t="shared" si="18"/>
        <v>0</v>
      </c>
      <c r="J73" s="63">
        <v>3.5999999999999999E-3</v>
      </c>
      <c r="K73" s="63">
        <v>4.1500000000000002E-2</v>
      </c>
      <c r="L73" s="23">
        <f t="shared" si="19"/>
        <v>6.9909999999999997</v>
      </c>
      <c r="M73" s="23">
        <f t="shared" si="20"/>
        <v>40.296999999999997</v>
      </c>
      <c r="N73" s="23">
        <f t="shared" si="21"/>
        <v>0</v>
      </c>
      <c r="O73" s="23">
        <f t="shared" si="22"/>
        <v>47.287999999999997</v>
      </c>
      <c r="P73" s="13">
        <v>62.298999999999999</v>
      </c>
      <c r="Q73" s="22">
        <f t="shared" si="23"/>
        <v>12.46</v>
      </c>
      <c r="R73" s="14">
        <v>25</v>
      </c>
      <c r="S73" s="22">
        <f t="shared" si="24"/>
        <v>15</v>
      </c>
      <c r="T73" s="64">
        <v>3236.741</v>
      </c>
      <c r="U73" s="64">
        <v>3253.0329999999999</v>
      </c>
      <c r="V73" s="64">
        <v>3241.375</v>
      </c>
      <c r="W73" s="23">
        <f t="shared" si="33"/>
        <v>3243.7159999999999</v>
      </c>
      <c r="X73" s="41">
        <f t="shared" si="25"/>
        <v>1.8930322785558761E-3</v>
      </c>
      <c r="Y73" s="23">
        <f t="shared" si="26"/>
        <v>74.748000000000005</v>
      </c>
      <c r="Z73" s="23">
        <f t="shared" si="27"/>
        <v>74.748000000000005</v>
      </c>
      <c r="AA73" s="30">
        <f t="shared" si="28"/>
        <v>3318.4639999999999</v>
      </c>
      <c r="AB73" s="22">
        <f>INDEX('LECI_17-18'!$X$1:$X$505,MATCH('BEFC_17-18'!A:A,'LECI_17-18'!$A$1:$A$502))</f>
        <v>0.87</v>
      </c>
      <c r="AC73" s="23">
        <f t="shared" si="29"/>
        <v>1722.422</v>
      </c>
      <c r="AD73" s="31">
        <f t="shared" si="30"/>
        <v>261688</v>
      </c>
      <c r="AF73" s="65">
        <v>5709787.5999999996</v>
      </c>
      <c r="AH73" s="36">
        <f t="shared" si="31"/>
        <v>5971476</v>
      </c>
    </row>
    <row r="74" spans="1:36" x14ac:dyDescent="0.2">
      <c r="A74" s="1">
        <v>104105353</v>
      </c>
      <c r="B74" s="2" t="s">
        <v>79</v>
      </c>
      <c r="C74" s="2" t="s">
        <v>76</v>
      </c>
      <c r="D74" s="15">
        <v>51140</v>
      </c>
      <c r="E74" s="6">
        <v>3781</v>
      </c>
      <c r="F74" s="34">
        <f t="shared" si="17"/>
        <v>1.0481</v>
      </c>
      <c r="G74" s="62">
        <f t="shared" si="32"/>
        <v>242</v>
      </c>
      <c r="H74" s="22">
        <f>INDEX('Sparsity-Size Ratio'!$P$1:$P$504,MATCH('BEFC_17-18'!A:A,'Sparsity-Size Ratio'!$A$1:$A$501))</f>
        <v>0.83530000000000004</v>
      </c>
      <c r="I74" s="23">
        <f t="shared" si="18"/>
        <v>116.688</v>
      </c>
      <c r="J74" s="63">
        <v>0.23499999999999999</v>
      </c>
      <c r="K74" s="63">
        <v>0.1371</v>
      </c>
      <c r="L74" s="23">
        <f t="shared" si="19"/>
        <v>186.93600000000001</v>
      </c>
      <c r="M74" s="23">
        <f t="shared" si="20"/>
        <v>54.53</v>
      </c>
      <c r="N74" s="23">
        <f t="shared" si="21"/>
        <v>0</v>
      </c>
      <c r="O74" s="23">
        <f t="shared" si="22"/>
        <v>241.46600000000001</v>
      </c>
      <c r="P74" s="13">
        <v>43.723999999999997</v>
      </c>
      <c r="Q74" s="22">
        <f t="shared" si="23"/>
        <v>8.7449999999999992</v>
      </c>
      <c r="R74" s="14">
        <v>1</v>
      </c>
      <c r="S74" s="22">
        <f t="shared" si="24"/>
        <v>0.6</v>
      </c>
      <c r="T74" s="64">
        <v>1325.79</v>
      </c>
      <c r="U74" s="64">
        <v>1334.817</v>
      </c>
      <c r="V74" s="64">
        <v>1367.8579999999999</v>
      </c>
      <c r="W74" s="23">
        <f t="shared" si="33"/>
        <v>1342.8219999999999</v>
      </c>
      <c r="X74" s="41">
        <f t="shared" si="25"/>
        <v>7.8367076228466322E-4</v>
      </c>
      <c r="Y74" s="23">
        <f t="shared" si="26"/>
        <v>250.81100000000001</v>
      </c>
      <c r="Z74" s="23">
        <f t="shared" si="27"/>
        <v>367.49900000000002</v>
      </c>
      <c r="AA74" s="30">
        <f t="shared" si="28"/>
        <v>1710.3209999999999</v>
      </c>
      <c r="AB74" s="22">
        <f>INDEX('LECI_17-18'!$X$1:$X$505,MATCH('BEFC_17-18'!A:A,'LECI_17-18'!$A$1:$A$502))</f>
        <v>0.95</v>
      </c>
      <c r="AC74" s="23">
        <f t="shared" si="29"/>
        <v>1702.9580000000001</v>
      </c>
      <c r="AD74" s="31">
        <f t="shared" si="30"/>
        <v>258731</v>
      </c>
      <c r="AF74" s="65">
        <v>7448099.8600000003</v>
      </c>
      <c r="AH74" s="36">
        <f t="shared" si="31"/>
        <v>7706831</v>
      </c>
    </row>
    <row r="75" spans="1:36" x14ac:dyDescent="0.2">
      <c r="A75" s="1">
        <v>104107503</v>
      </c>
      <c r="B75" s="2" t="s">
        <v>80</v>
      </c>
      <c r="C75" s="2" t="s">
        <v>76</v>
      </c>
      <c r="D75" s="15">
        <v>46135</v>
      </c>
      <c r="E75" s="6">
        <v>7784</v>
      </c>
      <c r="F75" s="34">
        <f t="shared" si="17"/>
        <v>1.1617999999999999</v>
      </c>
      <c r="G75" s="62">
        <f t="shared" si="32"/>
        <v>159</v>
      </c>
      <c r="H75" s="22">
        <f>INDEX('Sparsity-Size Ratio'!$P$1:$P$504,MATCH('BEFC_17-18'!A:A,'Sparsity-Size Ratio'!$A$1:$A$501))</f>
        <v>0.72840000000000005</v>
      </c>
      <c r="I75" s="23">
        <f t="shared" si="18"/>
        <v>0</v>
      </c>
      <c r="J75" s="63">
        <v>0.10979999999999999</v>
      </c>
      <c r="K75" s="63">
        <v>0.14899999999999999</v>
      </c>
      <c r="L75" s="23">
        <f t="shared" si="19"/>
        <v>143.57</v>
      </c>
      <c r="M75" s="23">
        <f t="shared" si="20"/>
        <v>97.412999999999997</v>
      </c>
      <c r="N75" s="23">
        <f t="shared" si="21"/>
        <v>0</v>
      </c>
      <c r="O75" s="23">
        <f t="shared" si="22"/>
        <v>240.983</v>
      </c>
      <c r="P75" s="13">
        <v>93.512000000000015</v>
      </c>
      <c r="Q75" s="22">
        <f t="shared" si="23"/>
        <v>18.702000000000002</v>
      </c>
      <c r="R75" s="14">
        <v>10</v>
      </c>
      <c r="S75" s="22">
        <f t="shared" si="24"/>
        <v>6</v>
      </c>
      <c r="T75" s="64">
        <v>2179.2600000000002</v>
      </c>
      <c r="U75" s="64">
        <v>2153.6260000000002</v>
      </c>
      <c r="V75" s="64">
        <v>2164.9650000000001</v>
      </c>
      <c r="W75" s="23">
        <f t="shared" si="33"/>
        <v>2165.9499999999998</v>
      </c>
      <c r="X75" s="41">
        <f t="shared" si="25"/>
        <v>1.2640481668981193E-3</v>
      </c>
      <c r="Y75" s="23">
        <f t="shared" si="26"/>
        <v>265.685</v>
      </c>
      <c r="Z75" s="23">
        <f t="shared" si="27"/>
        <v>265.685</v>
      </c>
      <c r="AA75" s="30">
        <f t="shared" si="28"/>
        <v>2431.6350000000002</v>
      </c>
      <c r="AB75" s="22">
        <f>INDEX('LECI_17-18'!$X$1:$X$505,MATCH('BEFC_17-18'!A:A,'LECI_17-18'!$A$1:$A$502))</f>
        <v>0.9</v>
      </c>
      <c r="AC75" s="23">
        <f t="shared" si="29"/>
        <v>2542.5659999999998</v>
      </c>
      <c r="AD75" s="31">
        <f t="shared" si="30"/>
        <v>386293</v>
      </c>
      <c r="AF75" s="65">
        <v>8108715.3300000001</v>
      </c>
      <c r="AH75" s="36">
        <f t="shared" si="31"/>
        <v>8495008</v>
      </c>
    </row>
    <row r="76" spans="1:36" x14ac:dyDescent="0.2">
      <c r="A76" s="1">
        <v>104107803</v>
      </c>
      <c r="B76" s="2" t="s">
        <v>81</v>
      </c>
      <c r="C76" s="2" t="s">
        <v>76</v>
      </c>
      <c r="D76" s="15">
        <v>57495</v>
      </c>
      <c r="E76" s="6">
        <v>7601</v>
      </c>
      <c r="F76" s="34">
        <f t="shared" si="17"/>
        <v>0.93220000000000003</v>
      </c>
      <c r="G76" s="62">
        <f t="shared" si="32"/>
        <v>326</v>
      </c>
      <c r="H76" s="22">
        <f>INDEX('Sparsity-Size Ratio'!$P$1:$P$504,MATCH('BEFC_17-18'!A:A,'Sparsity-Size Ratio'!$A$1:$A$501))</f>
        <v>0.6431</v>
      </c>
      <c r="I76" s="23">
        <f t="shared" si="18"/>
        <v>0</v>
      </c>
      <c r="J76" s="63">
        <v>8.3400000000000002E-2</v>
      </c>
      <c r="K76" s="63">
        <v>0.1245</v>
      </c>
      <c r="L76" s="23">
        <f t="shared" si="19"/>
        <v>121.393</v>
      </c>
      <c r="M76" s="23">
        <f t="shared" si="20"/>
        <v>90.608000000000004</v>
      </c>
      <c r="N76" s="23">
        <f t="shared" si="21"/>
        <v>0</v>
      </c>
      <c r="O76" s="23">
        <f t="shared" si="22"/>
        <v>212.001</v>
      </c>
      <c r="P76" s="13">
        <v>45.991000000000007</v>
      </c>
      <c r="Q76" s="22">
        <f t="shared" si="23"/>
        <v>9.1980000000000004</v>
      </c>
      <c r="R76" s="14">
        <v>0</v>
      </c>
      <c r="S76" s="22">
        <f t="shared" si="24"/>
        <v>0</v>
      </c>
      <c r="T76" s="64">
        <v>2425.9189999999999</v>
      </c>
      <c r="U76" s="64">
        <v>2510.1689999999999</v>
      </c>
      <c r="V76" s="64">
        <v>2563.5709999999999</v>
      </c>
      <c r="W76" s="23">
        <f t="shared" si="33"/>
        <v>2499.886</v>
      </c>
      <c r="X76" s="41">
        <f t="shared" si="25"/>
        <v>1.4589331774760598E-3</v>
      </c>
      <c r="Y76" s="23">
        <f t="shared" si="26"/>
        <v>221.19900000000001</v>
      </c>
      <c r="Z76" s="23">
        <f t="shared" si="27"/>
        <v>221.19900000000001</v>
      </c>
      <c r="AA76" s="30">
        <f t="shared" si="28"/>
        <v>2721.085</v>
      </c>
      <c r="AB76" s="22">
        <f>INDEX('LECI_17-18'!$X$1:$X$505,MATCH('BEFC_17-18'!A:A,'LECI_17-18'!$A$1:$A$502))</f>
        <v>0.87</v>
      </c>
      <c r="AC76" s="23">
        <f t="shared" si="29"/>
        <v>2206.8380000000002</v>
      </c>
      <c r="AD76" s="31">
        <f t="shared" si="30"/>
        <v>335285</v>
      </c>
      <c r="AF76" s="65">
        <v>7363877.8799999999</v>
      </c>
      <c r="AH76" s="36">
        <f t="shared" si="31"/>
        <v>7699163</v>
      </c>
    </row>
    <row r="77" spans="1:36" x14ac:dyDescent="0.2">
      <c r="A77" s="1">
        <v>104107903</v>
      </c>
      <c r="B77" s="2" t="s">
        <v>82</v>
      </c>
      <c r="C77" s="2" t="s">
        <v>76</v>
      </c>
      <c r="D77" s="15">
        <v>82958</v>
      </c>
      <c r="E77" s="6">
        <v>18724</v>
      </c>
      <c r="F77" s="34">
        <f t="shared" si="17"/>
        <v>0.64610000000000001</v>
      </c>
      <c r="G77" s="62">
        <f t="shared" si="32"/>
        <v>463</v>
      </c>
      <c r="H77" s="22">
        <f>INDEX('Sparsity-Size Ratio'!$P$1:$P$504,MATCH('BEFC_17-18'!A:A,'Sparsity-Size Ratio'!$A$1:$A$501))</f>
        <v>-2.1000000000000001E-2</v>
      </c>
      <c r="I77" s="23">
        <f t="shared" si="18"/>
        <v>0</v>
      </c>
      <c r="J77" s="63">
        <v>3.5900000000000001E-2</v>
      </c>
      <c r="K77" s="63">
        <v>8.1799999999999998E-2</v>
      </c>
      <c r="L77" s="23">
        <f t="shared" si="19"/>
        <v>153.17400000000001</v>
      </c>
      <c r="M77" s="23">
        <f t="shared" si="20"/>
        <v>174.50700000000001</v>
      </c>
      <c r="N77" s="23">
        <f t="shared" si="21"/>
        <v>0</v>
      </c>
      <c r="O77" s="23">
        <f t="shared" si="22"/>
        <v>327.68099999999998</v>
      </c>
      <c r="P77" s="13">
        <v>118.242</v>
      </c>
      <c r="Q77" s="22">
        <f t="shared" si="23"/>
        <v>23.648</v>
      </c>
      <c r="R77" s="14">
        <v>42</v>
      </c>
      <c r="S77" s="22">
        <f t="shared" si="24"/>
        <v>25.2</v>
      </c>
      <c r="T77" s="64">
        <v>7111.134</v>
      </c>
      <c r="U77" s="64">
        <v>7144.9170000000004</v>
      </c>
      <c r="V77" s="64">
        <v>7167.0190000000002</v>
      </c>
      <c r="W77" s="23">
        <f t="shared" si="33"/>
        <v>7141.0230000000001</v>
      </c>
      <c r="X77" s="41">
        <f t="shared" si="25"/>
        <v>4.1675001883364387E-3</v>
      </c>
      <c r="Y77" s="23">
        <f t="shared" si="26"/>
        <v>376.529</v>
      </c>
      <c r="Z77" s="23">
        <f t="shared" si="27"/>
        <v>376.529</v>
      </c>
      <c r="AA77" s="30">
        <f t="shared" si="28"/>
        <v>7517.5519999999997</v>
      </c>
      <c r="AB77" s="22">
        <f>INDEX('LECI_17-18'!$X$1:$X$505,MATCH('BEFC_17-18'!A:A,'LECI_17-18'!$A$1:$A$502))</f>
        <v>0.89</v>
      </c>
      <c r="AC77" s="23">
        <f t="shared" si="29"/>
        <v>4322.8100000000004</v>
      </c>
      <c r="AD77" s="31">
        <f t="shared" si="30"/>
        <v>656765</v>
      </c>
      <c r="AF77" s="65">
        <v>13285083.689999999</v>
      </c>
      <c r="AH77" s="36">
        <f t="shared" si="31"/>
        <v>13941849</v>
      </c>
    </row>
    <row r="78" spans="1:36" x14ac:dyDescent="0.2">
      <c r="A78" s="1">
        <v>104372003</v>
      </c>
      <c r="B78" s="2" t="s">
        <v>83</v>
      </c>
      <c r="C78" s="2" t="s">
        <v>84</v>
      </c>
      <c r="D78" s="15">
        <v>44956</v>
      </c>
      <c r="E78" s="6">
        <v>5917</v>
      </c>
      <c r="F78" s="34">
        <f t="shared" si="17"/>
        <v>1.1922999999999999</v>
      </c>
      <c r="G78" s="62">
        <f t="shared" si="32"/>
        <v>137</v>
      </c>
      <c r="H78" s="22">
        <f>INDEX('Sparsity-Size Ratio'!$P$1:$P$504,MATCH('BEFC_17-18'!A:A,'Sparsity-Size Ratio'!$A$1:$A$501))</f>
        <v>0.58169999999999999</v>
      </c>
      <c r="I78" s="23">
        <f t="shared" si="18"/>
        <v>0</v>
      </c>
      <c r="J78" s="63">
        <v>0.16159999999999999</v>
      </c>
      <c r="K78" s="63">
        <v>0.27360000000000001</v>
      </c>
      <c r="L78" s="23">
        <f t="shared" si="19"/>
        <v>169.339</v>
      </c>
      <c r="M78" s="23">
        <f t="shared" si="20"/>
        <v>143.351</v>
      </c>
      <c r="N78" s="23">
        <f t="shared" si="21"/>
        <v>0</v>
      </c>
      <c r="O78" s="23">
        <f t="shared" si="22"/>
        <v>312.69</v>
      </c>
      <c r="P78" s="13">
        <v>45.504000000000005</v>
      </c>
      <c r="Q78" s="22">
        <f t="shared" si="23"/>
        <v>9.1010000000000009</v>
      </c>
      <c r="R78" s="14">
        <v>6</v>
      </c>
      <c r="S78" s="22">
        <f t="shared" si="24"/>
        <v>3.6</v>
      </c>
      <c r="T78" s="64">
        <v>1746.4780000000001</v>
      </c>
      <c r="U78" s="64">
        <v>1894.3510000000001</v>
      </c>
      <c r="V78" s="64">
        <v>1962.954</v>
      </c>
      <c r="W78" s="23">
        <f t="shared" si="33"/>
        <v>1867.9280000000001</v>
      </c>
      <c r="X78" s="41">
        <f t="shared" si="25"/>
        <v>1.0901225625234517E-3</v>
      </c>
      <c r="Y78" s="23">
        <f t="shared" si="26"/>
        <v>325.39100000000002</v>
      </c>
      <c r="Z78" s="23">
        <f t="shared" si="27"/>
        <v>325.39100000000002</v>
      </c>
      <c r="AA78" s="30">
        <f t="shared" si="28"/>
        <v>2193.319</v>
      </c>
      <c r="AB78" s="22">
        <f>INDEX('LECI_17-18'!$X$1:$X$505,MATCH('BEFC_17-18'!A:A,'LECI_17-18'!$A$1:$A$502))</f>
        <v>0.91999999999999993</v>
      </c>
      <c r="AC78" s="23">
        <f t="shared" si="29"/>
        <v>2405.8870000000002</v>
      </c>
      <c r="AD78" s="31">
        <f t="shared" si="30"/>
        <v>365527</v>
      </c>
      <c r="AF78" s="65">
        <v>11117560.07</v>
      </c>
      <c r="AH78" s="36">
        <f t="shared" si="31"/>
        <v>11483087</v>
      </c>
    </row>
    <row r="79" spans="1:36" x14ac:dyDescent="0.2">
      <c r="A79" s="1">
        <v>104374003</v>
      </c>
      <c r="B79" s="2" t="s">
        <v>665</v>
      </c>
      <c r="C79" s="2" t="s">
        <v>84</v>
      </c>
      <c r="D79" s="15">
        <v>52591</v>
      </c>
      <c r="E79" s="6">
        <v>3223</v>
      </c>
      <c r="F79" s="34">
        <f t="shared" si="17"/>
        <v>1.0192000000000001</v>
      </c>
      <c r="G79" s="62">
        <f t="shared" si="32"/>
        <v>265</v>
      </c>
      <c r="H79" s="22">
        <f>INDEX('Sparsity-Size Ratio'!$P$1:$P$504,MATCH('BEFC_17-18'!A:A,'Sparsity-Size Ratio'!$A$1:$A$501))</f>
        <v>0.78790000000000004</v>
      </c>
      <c r="I79" s="23">
        <f t="shared" si="18"/>
        <v>42.728999999999999</v>
      </c>
      <c r="J79" s="63">
        <v>0.13270000000000001</v>
      </c>
      <c r="K79" s="63">
        <v>0.23530000000000001</v>
      </c>
      <c r="L79" s="23">
        <f t="shared" si="19"/>
        <v>98.016000000000005</v>
      </c>
      <c r="M79" s="23">
        <f t="shared" si="20"/>
        <v>86.9</v>
      </c>
      <c r="N79" s="23">
        <f t="shared" si="21"/>
        <v>0</v>
      </c>
      <c r="O79" s="23">
        <f t="shared" si="22"/>
        <v>184.916</v>
      </c>
      <c r="P79" s="13">
        <v>17.520999999999997</v>
      </c>
      <c r="Q79" s="22">
        <f t="shared" si="23"/>
        <v>3.504</v>
      </c>
      <c r="R79" s="14">
        <v>0</v>
      </c>
      <c r="S79" s="22">
        <f t="shared" si="24"/>
        <v>0</v>
      </c>
      <c r="T79" s="64">
        <v>1231.047</v>
      </c>
      <c r="U79" s="64">
        <v>1266.171</v>
      </c>
      <c r="V79" s="64">
        <v>1305.9680000000001</v>
      </c>
      <c r="W79" s="23">
        <f t="shared" si="33"/>
        <v>1267.729</v>
      </c>
      <c r="X79" s="41">
        <f t="shared" si="25"/>
        <v>7.3984649625964867E-4</v>
      </c>
      <c r="Y79" s="23">
        <f t="shared" si="26"/>
        <v>188.42</v>
      </c>
      <c r="Z79" s="23">
        <f t="shared" si="27"/>
        <v>231.149</v>
      </c>
      <c r="AA79" s="30">
        <f t="shared" si="28"/>
        <v>1498.8779999999999</v>
      </c>
      <c r="AB79" s="22">
        <f>INDEX('LECI_17-18'!$X$1:$X$505,MATCH('BEFC_17-18'!A:A,'LECI_17-18'!$A$1:$A$502))</f>
        <v>0.82</v>
      </c>
      <c r="AC79" s="23">
        <f t="shared" si="29"/>
        <v>1252.6780000000001</v>
      </c>
      <c r="AD79" s="31">
        <f t="shared" si="30"/>
        <v>190320</v>
      </c>
      <c r="AF79" s="65">
        <v>7386071.8300000001</v>
      </c>
      <c r="AH79" s="36">
        <f t="shared" si="31"/>
        <v>7576392</v>
      </c>
    </row>
    <row r="80" spans="1:36" x14ac:dyDescent="0.2">
      <c r="A80" s="1">
        <v>104375003</v>
      </c>
      <c r="B80" s="2" t="s">
        <v>86</v>
      </c>
      <c r="C80" s="2" t="s">
        <v>84</v>
      </c>
      <c r="D80" s="15">
        <v>50718</v>
      </c>
      <c r="E80" s="6">
        <v>4077</v>
      </c>
      <c r="F80" s="34">
        <f t="shared" si="17"/>
        <v>1.0568</v>
      </c>
      <c r="G80" s="62">
        <f t="shared" si="32"/>
        <v>236</v>
      </c>
      <c r="H80" s="22">
        <f>INDEX('Sparsity-Size Ratio'!$P$1:$P$504,MATCH('BEFC_17-18'!A:A,'Sparsity-Size Ratio'!$A$1:$A$501))</f>
        <v>0.78549999999999998</v>
      </c>
      <c r="I80" s="23">
        <f t="shared" si="18"/>
        <v>48.026000000000003</v>
      </c>
      <c r="J80" s="63">
        <v>0.11600000000000001</v>
      </c>
      <c r="K80" s="63">
        <v>0.2621</v>
      </c>
      <c r="L80" s="23">
        <f t="shared" si="19"/>
        <v>104.254</v>
      </c>
      <c r="M80" s="23">
        <f t="shared" si="20"/>
        <v>117.78</v>
      </c>
      <c r="N80" s="23">
        <f t="shared" si="21"/>
        <v>0</v>
      </c>
      <c r="O80" s="23">
        <f t="shared" si="22"/>
        <v>222.03399999999999</v>
      </c>
      <c r="P80" s="13">
        <v>21.607999999999997</v>
      </c>
      <c r="Q80" s="22">
        <f t="shared" si="23"/>
        <v>4.3220000000000001</v>
      </c>
      <c r="R80" s="14">
        <v>0</v>
      </c>
      <c r="S80" s="22">
        <f t="shared" si="24"/>
        <v>0</v>
      </c>
      <c r="T80" s="64">
        <v>1497.9069999999999</v>
      </c>
      <c r="U80" s="64">
        <v>1582.701</v>
      </c>
      <c r="V80" s="64">
        <v>1552.432</v>
      </c>
      <c r="W80" s="23">
        <f t="shared" si="33"/>
        <v>1544.347</v>
      </c>
      <c r="X80" s="41">
        <f t="shared" si="25"/>
        <v>9.0128072873547861E-4</v>
      </c>
      <c r="Y80" s="23">
        <f t="shared" si="26"/>
        <v>226.35599999999999</v>
      </c>
      <c r="Z80" s="23">
        <f t="shared" si="27"/>
        <v>274.38200000000001</v>
      </c>
      <c r="AA80" s="30">
        <f t="shared" si="28"/>
        <v>1818.729</v>
      </c>
      <c r="AB80" s="22">
        <f>INDEX('LECI_17-18'!$X$1:$X$505,MATCH('BEFC_17-18'!A:A,'LECI_17-18'!$A$1:$A$502))</f>
        <v>0.85</v>
      </c>
      <c r="AC80" s="23">
        <f t="shared" si="29"/>
        <v>1633.7280000000001</v>
      </c>
      <c r="AD80" s="31">
        <f t="shared" si="30"/>
        <v>248213</v>
      </c>
      <c r="AF80" s="65">
        <v>9689968.4900000002</v>
      </c>
      <c r="AH80" s="36">
        <f t="shared" si="31"/>
        <v>9938181</v>
      </c>
    </row>
    <row r="81" spans="1:34" x14ac:dyDescent="0.2">
      <c r="A81" s="1">
        <v>104375203</v>
      </c>
      <c r="B81" s="2" t="s">
        <v>87</v>
      </c>
      <c r="C81" s="2" t="s">
        <v>84</v>
      </c>
      <c r="D81" s="15">
        <v>62171</v>
      </c>
      <c r="E81" s="6">
        <v>4224</v>
      </c>
      <c r="F81" s="34">
        <f t="shared" si="17"/>
        <v>0.86209999999999998</v>
      </c>
      <c r="G81" s="62">
        <f t="shared" si="32"/>
        <v>368</v>
      </c>
      <c r="H81" s="22">
        <f>INDEX('Sparsity-Size Ratio'!$P$1:$P$504,MATCH('BEFC_17-18'!A:A,'Sparsity-Size Ratio'!$A$1:$A$501))</f>
        <v>0.50319999999999998</v>
      </c>
      <c r="I81" s="23">
        <f t="shared" si="18"/>
        <v>0</v>
      </c>
      <c r="J81" s="63">
        <v>9.1600000000000001E-2</v>
      </c>
      <c r="K81" s="63">
        <v>0.15590000000000001</v>
      </c>
      <c r="L81" s="23">
        <f t="shared" si="19"/>
        <v>69.602000000000004</v>
      </c>
      <c r="M81" s="23">
        <f t="shared" si="20"/>
        <v>59.23</v>
      </c>
      <c r="N81" s="23">
        <f t="shared" si="21"/>
        <v>0</v>
      </c>
      <c r="O81" s="23">
        <f t="shared" si="22"/>
        <v>128.83199999999999</v>
      </c>
      <c r="P81" s="13">
        <v>27.147000000000002</v>
      </c>
      <c r="Q81" s="22">
        <f t="shared" si="23"/>
        <v>5.4290000000000003</v>
      </c>
      <c r="R81" s="14">
        <v>0</v>
      </c>
      <c r="S81" s="22">
        <f t="shared" si="24"/>
        <v>0</v>
      </c>
      <c r="T81" s="64">
        <v>1266.42</v>
      </c>
      <c r="U81" s="64">
        <v>1252.961</v>
      </c>
      <c r="V81" s="64">
        <v>1292.0260000000001</v>
      </c>
      <c r="W81" s="23">
        <f t="shared" si="33"/>
        <v>1270.4690000000001</v>
      </c>
      <c r="X81" s="41">
        <f t="shared" si="25"/>
        <v>7.4144555993946619E-4</v>
      </c>
      <c r="Y81" s="23">
        <f t="shared" si="26"/>
        <v>134.261</v>
      </c>
      <c r="Z81" s="23">
        <f t="shared" si="27"/>
        <v>134.261</v>
      </c>
      <c r="AA81" s="30">
        <f t="shared" si="28"/>
        <v>1404.73</v>
      </c>
      <c r="AB81" s="22">
        <f>INDEX('LECI_17-18'!$X$1:$X$505,MATCH('BEFC_17-18'!A:A,'LECI_17-18'!$A$1:$A$502))</f>
        <v>0.87</v>
      </c>
      <c r="AC81" s="23">
        <f t="shared" si="29"/>
        <v>1053.585</v>
      </c>
      <c r="AD81" s="31">
        <f t="shared" si="30"/>
        <v>160071</v>
      </c>
      <c r="AF81" s="65">
        <v>3054695.11</v>
      </c>
      <c r="AH81" s="36">
        <f t="shared" si="31"/>
        <v>3214766</v>
      </c>
    </row>
    <row r="82" spans="1:34" x14ac:dyDescent="0.2">
      <c r="A82" s="1">
        <v>104375302</v>
      </c>
      <c r="B82" s="2" t="s">
        <v>88</v>
      </c>
      <c r="C82" s="2" t="s">
        <v>84</v>
      </c>
      <c r="D82" s="15">
        <v>30778</v>
      </c>
      <c r="E82" s="6">
        <v>10076</v>
      </c>
      <c r="F82" s="34">
        <f t="shared" si="17"/>
        <v>1.7415</v>
      </c>
      <c r="G82" s="62">
        <f t="shared" si="32"/>
        <v>10</v>
      </c>
      <c r="H82" s="22">
        <f>INDEX('Sparsity-Size Ratio'!$P$1:$P$504,MATCH('BEFC_17-18'!A:A,'Sparsity-Size Ratio'!$A$1:$A$501))</f>
        <v>-0.55489999999999995</v>
      </c>
      <c r="I82" s="23">
        <f t="shared" si="18"/>
        <v>0</v>
      </c>
      <c r="J82" s="63">
        <v>0.4073</v>
      </c>
      <c r="K82" s="63">
        <v>0.21429999999999999</v>
      </c>
      <c r="L82" s="23">
        <f t="shared" si="19"/>
        <v>819.98</v>
      </c>
      <c r="M82" s="23">
        <f t="shared" si="20"/>
        <v>215.715</v>
      </c>
      <c r="N82" s="23">
        <f t="shared" si="21"/>
        <v>409.99</v>
      </c>
      <c r="O82" s="23">
        <f t="shared" si="22"/>
        <v>1445.6849999999999</v>
      </c>
      <c r="P82" s="13">
        <v>107.56699999999999</v>
      </c>
      <c r="Q82" s="22">
        <f t="shared" si="23"/>
        <v>21.513000000000002</v>
      </c>
      <c r="R82" s="14">
        <v>8</v>
      </c>
      <c r="S82" s="22">
        <f t="shared" si="24"/>
        <v>4.8</v>
      </c>
      <c r="T82" s="64">
        <v>3355.348</v>
      </c>
      <c r="U82" s="64">
        <v>3332.7429999999999</v>
      </c>
      <c r="V82" s="64">
        <v>3346.2359999999999</v>
      </c>
      <c r="W82" s="23">
        <f t="shared" si="33"/>
        <v>3344.7759999999998</v>
      </c>
      <c r="X82" s="41">
        <f t="shared" si="25"/>
        <v>1.9520108827465194E-3</v>
      </c>
      <c r="Y82" s="23">
        <f t="shared" si="26"/>
        <v>1471.998</v>
      </c>
      <c r="Z82" s="23">
        <f t="shared" si="27"/>
        <v>1471.998</v>
      </c>
      <c r="AA82" s="30">
        <f t="shared" si="28"/>
        <v>4816.7740000000003</v>
      </c>
      <c r="AB82" s="22">
        <f>INDEX('LECI_17-18'!$X$1:$X$505,MATCH('BEFC_17-18'!A:A,'LECI_17-18'!$A$1:$A$502))</f>
        <v>1.35</v>
      </c>
      <c r="AC82" s="23">
        <f t="shared" si="29"/>
        <v>11324.356</v>
      </c>
      <c r="AD82" s="31">
        <f t="shared" si="30"/>
        <v>1720512</v>
      </c>
      <c r="AF82" s="65">
        <v>21804560.079999998</v>
      </c>
      <c r="AH82" s="36">
        <f t="shared" si="31"/>
        <v>23525072</v>
      </c>
    </row>
    <row r="83" spans="1:34" x14ac:dyDescent="0.2">
      <c r="A83" s="1">
        <v>104376203</v>
      </c>
      <c r="B83" s="2" t="s">
        <v>89</v>
      </c>
      <c r="C83" s="2" t="s">
        <v>84</v>
      </c>
      <c r="D83" s="15">
        <v>50993</v>
      </c>
      <c r="E83" s="6">
        <v>3205</v>
      </c>
      <c r="F83" s="34">
        <f t="shared" si="17"/>
        <v>1.0510999999999999</v>
      </c>
      <c r="G83" s="62">
        <f t="shared" si="32"/>
        <v>239</v>
      </c>
      <c r="H83" s="22">
        <f>INDEX('Sparsity-Size Ratio'!$P$1:$P$504,MATCH('BEFC_17-18'!A:A,'Sparsity-Size Ratio'!$A$1:$A$501))</f>
        <v>0.63649999999999995</v>
      </c>
      <c r="I83" s="23">
        <f t="shared" si="18"/>
        <v>0</v>
      </c>
      <c r="J83" s="63">
        <v>0.21729999999999999</v>
      </c>
      <c r="K83" s="63">
        <v>0.1673</v>
      </c>
      <c r="L83" s="23">
        <f t="shared" si="19"/>
        <v>156.29300000000001</v>
      </c>
      <c r="M83" s="23">
        <f t="shared" si="20"/>
        <v>60.164999999999999</v>
      </c>
      <c r="N83" s="23">
        <f t="shared" si="21"/>
        <v>0</v>
      </c>
      <c r="O83" s="23">
        <f t="shared" si="22"/>
        <v>216.458</v>
      </c>
      <c r="P83" s="13">
        <v>20.387</v>
      </c>
      <c r="Q83" s="22">
        <f t="shared" si="23"/>
        <v>4.077</v>
      </c>
      <c r="R83" s="14">
        <v>1</v>
      </c>
      <c r="S83" s="22">
        <f t="shared" si="24"/>
        <v>0.6</v>
      </c>
      <c r="T83" s="64">
        <v>1198.752</v>
      </c>
      <c r="U83" s="64">
        <v>1192.9110000000001</v>
      </c>
      <c r="V83" s="64">
        <v>1231.847</v>
      </c>
      <c r="W83" s="23">
        <f t="shared" si="33"/>
        <v>1207.837</v>
      </c>
      <c r="X83" s="41">
        <f t="shared" si="25"/>
        <v>7.0489353205832259E-4</v>
      </c>
      <c r="Y83" s="23">
        <f t="shared" si="26"/>
        <v>221.13499999999999</v>
      </c>
      <c r="Z83" s="23">
        <f t="shared" si="27"/>
        <v>221.13499999999999</v>
      </c>
      <c r="AA83" s="30">
        <f t="shared" si="28"/>
        <v>1428.972</v>
      </c>
      <c r="AB83" s="22">
        <f>INDEX('LECI_17-18'!$X$1:$X$505,MATCH('BEFC_17-18'!A:A,'LECI_17-18'!$A$1:$A$502))</f>
        <v>0.90999999999999992</v>
      </c>
      <c r="AC83" s="23">
        <f t="shared" si="29"/>
        <v>1366.8130000000001</v>
      </c>
      <c r="AD83" s="31">
        <f t="shared" si="30"/>
        <v>207660</v>
      </c>
      <c r="AF83" s="65">
        <v>7124956.4699999997</v>
      </c>
      <c r="AH83" s="36">
        <f t="shared" si="31"/>
        <v>7332616</v>
      </c>
    </row>
    <row r="84" spans="1:34" x14ac:dyDescent="0.2">
      <c r="A84" s="1">
        <v>104377003</v>
      </c>
      <c r="B84" s="2" t="s">
        <v>90</v>
      </c>
      <c r="C84" s="2" t="s">
        <v>84</v>
      </c>
      <c r="D84" s="15">
        <v>41543</v>
      </c>
      <c r="E84" s="6">
        <v>2285</v>
      </c>
      <c r="F84" s="34">
        <f t="shared" si="17"/>
        <v>1.2902</v>
      </c>
      <c r="G84" s="62">
        <f t="shared" si="32"/>
        <v>83</v>
      </c>
      <c r="H84" s="22">
        <f>INDEX('Sparsity-Size Ratio'!$P$1:$P$504,MATCH('BEFC_17-18'!A:A,'Sparsity-Size Ratio'!$A$1:$A$501))</f>
        <v>0.5645</v>
      </c>
      <c r="I84" s="23">
        <f t="shared" si="18"/>
        <v>0</v>
      </c>
      <c r="J84" s="63">
        <v>0.2326</v>
      </c>
      <c r="K84" s="63">
        <v>0.1411</v>
      </c>
      <c r="L84" s="23">
        <f t="shared" si="19"/>
        <v>112.39100000000001</v>
      </c>
      <c r="M84" s="23">
        <f t="shared" si="20"/>
        <v>34.088999999999999</v>
      </c>
      <c r="N84" s="23">
        <f t="shared" si="21"/>
        <v>0</v>
      </c>
      <c r="O84" s="23">
        <f t="shared" si="22"/>
        <v>146.47999999999999</v>
      </c>
      <c r="P84" s="13">
        <v>24.4</v>
      </c>
      <c r="Q84" s="22">
        <f t="shared" si="23"/>
        <v>4.88</v>
      </c>
      <c r="R84" s="14">
        <v>0</v>
      </c>
      <c r="S84" s="22">
        <f t="shared" si="24"/>
        <v>0</v>
      </c>
      <c r="T84" s="64">
        <v>805.32600000000002</v>
      </c>
      <c r="U84" s="64">
        <v>791.35500000000002</v>
      </c>
      <c r="V84" s="64">
        <v>868.31200000000001</v>
      </c>
      <c r="W84" s="23">
        <f t="shared" si="33"/>
        <v>821.66399999999999</v>
      </c>
      <c r="X84" s="41">
        <f t="shared" si="25"/>
        <v>4.7952301438453163E-4</v>
      </c>
      <c r="Y84" s="23">
        <f t="shared" si="26"/>
        <v>151.36000000000001</v>
      </c>
      <c r="Z84" s="23">
        <f t="shared" si="27"/>
        <v>151.36000000000001</v>
      </c>
      <c r="AA84" s="30">
        <f t="shared" si="28"/>
        <v>973.024</v>
      </c>
      <c r="AB84" s="22">
        <f>INDEX('LECI_17-18'!$X$1:$X$505,MATCH('BEFC_17-18'!A:A,'LECI_17-18'!$A$1:$A$502))</f>
        <v>1.1399999999999999</v>
      </c>
      <c r="AC84" s="23">
        <f t="shared" si="29"/>
        <v>1431.1510000000001</v>
      </c>
      <c r="AD84" s="31">
        <f t="shared" si="30"/>
        <v>217435</v>
      </c>
      <c r="AF84" s="65">
        <v>4573974.1399999997</v>
      </c>
      <c r="AH84" s="36">
        <f t="shared" si="31"/>
        <v>4791409</v>
      </c>
    </row>
    <row r="85" spans="1:34" x14ac:dyDescent="0.2">
      <c r="A85" s="1">
        <v>104378003</v>
      </c>
      <c r="B85" s="2" t="s">
        <v>91</v>
      </c>
      <c r="C85" s="2" t="s">
        <v>84</v>
      </c>
      <c r="D85" s="15">
        <v>49512</v>
      </c>
      <c r="E85" s="6">
        <v>4072</v>
      </c>
      <c r="F85" s="34">
        <f t="shared" si="17"/>
        <v>1.0825</v>
      </c>
      <c r="G85" s="62">
        <f t="shared" si="32"/>
        <v>209</v>
      </c>
      <c r="H85" s="22">
        <f>INDEX('Sparsity-Size Ratio'!$P$1:$P$504,MATCH('BEFC_17-18'!A:A,'Sparsity-Size Ratio'!$A$1:$A$501))</f>
        <v>0.82440000000000002</v>
      </c>
      <c r="I85" s="23">
        <f t="shared" si="18"/>
        <v>91.811999999999998</v>
      </c>
      <c r="J85" s="63">
        <v>0.14430000000000001</v>
      </c>
      <c r="K85" s="63">
        <v>0.25209999999999999</v>
      </c>
      <c r="L85" s="23">
        <f t="shared" si="19"/>
        <v>102.372</v>
      </c>
      <c r="M85" s="23">
        <f t="shared" si="20"/>
        <v>89.424000000000007</v>
      </c>
      <c r="N85" s="23">
        <f t="shared" si="21"/>
        <v>0</v>
      </c>
      <c r="O85" s="23">
        <f t="shared" si="22"/>
        <v>191.79599999999999</v>
      </c>
      <c r="P85" s="13">
        <v>43.835999999999999</v>
      </c>
      <c r="Q85" s="22">
        <f t="shared" si="23"/>
        <v>8.7669999999999995</v>
      </c>
      <c r="R85" s="14">
        <v>10</v>
      </c>
      <c r="S85" s="22">
        <f t="shared" si="24"/>
        <v>6</v>
      </c>
      <c r="T85" s="64">
        <v>1182.394</v>
      </c>
      <c r="U85" s="64">
        <v>1254.788</v>
      </c>
      <c r="V85" s="64">
        <v>1306.0360000000001</v>
      </c>
      <c r="W85" s="23">
        <f t="shared" si="33"/>
        <v>1247.739</v>
      </c>
      <c r="X85" s="41">
        <f t="shared" si="25"/>
        <v>7.2818033459557817E-4</v>
      </c>
      <c r="Y85" s="23">
        <f t="shared" si="26"/>
        <v>206.56299999999999</v>
      </c>
      <c r="Z85" s="23">
        <f t="shared" si="27"/>
        <v>298.375</v>
      </c>
      <c r="AA85" s="30">
        <f t="shared" si="28"/>
        <v>1546.114</v>
      </c>
      <c r="AB85" s="22">
        <f>INDEX('LECI_17-18'!$X$1:$X$505,MATCH('BEFC_17-18'!A:A,'LECI_17-18'!$A$1:$A$502))</f>
        <v>0.8</v>
      </c>
      <c r="AC85" s="23">
        <f t="shared" si="29"/>
        <v>1338.9349999999999</v>
      </c>
      <c r="AD85" s="31">
        <f t="shared" si="30"/>
        <v>203425</v>
      </c>
      <c r="AF85" s="65">
        <v>5504949.4199999999</v>
      </c>
      <c r="AH85" s="36">
        <f t="shared" si="31"/>
        <v>5708374</v>
      </c>
    </row>
    <row r="86" spans="1:34" x14ac:dyDescent="0.2">
      <c r="A86" s="1">
        <v>104431304</v>
      </c>
      <c r="B86" s="2" t="s">
        <v>92</v>
      </c>
      <c r="C86" s="2" t="s">
        <v>93</v>
      </c>
      <c r="D86" s="15">
        <v>46151</v>
      </c>
      <c r="E86" s="6">
        <v>1664</v>
      </c>
      <c r="F86" s="34">
        <f t="shared" si="17"/>
        <v>1.1614</v>
      </c>
      <c r="G86" s="62">
        <f t="shared" si="32"/>
        <v>160</v>
      </c>
      <c r="H86" s="22">
        <f>INDEX('Sparsity-Size Ratio'!$P$1:$P$504,MATCH('BEFC_17-18'!A:A,'Sparsity-Size Ratio'!$A$1:$A$501))</f>
        <v>0.91910000000000003</v>
      </c>
      <c r="I86" s="23">
        <f t="shared" si="18"/>
        <v>88.647000000000006</v>
      </c>
      <c r="J86" s="63">
        <v>0.14230000000000001</v>
      </c>
      <c r="K86" s="63">
        <v>0.21909999999999999</v>
      </c>
      <c r="L86" s="23">
        <f t="shared" si="19"/>
        <v>43.043999999999997</v>
      </c>
      <c r="M86" s="23">
        <f t="shared" si="20"/>
        <v>33.137</v>
      </c>
      <c r="N86" s="23">
        <f t="shared" si="21"/>
        <v>0</v>
      </c>
      <c r="O86" s="23">
        <f t="shared" si="22"/>
        <v>76.180999999999997</v>
      </c>
      <c r="P86" s="13">
        <v>10.486000000000001</v>
      </c>
      <c r="Q86" s="22">
        <f t="shared" si="23"/>
        <v>2.097</v>
      </c>
      <c r="R86" s="14">
        <v>0</v>
      </c>
      <c r="S86" s="22">
        <f t="shared" si="24"/>
        <v>0</v>
      </c>
      <c r="T86" s="64">
        <v>504.142</v>
      </c>
      <c r="U86" s="64">
        <v>507.15699999999998</v>
      </c>
      <c r="V86" s="64">
        <v>517.47199999999998</v>
      </c>
      <c r="W86" s="23">
        <f t="shared" si="33"/>
        <v>509.59</v>
      </c>
      <c r="X86" s="41">
        <f t="shared" si="25"/>
        <v>2.9739666445190914E-4</v>
      </c>
      <c r="Y86" s="23">
        <f t="shared" si="26"/>
        <v>78.278000000000006</v>
      </c>
      <c r="Z86" s="23">
        <f t="shared" si="27"/>
        <v>166.92500000000001</v>
      </c>
      <c r="AA86" s="30">
        <f t="shared" si="28"/>
        <v>676.51499999999999</v>
      </c>
      <c r="AB86" s="22">
        <f>INDEX('LECI_17-18'!$X$1:$X$505,MATCH('BEFC_17-18'!A:A,'LECI_17-18'!$A$1:$A$502))</f>
        <v>0.88</v>
      </c>
      <c r="AC86" s="23">
        <f t="shared" si="29"/>
        <v>691.42</v>
      </c>
      <c r="AD86" s="31">
        <f t="shared" si="30"/>
        <v>105048</v>
      </c>
      <c r="AF86" s="65">
        <v>3732144.55</v>
      </c>
      <c r="AH86" s="36">
        <f t="shared" si="31"/>
        <v>3837193</v>
      </c>
    </row>
    <row r="87" spans="1:34" x14ac:dyDescent="0.2">
      <c r="A87" s="1">
        <v>104432503</v>
      </c>
      <c r="B87" s="2" t="s">
        <v>94</v>
      </c>
      <c r="C87" s="2" t="s">
        <v>93</v>
      </c>
      <c r="D87" s="15">
        <v>29535</v>
      </c>
      <c r="E87" s="6">
        <v>2437</v>
      </c>
      <c r="F87" s="34">
        <f t="shared" si="17"/>
        <v>1.8148</v>
      </c>
      <c r="G87" s="62">
        <f t="shared" si="32"/>
        <v>7</v>
      </c>
      <c r="H87" s="22">
        <f>INDEX('Sparsity-Size Ratio'!$P$1:$P$504,MATCH('BEFC_17-18'!A:A,'Sparsity-Size Ratio'!$A$1:$A$501))</f>
        <v>-0.3725</v>
      </c>
      <c r="I87" s="23">
        <f t="shared" si="18"/>
        <v>0</v>
      </c>
      <c r="J87" s="63">
        <v>0.3967</v>
      </c>
      <c r="K87" s="63">
        <v>0.32279999999999998</v>
      </c>
      <c r="L87" s="23">
        <f t="shared" si="19"/>
        <v>182.822</v>
      </c>
      <c r="M87" s="23">
        <f t="shared" si="20"/>
        <v>74.382000000000005</v>
      </c>
      <c r="N87" s="23">
        <f t="shared" si="21"/>
        <v>91.411000000000001</v>
      </c>
      <c r="O87" s="23">
        <f t="shared" si="22"/>
        <v>348.61500000000001</v>
      </c>
      <c r="P87" s="13">
        <v>49.757000000000005</v>
      </c>
      <c r="Q87" s="22">
        <f t="shared" si="23"/>
        <v>9.9510000000000005</v>
      </c>
      <c r="R87" s="14">
        <v>0</v>
      </c>
      <c r="S87" s="22">
        <f t="shared" si="24"/>
        <v>0</v>
      </c>
      <c r="T87" s="64">
        <v>768.09500000000003</v>
      </c>
      <c r="U87" s="64">
        <v>772.49900000000002</v>
      </c>
      <c r="V87" s="64">
        <v>835.69799999999998</v>
      </c>
      <c r="W87" s="23">
        <f t="shared" si="33"/>
        <v>792.09699999999998</v>
      </c>
      <c r="X87" s="41">
        <f t="shared" si="25"/>
        <v>4.6226771663958062E-4</v>
      </c>
      <c r="Y87" s="23">
        <f t="shared" si="26"/>
        <v>358.56599999999997</v>
      </c>
      <c r="Z87" s="23">
        <f t="shared" si="27"/>
        <v>358.56599999999997</v>
      </c>
      <c r="AA87" s="30">
        <f t="shared" si="28"/>
        <v>1150.663</v>
      </c>
      <c r="AB87" s="22">
        <f>INDEX('LECI_17-18'!$X$1:$X$505,MATCH('BEFC_17-18'!A:A,'LECI_17-18'!$A$1:$A$502))</f>
        <v>1.6</v>
      </c>
      <c r="AC87" s="23">
        <f t="shared" si="29"/>
        <v>3341.1570000000002</v>
      </c>
      <c r="AD87" s="31">
        <f t="shared" si="30"/>
        <v>507623</v>
      </c>
      <c r="AF87" s="65">
        <v>6879003.3499999996</v>
      </c>
      <c r="AH87" s="36">
        <f t="shared" si="31"/>
        <v>7386626</v>
      </c>
    </row>
    <row r="88" spans="1:34" x14ac:dyDescent="0.2">
      <c r="A88" s="1">
        <v>104432803</v>
      </c>
      <c r="B88" s="2" t="s">
        <v>95</v>
      </c>
      <c r="C88" s="2" t="s">
        <v>93</v>
      </c>
      <c r="D88" s="15">
        <v>42495</v>
      </c>
      <c r="E88" s="6">
        <v>4171</v>
      </c>
      <c r="F88" s="34">
        <f t="shared" si="17"/>
        <v>1.2613000000000001</v>
      </c>
      <c r="G88" s="62">
        <f t="shared" si="32"/>
        <v>99</v>
      </c>
      <c r="H88" s="22">
        <f>INDEX('Sparsity-Size Ratio'!$P$1:$P$504,MATCH('BEFC_17-18'!A:A,'Sparsity-Size Ratio'!$A$1:$A$501))</f>
        <v>0.61939999999999995</v>
      </c>
      <c r="I88" s="23">
        <f t="shared" si="18"/>
        <v>0</v>
      </c>
      <c r="J88" s="63">
        <v>0.25190000000000001</v>
      </c>
      <c r="K88" s="63">
        <v>0.1731</v>
      </c>
      <c r="L88" s="23">
        <f t="shared" si="19"/>
        <v>202.761</v>
      </c>
      <c r="M88" s="23">
        <f t="shared" si="20"/>
        <v>69.665999999999997</v>
      </c>
      <c r="N88" s="23">
        <f t="shared" si="21"/>
        <v>0</v>
      </c>
      <c r="O88" s="23">
        <f t="shared" si="22"/>
        <v>272.42700000000002</v>
      </c>
      <c r="P88" s="13">
        <v>47.536000000000001</v>
      </c>
      <c r="Q88" s="22">
        <f t="shared" si="23"/>
        <v>9.5069999999999997</v>
      </c>
      <c r="R88" s="14">
        <v>6</v>
      </c>
      <c r="S88" s="22">
        <f t="shared" si="24"/>
        <v>3.6</v>
      </c>
      <c r="T88" s="64">
        <v>1341.5419999999999</v>
      </c>
      <c r="U88" s="64">
        <v>1392.2090000000001</v>
      </c>
      <c r="V88" s="64">
        <v>1444.796</v>
      </c>
      <c r="W88" s="23">
        <f t="shared" si="33"/>
        <v>1392.8489999999999</v>
      </c>
      <c r="X88" s="41">
        <f t="shared" si="25"/>
        <v>8.128665136387629E-4</v>
      </c>
      <c r="Y88" s="23">
        <f t="shared" si="26"/>
        <v>285.53399999999999</v>
      </c>
      <c r="Z88" s="23">
        <f t="shared" si="27"/>
        <v>285.53399999999999</v>
      </c>
      <c r="AA88" s="30">
        <f t="shared" si="28"/>
        <v>1678.383</v>
      </c>
      <c r="AB88" s="22">
        <f>INDEX('LECI_17-18'!$X$1:$X$505,MATCH('BEFC_17-18'!A:A,'LECI_17-18'!$A$1:$A$502))</f>
        <v>1.1400000000000001</v>
      </c>
      <c r="AC88" s="23">
        <f t="shared" si="29"/>
        <v>2413.317</v>
      </c>
      <c r="AD88" s="31">
        <f t="shared" si="30"/>
        <v>366656</v>
      </c>
      <c r="AF88" s="65">
        <v>6567451.7199999997</v>
      </c>
      <c r="AH88" s="36">
        <f t="shared" si="31"/>
        <v>6934108</v>
      </c>
    </row>
    <row r="89" spans="1:34" x14ac:dyDescent="0.2">
      <c r="A89" s="1">
        <v>104432903</v>
      </c>
      <c r="B89" s="2" t="s">
        <v>96</v>
      </c>
      <c r="C89" s="2" t="s">
        <v>93</v>
      </c>
      <c r="D89" s="15">
        <v>47320</v>
      </c>
      <c r="E89" s="6">
        <v>6004</v>
      </c>
      <c r="F89" s="34">
        <f t="shared" si="17"/>
        <v>1.1327</v>
      </c>
      <c r="G89" s="62">
        <f t="shared" si="32"/>
        <v>176</v>
      </c>
      <c r="H89" s="22">
        <f>INDEX('Sparsity-Size Ratio'!$P$1:$P$504,MATCH('BEFC_17-18'!A:A,'Sparsity-Size Ratio'!$A$1:$A$501))</f>
        <v>0.69630000000000003</v>
      </c>
      <c r="I89" s="23">
        <f t="shared" si="18"/>
        <v>0</v>
      </c>
      <c r="J89" s="63">
        <v>0.13739999999999999</v>
      </c>
      <c r="K89" s="63">
        <v>0.19439999999999999</v>
      </c>
      <c r="L89" s="23">
        <f t="shared" si="19"/>
        <v>165.422</v>
      </c>
      <c r="M89" s="23">
        <f t="shared" si="20"/>
        <v>117.024</v>
      </c>
      <c r="N89" s="23">
        <f t="shared" si="21"/>
        <v>0</v>
      </c>
      <c r="O89" s="23">
        <f t="shared" si="22"/>
        <v>282.44600000000003</v>
      </c>
      <c r="P89" s="13">
        <v>60.164999999999999</v>
      </c>
      <c r="Q89" s="22">
        <f t="shared" si="23"/>
        <v>12.032999999999999</v>
      </c>
      <c r="R89" s="14">
        <v>9</v>
      </c>
      <c r="S89" s="22">
        <f t="shared" si="24"/>
        <v>5.4</v>
      </c>
      <c r="T89" s="64">
        <v>2006.576</v>
      </c>
      <c r="U89" s="64">
        <v>2070.0189999999998</v>
      </c>
      <c r="V89" s="64">
        <v>2089.7199999999998</v>
      </c>
      <c r="W89" s="23">
        <f t="shared" si="33"/>
        <v>2055.4380000000001</v>
      </c>
      <c r="X89" s="41">
        <f t="shared" si="25"/>
        <v>1.1995533766119887E-3</v>
      </c>
      <c r="Y89" s="23">
        <f t="shared" si="26"/>
        <v>299.87900000000002</v>
      </c>
      <c r="Z89" s="23">
        <f t="shared" si="27"/>
        <v>299.87900000000002</v>
      </c>
      <c r="AA89" s="30">
        <f t="shared" si="28"/>
        <v>2355.317</v>
      </c>
      <c r="AB89" s="22">
        <f>INDEX('LECI_17-18'!$X$1:$X$505,MATCH('BEFC_17-18'!A:A,'LECI_17-18'!$A$1:$A$502))</f>
        <v>0.87</v>
      </c>
      <c r="AC89" s="23">
        <f t="shared" si="29"/>
        <v>2321.0450000000001</v>
      </c>
      <c r="AD89" s="31">
        <f t="shared" si="30"/>
        <v>352637</v>
      </c>
      <c r="AF89" s="65">
        <v>7999412.0999999996</v>
      </c>
      <c r="AH89" s="36">
        <f t="shared" si="31"/>
        <v>8352049</v>
      </c>
    </row>
    <row r="90" spans="1:34" x14ac:dyDescent="0.2">
      <c r="A90" s="1">
        <v>104433303</v>
      </c>
      <c r="B90" s="2" t="s">
        <v>97</v>
      </c>
      <c r="C90" s="2" t="s">
        <v>93</v>
      </c>
      <c r="D90" s="15">
        <v>53480</v>
      </c>
      <c r="E90" s="6">
        <v>6945</v>
      </c>
      <c r="F90" s="34">
        <f t="shared" si="17"/>
        <v>1.0022</v>
      </c>
      <c r="G90" s="62">
        <f t="shared" si="32"/>
        <v>276</v>
      </c>
      <c r="H90" s="22">
        <f>INDEX('Sparsity-Size Ratio'!$P$1:$P$504,MATCH('BEFC_17-18'!A:A,'Sparsity-Size Ratio'!$A$1:$A$501))</f>
        <v>0.432</v>
      </c>
      <c r="I90" s="23">
        <f t="shared" si="18"/>
        <v>0</v>
      </c>
      <c r="J90" s="63">
        <v>7.1800000000000003E-2</v>
      </c>
      <c r="K90" s="63">
        <v>0.1125</v>
      </c>
      <c r="L90" s="23">
        <f t="shared" si="19"/>
        <v>90.793999999999997</v>
      </c>
      <c r="M90" s="23">
        <f t="shared" si="20"/>
        <v>71.13</v>
      </c>
      <c r="N90" s="23">
        <f t="shared" si="21"/>
        <v>0</v>
      </c>
      <c r="O90" s="23">
        <f t="shared" si="22"/>
        <v>161.92400000000001</v>
      </c>
      <c r="P90" s="13">
        <v>53.734000000000002</v>
      </c>
      <c r="Q90" s="22">
        <f t="shared" si="23"/>
        <v>10.747</v>
      </c>
      <c r="R90" s="14">
        <v>10</v>
      </c>
      <c r="S90" s="22">
        <f t="shared" si="24"/>
        <v>6</v>
      </c>
      <c r="T90" s="64">
        <v>2107.5619999999999</v>
      </c>
      <c r="U90" s="64">
        <v>2118.5329999999999</v>
      </c>
      <c r="V90" s="64">
        <v>2122.538</v>
      </c>
      <c r="W90" s="23">
        <f t="shared" si="33"/>
        <v>2116.2109999999998</v>
      </c>
      <c r="X90" s="41">
        <f t="shared" si="25"/>
        <v>1.2350204923103653E-3</v>
      </c>
      <c r="Y90" s="23">
        <f t="shared" si="26"/>
        <v>178.67099999999999</v>
      </c>
      <c r="Z90" s="23">
        <f t="shared" si="27"/>
        <v>178.67099999999999</v>
      </c>
      <c r="AA90" s="30">
        <f t="shared" si="28"/>
        <v>2294.8820000000001</v>
      </c>
      <c r="AB90" s="22">
        <f>INDEX('LECI_17-18'!$X$1:$X$505,MATCH('BEFC_17-18'!A:A,'LECI_17-18'!$A$1:$A$502))</f>
        <v>0.94</v>
      </c>
      <c r="AC90" s="23">
        <f t="shared" si="29"/>
        <v>2161.9349999999999</v>
      </c>
      <c r="AD90" s="31">
        <f t="shared" si="30"/>
        <v>328463</v>
      </c>
      <c r="AF90" s="65">
        <v>5672898.0800000001</v>
      </c>
      <c r="AH90" s="36">
        <f t="shared" si="31"/>
        <v>6001361</v>
      </c>
    </row>
    <row r="91" spans="1:34" x14ac:dyDescent="0.2">
      <c r="A91" s="1">
        <v>104433604</v>
      </c>
      <c r="B91" s="2" t="s">
        <v>98</v>
      </c>
      <c r="C91" s="2" t="s">
        <v>93</v>
      </c>
      <c r="D91" s="15">
        <v>41537</v>
      </c>
      <c r="E91" s="6">
        <v>1785</v>
      </c>
      <c r="F91" s="34">
        <f t="shared" si="17"/>
        <v>1.2904</v>
      </c>
      <c r="G91" s="62">
        <f t="shared" si="32"/>
        <v>81</v>
      </c>
      <c r="H91" s="22">
        <f>INDEX('Sparsity-Size Ratio'!$P$1:$P$504,MATCH('BEFC_17-18'!A:A,'Sparsity-Size Ratio'!$A$1:$A$501))</f>
        <v>0.90900000000000003</v>
      </c>
      <c r="I91" s="23">
        <f t="shared" si="18"/>
        <v>88.659000000000006</v>
      </c>
      <c r="J91" s="63">
        <v>0.25490000000000002</v>
      </c>
      <c r="K91" s="63">
        <v>0.1426</v>
      </c>
      <c r="L91" s="23">
        <f t="shared" si="19"/>
        <v>78.248000000000005</v>
      </c>
      <c r="M91" s="23">
        <f t="shared" si="20"/>
        <v>21.887</v>
      </c>
      <c r="N91" s="23">
        <f t="shared" si="21"/>
        <v>0</v>
      </c>
      <c r="O91" s="23">
        <f t="shared" si="22"/>
        <v>100.13500000000001</v>
      </c>
      <c r="P91" s="13">
        <v>7.5750000000000002</v>
      </c>
      <c r="Q91" s="22">
        <f t="shared" si="23"/>
        <v>1.5149999999999999</v>
      </c>
      <c r="R91" s="14">
        <v>0</v>
      </c>
      <c r="S91" s="22">
        <f t="shared" si="24"/>
        <v>0</v>
      </c>
      <c r="T91" s="64">
        <v>511.62400000000002</v>
      </c>
      <c r="U91" s="64">
        <v>522.04999999999995</v>
      </c>
      <c r="V91" s="64">
        <v>541.80899999999997</v>
      </c>
      <c r="W91" s="23">
        <f t="shared" si="33"/>
        <v>525.16099999999994</v>
      </c>
      <c r="X91" s="41">
        <f t="shared" si="25"/>
        <v>3.064838982323614E-4</v>
      </c>
      <c r="Y91" s="23">
        <f t="shared" si="26"/>
        <v>101.65</v>
      </c>
      <c r="Z91" s="23">
        <f t="shared" si="27"/>
        <v>190.309</v>
      </c>
      <c r="AA91" s="30">
        <f t="shared" si="28"/>
        <v>715.47</v>
      </c>
      <c r="AB91" s="22">
        <f>INDEX('LECI_17-18'!$X$1:$X$505,MATCH('BEFC_17-18'!A:A,'LECI_17-18'!$A$1:$A$502))</f>
        <v>1.1300000000000001</v>
      </c>
      <c r="AC91" s="23">
        <f t="shared" si="29"/>
        <v>1043.2639999999999</v>
      </c>
      <c r="AD91" s="31">
        <f t="shared" si="30"/>
        <v>158503</v>
      </c>
      <c r="AF91" s="65">
        <v>2937816.19</v>
      </c>
      <c r="AH91" s="36">
        <f t="shared" si="31"/>
        <v>3096319</v>
      </c>
    </row>
    <row r="92" spans="1:34" x14ac:dyDescent="0.2">
      <c r="A92" s="1">
        <v>104433903</v>
      </c>
      <c r="B92" s="2" t="s">
        <v>99</v>
      </c>
      <c r="C92" s="2" t="s">
        <v>93</v>
      </c>
      <c r="D92" s="15">
        <v>49724</v>
      </c>
      <c r="E92" s="6">
        <v>3309</v>
      </c>
      <c r="F92" s="34">
        <f t="shared" si="17"/>
        <v>1.0779000000000001</v>
      </c>
      <c r="G92" s="62">
        <f t="shared" si="32"/>
        <v>216</v>
      </c>
      <c r="H92" s="22">
        <f>INDEX('Sparsity-Size Ratio'!$P$1:$P$504,MATCH('BEFC_17-18'!A:A,'Sparsity-Size Ratio'!$A$1:$A$501))</f>
        <v>0.85489999999999999</v>
      </c>
      <c r="I92" s="23">
        <f t="shared" si="18"/>
        <v>128.80099999999999</v>
      </c>
      <c r="J92" s="63">
        <v>0.2545</v>
      </c>
      <c r="K92" s="63">
        <v>0.1827</v>
      </c>
      <c r="L92" s="23">
        <f t="shared" si="19"/>
        <v>172.40600000000001</v>
      </c>
      <c r="M92" s="23">
        <f t="shared" si="20"/>
        <v>61.883000000000003</v>
      </c>
      <c r="N92" s="23">
        <f t="shared" si="21"/>
        <v>0</v>
      </c>
      <c r="O92" s="23">
        <f t="shared" si="22"/>
        <v>234.28899999999999</v>
      </c>
      <c r="P92" s="13">
        <v>34.222999999999999</v>
      </c>
      <c r="Q92" s="22">
        <f t="shared" si="23"/>
        <v>6.8449999999999998</v>
      </c>
      <c r="R92" s="14">
        <v>0</v>
      </c>
      <c r="S92" s="22">
        <f t="shared" si="24"/>
        <v>0</v>
      </c>
      <c r="T92" s="64">
        <v>1129.0530000000001</v>
      </c>
      <c r="U92" s="64">
        <v>1161.6859999999999</v>
      </c>
      <c r="V92" s="64">
        <v>1215.0809999999999</v>
      </c>
      <c r="W92" s="23">
        <f t="shared" si="33"/>
        <v>1168.607</v>
      </c>
      <c r="X92" s="41">
        <f t="shared" si="25"/>
        <v>6.819989086425404E-4</v>
      </c>
      <c r="Y92" s="23">
        <f t="shared" si="26"/>
        <v>241.13399999999999</v>
      </c>
      <c r="Z92" s="23">
        <f t="shared" si="27"/>
        <v>369.935</v>
      </c>
      <c r="AA92" s="30">
        <f t="shared" si="28"/>
        <v>1538.5419999999999</v>
      </c>
      <c r="AB92" s="22">
        <f>INDEX('LECI_17-18'!$X$1:$X$505,MATCH('BEFC_17-18'!A:A,'LECI_17-18'!$A$1:$A$502))</f>
        <v>0.82</v>
      </c>
      <c r="AC92" s="23">
        <f t="shared" si="29"/>
        <v>1359.883</v>
      </c>
      <c r="AD92" s="31">
        <f t="shared" si="30"/>
        <v>206607</v>
      </c>
      <c r="AF92" s="65">
        <v>6486475</v>
      </c>
      <c r="AH92" s="36">
        <f t="shared" si="31"/>
        <v>6693082</v>
      </c>
    </row>
    <row r="93" spans="1:34" x14ac:dyDescent="0.2">
      <c r="A93" s="1">
        <v>104435003</v>
      </c>
      <c r="B93" s="2" t="s">
        <v>100</v>
      </c>
      <c r="C93" s="2" t="s">
        <v>93</v>
      </c>
      <c r="D93" s="15">
        <v>49970</v>
      </c>
      <c r="E93" s="6">
        <v>3503</v>
      </c>
      <c r="F93" s="34">
        <f t="shared" si="17"/>
        <v>1.0726</v>
      </c>
      <c r="G93" s="62">
        <f t="shared" si="32"/>
        <v>221</v>
      </c>
      <c r="H93" s="22">
        <f>INDEX('Sparsity-Size Ratio'!$P$1:$P$504,MATCH('BEFC_17-18'!A:A,'Sparsity-Size Ratio'!$A$1:$A$501))</f>
        <v>0.82330000000000003</v>
      </c>
      <c r="I93" s="23">
        <f t="shared" si="18"/>
        <v>84.337000000000003</v>
      </c>
      <c r="J93" s="63">
        <v>0.1192</v>
      </c>
      <c r="K93" s="63">
        <v>0.19950000000000001</v>
      </c>
      <c r="L93" s="23">
        <f t="shared" si="19"/>
        <v>82.317999999999998</v>
      </c>
      <c r="M93" s="23">
        <f t="shared" si="20"/>
        <v>68.885999999999996</v>
      </c>
      <c r="N93" s="23">
        <f t="shared" si="21"/>
        <v>0</v>
      </c>
      <c r="O93" s="23">
        <f t="shared" si="22"/>
        <v>151.20400000000001</v>
      </c>
      <c r="P93" s="13">
        <v>37.997</v>
      </c>
      <c r="Q93" s="22">
        <f t="shared" si="23"/>
        <v>7.5990000000000002</v>
      </c>
      <c r="R93" s="14">
        <v>0</v>
      </c>
      <c r="S93" s="22">
        <f t="shared" si="24"/>
        <v>0</v>
      </c>
      <c r="T93" s="64">
        <v>1150.9739999999999</v>
      </c>
      <c r="U93" s="64">
        <v>1197.829</v>
      </c>
      <c r="V93" s="64">
        <v>1248.152</v>
      </c>
      <c r="W93" s="23">
        <f t="shared" si="33"/>
        <v>1198.9849999999999</v>
      </c>
      <c r="X93" s="41">
        <f t="shared" si="25"/>
        <v>6.9972750589272206E-4</v>
      </c>
      <c r="Y93" s="23">
        <f t="shared" si="26"/>
        <v>158.803</v>
      </c>
      <c r="Z93" s="23">
        <f t="shared" si="27"/>
        <v>243.14</v>
      </c>
      <c r="AA93" s="30">
        <f t="shared" si="28"/>
        <v>1442.125</v>
      </c>
      <c r="AB93" s="22">
        <f>INDEX('LECI_17-18'!$X$1:$X$505,MATCH('BEFC_17-18'!A:A,'LECI_17-18'!$A$1:$A$502))</f>
        <v>0.88</v>
      </c>
      <c r="AC93" s="23">
        <f t="shared" si="29"/>
        <v>1361.204</v>
      </c>
      <c r="AD93" s="31">
        <f t="shared" si="30"/>
        <v>206808</v>
      </c>
      <c r="AF93" s="65">
        <v>5219054</v>
      </c>
      <c r="AH93" s="36">
        <f t="shared" si="31"/>
        <v>5425862</v>
      </c>
    </row>
    <row r="94" spans="1:34" x14ac:dyDescent="0.2">
      <c r="A94" s="1">
        <v>104435303</v>
      </c>
      <c r="B94" s="2" t="s">
        <v>101</v>
      </c>
      <c r="C94" s="2" t="s">
        <v>93</v>
      </c>
      <c r="D94" s="15">
        <v>46759</v>
      </c>
      <c r="E94" s="6">
        <v>4022</v>
      </c>
      <c r="F94" s="34">
        <f t="shared" si="17"/>
        <v>1.1463000000000001</v>
      </c>
      <c r="G94" s="62">
        <f t="shared" si="32"/>
        <v>169</v>
      </c>
      <c r="H94" s="22">
        <f>INDEX('Sparsity-Size Ratio'!$P$1:$P$504,MATCH('BEFC_17-18'!A:A,'Sparsity-Size Ratio'!$A$1:$A$501))</f>
        <v>0.83330000000000004</v>
      </c>
      <c r="I94" s="23">
        <f t="shared" si="18"/>
        <v>92.858000000000004</v>
      </c>
      <c r="J94" s="63">
        <v>0.19789999999999999</v>
      </c>
      <c r="K94" s="63">
        <v>0.10290000000000001</v>
      </c>
      <c r="L94" s="23">
        <f t="shared" si="19"/>
        <v>130.34700000000001</v>
      </c>
      <c r="M94" s="23">
        <f t="shared" si="20"/>
        <v>33.887999999999998</v>
      </c>
      <c r="N94" s="23">
        <f t="shared" si="21"/>
        <v>0</v>
      </c>
      <c r="O94" s="23">
        <f t="shared" si="22"/>
        <v>164.23500000000001</v>
      </c>
      <c r="P94" s="13">
        <v>37.200999999999993</v>
      </c>
      <c r="Q94" s="22">
        <f t="shared" si="23"/>
        <v>7.44</v>
      </c>
      <c r="R94" s="14">
        <v>0</v>
      </c>
      <c r="S94" s="22">
        <f t="shared" si="24"/>
        <v>0</v>
      </c>
      <c r="T94" s="64">
        <v>1097.752</v>
      </c>
      <c r="U94" s="64">
        <v>1118.3240000000001</v>
      </c>
      <c r="V94" s="64">
        <v>1172.1320000000001</v>
      </c>
      <c r="W94" s="23">
        <f t="shared" si="33"/>
        <v>1129.403</v>
      </c>
      <c r="X94" s="41">
        <f t="shared" si="25"/>
        <v>6.5911945882372012E-4</v>
      </c>
      <c r="Y94" s="23">
        <f t="shared" si="26"/>
        <v>171.67500000000001</v>
      </c>
      <c r="Z94" s="23">
        <f t="shared" si="27"/>
        <v>264.53300000000002</v>
      </c>
      <c r="AA94" s="30">
        <f t="shared" si="28"/>
        <v>1393.9359999999999</v>
      </c>
      <c r="AB94" s="22">
        <f>INDEX('LECI_17-18'!$X$1:$X$505,MATCH('BEFC_17-18'!A:A,'LECI_17-18'!$A$1:$A$502))</f>
        <v>0.85</v>
      </c>
      <c r="AC94" s="23">
        <f t="shared" si="29"/>
        <v>1358.1890000000001</v>
      </c>
      <c r="AD94" s="31">
        <f t="shared" si="30"/>
        <v>206350</v>
      </c>
      <c r="AF94" s="65">
        <v>7757893.3600000003</v>
      </c>
      <c r="AH94" s="36">
        <f t="shared" si="31"/>
        <v>7964243</v>
      </c>
    </row>
    <row r="95" spans="1:34" x14ac:dyDescent="0.2">
      <c r="A95" s="1">
        <v>104435603</v>
      </c>
      <c r="B95" s="2" t="s">
        <v>102</v>
      </c>
      <c r="C95" s="2" t="s">
        <v>93</v>
      </c>
      <c r="D95" s="15">
        <v>30720</v>
      </c>
      <c r="E95" s="6">
        <v>5995</v>
      </c>
      <c r="F95" s="34">
        <f t="shared" si="17"/>
        <v>1.7447999999999999</v>
      </c>
      <c r="G95" s="62">
        <f t="shared" si="32"/>
        <v>9</v>
      </c>
      <c r="H95" s="22">
        <f>INDEX('Sparsity-Size Ratio'!$P$1:$P$504,MATCH('BEFC_17-18'!A:A,'Sparsity-Size Ratio'!$A$1:$A$501))</f>
        <v>-2.2801999999999998</v>
      </c>
      <c r="I95" s="23">
        <f t="shared" si="18"/>
        <v>0</v>
      </c>
      <c r="J95" s="63">
        <v>0.3412</v>
      </c>
      <c r="K95" s="63">
        <v>0.24879999999999999</v>
      </c>
      <c r="L95" s="23">
        <f t="shared" si="19"/>
        <v>452.69600000000003</v>
      </c>
      <c r="M95" s="23">
        <f t="shared" si="20"/>
        <v>165.05099999999999</v>
      </c>
      <c r="N95" s="23">
        <f t="shared" si="21"/>
        <v>226.34800000000001</v>
      </c>
      <c r="O95" s="23">
        <f t="shared" si="22"/>
        <v>844.09500000000003</v>
      </c>
      <c r="P95" s="13">
        <v>123.499</v>
      </c>
      <c r="Q95" s="22">
        <f t="shared" si="23"/>
        <v>24.7</v>
      </c>
      <c r="R95" s="14">
        <v>26</v>
      </c>
      <c r="S95" s="22">
        <f t="shared" si="24"/>
        <v>15.6</v>
      </c>
      <c r="T95" s="64">
        <v>2211.2930000000001</v>
      </c>
      <c r="U95" s="64">
        <v>2177.0509999999999</v>
      </c>
      <c r="V95" s="64">
        <v>2215.393</v>
      </c>
      <c r="W95" s="23">
        <f t="shared" si="33"/>
        <v>2201.2460000000001</v>
      </c>
      <c r="X95" s="41">
        <f t="shared" si="25"/>
        <v>1.2846469083736087E-3</v>
      </c>
      <c r="Y95" s="23">
        <f t="shared" si="26"/>
        <v>884.39499999999998</v>
      </c>
      <c r="Z95" s="23">
        <f t="shared" si="27"/>
        <v>884.39499999999998</v>
      </c>
      <c r="AA95" s="30">
        <f t="shared" si="28"/>
        <v>3085.6410000000001</v>
      </c>
      <c r="AB95" s="22">
        <f>INDEX('LECI_17-18'!$X$1:$X$505,MATCH('BEFC_17-18'!A:A,'LECI_17-18'!$A$1:$A$502))</f>
        <v>1.5899999999999999</v>
      </c>
      <c r="AC95" s="23">
        <f t="shared" si="29"/>
        <v>8560.2839999999997</v>
      </c>
      <c r="AD95" s="31">
        <f t="shared" si="30"/>
        <v>1300566</v>
      </c>
      <c r="AF95" s="65">
        <v>13605784.039999999</v>
      </c>
      <c r="AH95" s="36">
        <f t="shared" si="31"/>
        <v>14906350</v>
      </c>
    </row>
    <row r="96" spans="1:34" x14ac:dyDescent="0.2">
      <c r="A96" s="1">
        <v>104435703</v>
      </c>
      <c r="B96" s="2" t="s">
        <v>103</v>
      </c>
      <c r="C96" s="2" t="s">
        <v>93</v>
      </c>
      <c r="D96" s="15">
        <v>45434</v>
      </c>
      <c r="E96" s="6">
        <v>3125</v>
      </c>
      <c r="F96" s="34">
        <f t="shared" si="17"/>
        <v>1.1797</v>
      </c>
      <c r="G96" s="62">
        <f t="shared" si="32"/>
        <v>143</v>
      </c>
      <c r="H96" s="22">
        <f>INDEX('Sparsity-Size Ratio'!$P$1:$P$504,MATCH('BEFC_17-18'!A:A,'Sparsity-Size Ratio'!$A$1:$A$501))</f>
        <v>0.64049999999999996</v>
      </c>
      <c r="I96" s="23">
        <f t="shared" si="18"/>
        <v>0</v>
      </c>
      <c r="J96" s="63">
        <v>0.20080000000000001</v>
      </c>
      <c r="K96" s="63">
        <v>0.2208</v>
      </c>
      <c r="L96" s="23">
        <f t="shared" si="19"/>
        <v>148.35599999999999</v>
      </c>
      <c r="M96" s="23">
        <f t="shared" si="20"/>
        <v>81.566000000000003</v>
      </c>
      <c r="N96" s="23">
        <f t="shared" si="21"/>
        <v>0</v>
      </c>
      <c r="O96" s="23">
        <f t="shared" si="22"/>
        <v>229.922</v>
      </c>
      <c r="P96" s="13">
        <v>33.602999999999994</v>
      </c>
      <c r="Q96" s="22">
        <f t="shared" si="23"/>
        <v>6.7210000000000001</v>
      </c>
      <c r="R96" s="14">
        <v>3</v>
      </c>
      <c r="S96" s="22">
        <f t="shared" si="24"/>
        <v>1.8</v>
      </c>
      <c r="T96" s="64">
        <v>1231.377</v>
      </c>
      <c r="U96" s="64">
        <v>1274.135</v>
      </c>
      <c r="V96" s="64">
        <v>1259.558</v>
      </c>
      <c r="W96" s="23">
        <f t="shared" si="33"/>
        <v>1255.0229999999999</v>
      </c>
      <c r="X96" s="41">
        <f t="shared" si="25"/>
        <v>7.32431276144407E-4</v>
      </c>
      <c r="Y96" s="23">
        <f t="shared" si="26"/>
        <v>238.44300000000001</v>
      </c>
      <c r="Z96" s="23">
        <f t="shared" si="27"/>
        <v>238.44300000000001</v>
      </c>
      <c r="AA96" s="30">
        <f t="shared" si="28"/>
        <v>1493.4659999999999</v>
      </c>
      <c r="AB96" s="22">
        <f>INDEX('LECI_17-18'!$X$1:$X$505,MATCH('BEFC_17-18'!A:A,'LECI_17-18'!$A$1:$A$502))</f>
        <v>1.19</v>
      </c>
      <c r="AC96" s="23">
        <f t="shared" si="29"/>
        <v>2096.5920000000001</v>
      </c>
      <c r="AD96" s="31">
        <f t="shared" si="30"/>
        <v>318536</v>
      </c>
      <c r="AF96" s="65">
        <v>6023283.1399999997</v>
      </c>
      <c r="AH96" s="36">
        <f t="shared" si="31"/>
        <v>6341819</v>
      </c>
    </row>
    <row r="97" spans="1:34" x14ac:dyDescent="0.2">
      <c r="A97" s="1">
        <v>104437503</v>
      </c>
      <c r="B97" s="2" t="s">
        <v>104</v>
      </c>
      <c r="C97" s="2" t="s">
        <v>93</v>
      </c>
      <c r="D97" s="15">
        <v>43607</v>
      </c>
      <c r="E97" s="6">
        <v>2857</v>
      </c>
      <c r="F97" s="34">
        <f t="shared" si="17"/>
        <v>1.2291000000000001</v>
      </c>
      <c r="G97" s="62">
        <f t="shared" si="32"/>
        <v>114</v>
      </c>
      <c r="H97" s="22">
        <f>INDEX('Sparsity-Size Ratio'!$P$1:$P$504,MATCH('BEFC_17-18'!A:A,'Sparsity-Size Ratio'!$A$1:$A$501))</f>
        <v>0.81599999999999995</v>
      </c>
      <c r="I97" s="23">
        <f t="shared" si="18"/>
        <v>64.167000000000002</v>
      </c>
      <c r="J97" s="63">
        <v>0.18310000000000001</v>
      </c>
      <c r="K97" s="63">
        <v>0.27060000000000001</v>
      </c>
      <c r="L97" s="23">
        <f t="shared" si="19"/>
        <v>103.488</v>
      </c>
      <c r="M97" s="23">
        <f t="shared" si="20"/>
        <v>76.471000000000004</v>
      </c>
      <c r="N97" s="23">
        <f t="shared" si="21"/>
        <v>0</v>
      </c>
      <c r="O97" s="23">
        <f t="shared" si="22"/>
        <v>179.959</v>
      </c>
      <c r="P97" s="13">
        <v>29.509</v>
      </c>
      <c r="Q97" s="22">
        <f t="shared" si="23"/>
        <v>5.9020000000000001</v>
      </c>
      <c r="R97" s="14">
        <v>1</v>
      </c>
      <c r="S97" s="22">
        <f t="shared" si="24"/>
        <v>0.6</v>
      </c>
      <c r="T97" s="64">
        <v>941.99800000000005</v>
      </c>
      <c r="U97" s="64">
        <v>971.54</v>
      </c>
      <c r="V97" s="64">
        <v>1004.625</v>
      </c>
      <c r="W97" s="23">
        <f t="shared" si="33"/>
        <v>972.721</v>
      </c>
      <c r="X97" s="41">
        <f t="shared" si="25"/>
        <v>5.6767986193278033E-4</v>
      </c>
      <c r="Y97" s="23">
        <f t="shared" si="26"/>
        <v>186.46100000000001</v>
      </c>
      <c r="Z97" s="23">
        <f t="shared" si="27"/>
        <v>250.62799999999999</v>
      </c>
      <c r="AA97" s="30">
        <f t="shared" si="28"/>
        <v>1223.3489999999999</v>
      </c>
      <c r="AB97" s="22">
        <f>INDEX('LECI_17-18'!$X$1:$X$505,MATCH('BEFC_17-18'!A:A,'LECI_17-18'!$A$1:$A$502))</f>
        <v>1.0900000000000001</v>
      </c>
      <c r="AC97" s="23">
        <f t="shared" si="29"/>
        <v>1638.944</v>
      </c>
      <c r="AD97" s="31">
        <f t="shared" si="30"/>
        <v>249005</v>
      </c>
      <c r="AF97" s="65">
        <v>5231657.5199999996</v>
      </c>
      <c r="AH97" s="36">
        <f t="shared" si="31"/>
        <v>5480663</v>
      </c>
    </row>
    <row r="98" spans="1:34" x14ac:dyDescent="0.2">
      <c r="A98" s="1">
        <v>105201033</v>
      </c>
      <c r="B98" s="2" t="s">
        <v>105</v>
      </c>
      <c r="C98" s="2" t="s">
        <v>106</v>
      </c>
      <c r="D98" s="15">
        <v>47457</v>
      </c>
      <c r="E98" s="6">
        <v>7363</v>
      </c>
      <c r="F98" s="34">
        <f t="shared" si="17"/>
        <v>1.1294</v>
      </c>
      <c r="G98" s="62">
        <f t="shared" si="32"/>
        <v>179</v>
      </c>
      <c r="H98" s="22">
        <f>INDEX('Sparsity-Size Ratio'!$P$1:$P$504,MATCH('BEFC_17-18'!A:A,'Sparsity-Size Ratio'!$A$1:$A$501))</f>
        <v>0.76759999999999995</v>
      </c>
      <c r="I98" s="23">
        <f t="shared" si="18"/>
        <v>27.757999999999999</v>
      </c>
      <c r="J98" s="63">
        <v>0.16470000000000001</v>
      </c>
      <c r="K98" s="63">
        <v>0.24110000000000001</v>
      </c>
      <c r="L98" s="23">
        <f t="shared" si="19"/>
        <v>215.23400000000001</v>
      </c>
      <c r="M98" s="23">
        <f t="shared" si="20"/>
        <v>157.53800000000001</v>
      </c>
      <c r="N98" s="23">
        <f t="shared" si="21"/>
        <v>0</v>
      </c>
      <c r="O98" s="23">
        <f t="shared" si="22"/>
        <v>372.77199999999999</v>
      </c>
      <c r="P98" s="13">
        <v>118.06199999999998</v>
      </c>
      <c r="Q98" s="22">
        <f t="shared" si="23"/>
        <v>23.611999999999998</v>
      </c>
      <c r="R98" s="14">
        <v>3</v>
      </c>
      <c r="S98" s="22">
        <f t="shared" si="24"/>
        <v>1.8</v>
      </c>
      <c r="T98" s="64">
        <v>2178.04</v>
      </c>
      <c r="U98" s="64">
        <v>2225.723</v>
      </c>
      <c r="V98" s="64">
        <v>2292.7910000000002</v>
      </c>
      <c r="W98" s="23">
        <f t="shared" si="33"/>
        <v>2232.1849999999999</v>
      </c>
      <c r="X98" s="41">
        <f t="shared" si="25"/>
        <v>1.3027029051582346E-3</v>
      </c>
      <c r="Y98" s="23">
        <f t="shared" si="26"/>
        <v>398.18400000000003</v>
      </c>
      <c r="Z98" s="23">
        <f t="shared" si="27"/>
        <v>425.94200000000001</v>
      </c>
      <c r="AA98" s="30">
        <f t="shared" si="28"/>
        <v>2658.127</v>
      </c>
      <c r="AB98" s="22">
        <f>INDEX('LECI_17-18'!$X$1:$X$505,MATCH('BEFC_17-18'!A:A,'LECI_17-18'!$A$1:$A$502))</f>
        <v>0.95</v>
      </c>
      <c r="AC98" s="23">
        <f t="shared" si="29"/>
        <v>2851.9839999999999</v>
      </c>
      <c r="AD98" s="31">
        <f t="shared" si="30"/>
        <v>433302</v>
      </c>
      <c r="AF98" s="65">
        <v>10713141.949999999</v>
      </c>
      <c r="AH98" s="36">
        <f t="shared" si="31"/>
        <v>11146444</v>
      </c>
    </row>
    <row r="99" spans="1:34" x14ac:dyDescent="0.2">
      <c r="A99" s="1">
        <v>105201352</v>
      </c>
      <c r="B99" s="2" t="s">
        <v>107</v>
      </c>
      <c r="C99" s="2" t="s">
        <v>106</v>
      </c>
      <c r="D99" s="15">
        <v>44385</v>
      </c>
      <c r="E99" s="6">
        <v>12348</v>
      </c>
      <c r="F99" s="34">
        <f t="shared" si="17"/>
        <v>1.2076</v>
      </c>
      <c r="G99" s="62">
        <f t="shared" si="32"/>
        <v>127</v>
      </c>
      <c r="H99" s="22">
        <f>INDEX('Sparsity-Size Ratio'!$P$1:$P$504,MATCH('BEFC_17-18'!A:A,'Sparsity-Size Ratio'!$A$1:$A$501))</f>
        <v>0.52610000000000001</v>
      </c>
      <c r="I99" s="23">
        <f t="shared" si="18"/>
        <v>0</v>
      </c>
      <c r="J99" s="63">
        <v>0.15279999999999999</v>
      </c>
      <c r="K99" s="63">
        <v>0.18049999999999999</v>
      </c>
      <c r="L99" s="23">
        <f t="shared" si="19"/>
        <v>355.68200000000002</v>
      </c>
      <c r="M99" s="23">
        <f t="shared" si="20"/>
        <v>210.08099999999999</v>
      </c>
      <c r="N99" s="23">
        <f t="shared" si="21"/>
        <v>0</v>
      </c>
      <c r="O99" s="23">
        <f t="shared" si="22"/>
        <v>565.76300000000003</v>
      </c>
      <c r="P99" s="13">
        <v>120.45500000000003</v>
      </c>
      <c r="Q99" s="22">
        <f t="shared" si="23"/>
        <v>24.091000000000001</v>
      </c>
      <c r="R99" s="14">
        <v>4</v>
      </c>
      <c r="S99" s="22">
        <f t="shared" si="24"/>
        <v>2.4</v>
      </c>
      <c r="T99" s="64">
        <v>3879.6039999999998</v>
      </c>
      <c r="U99" s="64">
        <v>3923.3829999999998</v>
      </c>
      <c r="V99" s="64">
        <v>3953.2559999999999</v>
      </c>
      <c r="W99" s="23">
        <f t="shared" si="33"/>
        <v>3918.748</v>
      </c>
      <c r="X99" s="41">
        <f t="shared" si="25"/>
        <v>2.2869808748750761E-3</v>
      </c>
      <c r="Y99" s="23">
        <f t="shared" si="26"/>
        <v>592.25400000000002</v>
      </c>
      <c r="Z99" s="23">
        <f t="shared" si="27"/>
        <v>592.25400000000002</v>
      </c>
      <c r="AA99" s="30">
        <f t="shared" si="28"/>
        <v>4511.0020000000004</v>
      </c>
      <c r="AB99" s="22">
        <f>INDEX('LECI_17-18'!$X$1:$X$505,MATCH('BEFC_17-18'!A:A,'LECI_17-18'!$A$1:$A$502))</f>
        <v>1.1400000000000001</v>
      </c>
      <c r="AC99" s="23">
        <f t="shared" si="29"/>
        <v>6210.134</v>
      </c>
      <c r="AD99" s="31">
        <f t="shared" si="30"/>
        <v>943507</v>
      </c>
      <c r="AF99" s="65">
        <v>15385346.560000001</v>
      </c>
      <c r="AH99" s="36">
        <f t="shared" si="31"/>
        <v>16328854</v>
      </c>
    </row>
    <row r="100" spans="1:34" x14ac:dyDescent="0.2">
      <c r="A100" s="1">
        <v>105204703</v>
      </c>
      <c r="B100" s="2" t="s">
        <v>108</v>
      </c>
      <c r="C100" s="2" t="s">
        <v>106</v>
      </c>
      <c r="D100" s="15">
        <v>47724</v>
      </c>
      <c r="E100" s="6">
        <v>9055</v>
      </c>
      <c r="F100" s="34">
        <f t="shared" si="17"/>
        <v>1.1231</v>
      </c>
      <c r="G100" s="62">
        <f t="shared" si="32"/>
        <v>184</v>
      </c>
      <c r="H100" s="22">
        <f>INDEX('Sparsity-Size Ratio'!$P$1:$P$504,MATCH('BEFC_17-18'!A:A,'Sparsity-Size Ratio'!$A$1:$A$501))</f>
        <v>0.68330000000000002</v>
      </c>
      <c r="I100" s="23">
        <f t="shared" si="18"/>
        <v>0</v>
      </c>
      <c r="J100" s="63">
        <v>0.1588</v>
      </c>
      <c r="K100" s="63">
        <v>0.26179999999999998</v>
      </c>
      <c r="L100" s="23">
        <f t="shared" si="19"/>
        <v>290.76299999999998</v>
      </c>
      <c r="M100" s="23">
        <f t="shared" si="20"/>
        <v>239.678</v>
      </c>
      <c r="N100" s="23">
        <f t="shared" si="21"/>
        <v>0</v>
      </c>
      <c r="O100" s="23">
        <f t="shared" si="22"/>
        <v>530.44100000000003</v>
      </c>
      <c r="P100" s="13">
        <v>111.76600000000001</v>
      </c>
      <c r="Q100" s="22">
        <f t="shared" si="23"/>
        <v>22.353000000000002</v>
      </c>
      <c r="R100" s="14">
        <v>5</v>
      </c>
      <c r="S100" s="22">
        <f t="shared" si="24"/>
        <v>3</v>
      </c>
      <c r="T100" s="64">
        <v>3051.6680000000001</v>
      </c>
      <c r="U100" s="64">
        <v>3145.3649999999998</v>
      </c>
      <c r="V100" s="64">
        <v>3256.431</v>
      </c>
      <c r="W100" s="23">
        <f t="shared" si="33"/>
        <v>3151.1550000000002</v>
      </c>
      <c r="X100" s="41">
        <f t="shared" si="25"/>
        <v>1.839013689772083E-3</v>
      </c>
      <c r="Y100" s="23">
        <f t="shared" si="26"/>
        <v>555.79399999999998</v>
      </c>
      <c r="Z100" s="23">
        <f t="shared" si="27"/>
        <v>555.79399999999998</v>
      </c>
      <c r="AA100" s="30">
        <f t="shared" si="28"/>
        <v>3706.9490000000001</v>
      </c>
      <c r="AB100" s="22">
        <f>INDEX('LECI_17-18'!$X$1:$X$505,MATCH('BEFC_17-18'!A:A,'LECI_17-18'!$A$1:$A$502))</f>
        <v>0.94</v>
      </c>
      <c r="AC100" s="23">
        <f t="shared" si="29"/>
        <v>3913.4780000000001</v>
      </c>
      <c r="AD100" s="31">
        <f t="shared" si="30"/>
        <v>594575</v>
      </c>
      <c r="AF100" s="65">
        <v>18367683.170000002</v>
      </c>
      <c r="AH100" s="36">
        <f t="shared" si="31"/>
        <v>18962258</v>
      </c>
    </row>
    <row r="101" spans="1:34" x14ac:dyDescent="0.2">
      <c r="A101" s="1">
        <v>105251453</v>
      </c>
      <c r="B101" s="2" t="s">
        <v>109</v>
      </c>
      <c r="C101" s="2" t="s">
        <v>110</v>
      </c>
      <c r="D101" s="15">
        <v>41755</v>
      </c>
      <c r="E101" s="6">
        <v>5439</v>
      </c>
      <c r="F101" s="34">
        <f t="shared" si="17"/>
        <v>1.2837000000000001</v>
      </c>
      <c r="G101" s="62">
        <f t="shared" si="32"/>
        <v>87</v>
      </c>
      <c r="H101" s="22">
        <f>INDEX('Sparsity-Size Ratio'!$P$1:$P$504,MATCH('BEFC_17-18'!A:A,'Sparsity-Size Ratio'!$A$1:$A$501))</f>
        <v>0.76049999999999995</v>
      </c>
      <c r="I101" s="23">
        <f t="shared" si="18"/>
        <v>10.215</v>
      </c>
      <c r="J101" s="63">
        <v>0.23100000000000001</v>
      </c>
      <c r="K101" s="63">
        <v>0.22259999999999999</v>
      </c>
      <c r="L101" s="23">
        <f t="shared" si="19"/>
        <v>290.10300000000001</v>
      </c>
      <c r="M101" s="23">
        <f t="shared" si="20"/>
        <v>139.77699999999999</v>
      </c>
      <c r="N101" s="23">
        <f t="shared" si="21"/>
        <v>0</v>
      </c>
      <c r="O101" s="23">
        <f t="shared" si="22"/>
        <v>429.88</v>
      </c>
      <c r="P101" s="13">
        <v>46.593000000000004</v>
      </c>
      <c r="Q101" s="22">
        <f t="shared" si="23"/>
        <v>9.3190000000000008</v>
      </c>
      <c r="R101" s="14">
        <v>0</v>
      </c>
      <c r="S101" s="22">
        <f t="shared" si="24"/>
        <v>0</v>
      </c>
      <c r="T101" s="64">
        <v>2093.096</v>
      </c>
      <c r="U101" s="64">
        <v>2142.277</v>
      </c>
      <c r="V101" s="64">
        <v>2146.116</v>
      </c>
      <c r="W101" s="23">
        <f t="shared" si="33"/>
        <v>2127.163</v>
      </c>
      <c r="X101" s="41">
        <f t="shared" si="25"/>
        <v>1.2414120782305706E-3</v>
      </c>
      <c r="Y101" s="23">
        <f t="shared" si="26"/>
        <v>439.19900000000001</v>
      </c>
      <c r="Z101" s="23">
        <f t="shared" si="27"/>
        <v>449.41399999999999</v>
      </c>
      <c r="AA101" s="30">
        <f t="shared" si="28"/>
        <v>2576.5770000000002</v>
      </c>
      <c r="AB101" s="22">
        <f>INDEX('LECI_17-18'!$X$1:$X$505,MATCH('BEFC_17-18'!A:A,'LECI_17-18'!$A$1:$A$502))</f>
        <v>1.1399999999999999</v>
      </c>
      <c r="AC101" s="23">
        <f t="shared" si="29"/>
        <v>3770.6089999999999</v>
      </c>
      <c r="AD101" s="31">
        <f t="shared" si="30"/>
        <v>572869</v>
      </c>
      <c r="AF101" s="65">
        <v>12530159.880000001</v>
      </c>
      <c r="AH101" s="36">
        <f t="shared" si="31"/>
        <v>13103029</v>
      </c>
    </row>
    <row r="102" spans="1:34" x14ac:dyDescent="0.2">
      <c r="A102" s="1">
        <v>105252602</v>
      </c>
      <c r="B102" s="2" t="s">
        <v>111</v>
      </c>
      <c r="C102" s="2" t="s">
        <v>110</v>
      </c>
      <c r="D102" s="15">
        <v>34253</v>
      </c>
      <c r="E102" s="6">
        <v>41131</v>
      </c>
      <c r="F102" s="34">
        <f t="shared" si="17"/>
        <v>1.5648</v>
      </c>
      <c r="G102" s="62">
        <f t="shared" si="32"/>
        <v>16</v>
      </c>
      <c r="H102" s="22">
        <f>INDEX('Sparsity-Size Ratio'!$P$1:$P$504,MATCH('BEFC_17-18'!A:A,'Sparsity-Size Ratio'!$A$1:$A$501))</f>
        <v>-2.7751999999999999</v>
      </c>
      <c r="I102" s="23">
        <f t="shared" si="18"/>
        <v>0</v>
      </c>
      <c r="J102" s="63">
        <v>0.37369999999999998</v>
      </c>
      <c r="K102" s="63">
        <v>0.2487</v>
      </c>
      <c r="L102" s="23">
        <f t="shared" si="19"/>
        <v>3071.2910000000002</v>
      </c>
      <c r="M102" s="23">
        <f t="shared" si="20"/>
        <v>1021.9829999999999</v>
      </c>
      <c r="N102" s="23">
        <f t="shared" si="21"/>
        <v>1535.646</v>
      </c>
      <c r="O102" s="23">
        <f t="shared" si="22"/>
        <v>5628.92</v>
      </c>
      <c r="P102" s="13">
        <v>2402.3110000000001</v>
      </c>
      <c r="Q102" s="22">
        <f t="shared" si="23"/>
        <v>480.46199999999999</v>
      </c>
      <c r="R102" s="14">
        <v>1076</v>
      </c>
      <c r="S102" s="22">
        <f t="shared" si="24"/>
        <v>645.6</v>
      </c>
      <c r="T102" s="64">
        <v>13697.668</v>
      </c>
      <c r="U102" s="64">
        <v>13658.097</v>
      </c>
      <c r="V102" s="64">
        <v>13576.843999999999</v>
      </c>
      <c r="W102" s="23">
        <f t="shared" si="33"/>
        <v>13644.203</v>
      </c>
      <c r="X102" s="41">
        <f t="shared" si="25"/>
        <v>7.9627552764079592E-3</v>
      </c>
      <c r="Y102" s="23">
        <f t="shared" si="26"/>
        <v>6754.982</v>
      </c>
      <c r="Z102" s="23">
        <f t="shared" si="27"/>
        <v>6754.982</v>
      </c>
      <c r="AA102" s="30">
        <f t="shared" si="28"/>
        <v>20399.185000000001</v>
      </c>
      <c r="AB102" s="22">
        <f>INDEX('LECI_17-18'!$X$1:$X$505,MATCH('BEFC_17-18'!A:A,'LECI_17-18'!$A$1:$A$502))</f>
        <v>1.43</v>
      </c>
      <c r="AC102" s="23">
        <f t="shared" si="29"/>
        <v>45646.521999999997</v>
      </c>
      <c r="AD102" s="31">
        <f t="shared" si="30"/>
        <v>6935085</v>
      </c>
      <c r="AF102" s="65">
        <v>57330815.600000001</v>
      </c>
      <c r="AH102" s="36">
        <f t="shared" si="31"/>
        <v>64265901</v>
      </c>
    </row>
    <row r="103" spans="1:34" x14ac:dyDescent="0.2">
      <c r="A103" s="1">
        <v>105253303</v>
      </c>
      <c r="B103" s="2" t="s">
        <v>112</v>
      </c>
      <c r="C103" s="2" t="s">
        <v>110</v>
      </c>
      <c r="D103" s="15">
        <v>77316</v>
      </c>
      <c r="E103" s="6">
        <v>3824</v>
      </c>
      <c r="F103" s="34">
        <f t="shared" si="17"/>
        <v>0.69320000000000004</v>
      </c>
      <c r="G103" s="62">
        <f t="shared" si="32"/>
        <v>454</v>
      </c>
      <c r="H103" s="22">
        <f>INDEX('Sparsity-Size Ratio'!$P$1:$P$504,MATCH('BEFC_17-18'!A:A,'Sparsity-Size Ratio'!$A$1:$A$501))</f>
        <v>0.57050000000000001</v>
      </c>
      <c r="I103" s="23">
        <f t="shared" si="18"/>
        <v>0</v>
      </c>
      <c r="J103" s="63">
        <v>5.3900000000000003E-2</v>
      </c>
      <c r="K103" s="63">
        <v>8.4500000000000006E-2</v>
      </c>
      <c r="L103" s="23">
        <f t="shared" si="19"/>
        <v>52.494999999999997</v>
      </c>
      <c r="M103" s="23">
        <f t="shared" si="20"/>
        <v>41.149000000000001</v>
      </c>
      <c r="N103" s="23">
        <f t="shared" si="21"/>
        <v>0</v>
      </c>
      <c r="O103" s="23">
        <f t="shared" si="22"/>
        <v>93.644000000000005</v>
      </c>
      <c r="P103" s="13">
        <v>13.688000000000002</v>
      </c>
      <c r="Q103" s="22">
        <f t="shared" si="23"/>
        <v>2.738</v>
      </c>
      <c r="R103" s="14">
        <v>11</v>
      </c>
      <c r="S103" s="22">
        <f t="shared" si="24"/>
        <v>6.6</v>
      </c>
      <c r="T103" s="64">
        <v>1623.2280000000001</v>
      </c>
      <c r="U103" s="64">
        <v>1587.8040000000001</v>
      </c>
      <c r="V103" s="64">
        <v>1581.1679999999999</v>
      </c>
      <c r="W103" s="23">
        <f t="shared" si="33"/>
        <v>1597.4</v>
      </c>
      <c r="X103" s="41">
        <f t="shared" si="25"/>
        <v>9.3224245333597543E-4</v>
      </c>
      <c r="Y103" s="23">
        <f t="shared" si="26"/>
        <v>102.982</v>
      </c>
      <c r="Z103" s="23">
        <f t="shared" si="27"/>
        <v>102.982</v>
      </c>
      <c r="AA103" s="30">
        <f t="shared" si="28"/>
        <v>1700.3820000000001</v>
      </c>
      <c r="AB103" s="22">
        <f>INDEX('LECI_17-18'!$X$1:$X$505,MATCH('BEFC_17-18'!A:A,'LECI_17-18'!$A$1:$A$502))</f>
        <v>1.1399999999999999</v>
      </c>
      <c r="AC103" s="23">
        <f t="shared" si="29"/>
        <v>1343.723</v>
      </c>
      <c r="AD103" s="31">
        <f t="shared" si="30"/>
        <v>204152</v>
      </c>
      <c r="AF103" s="65">
        <v>2993662.06</v>
      </c>
      <c r="AH103" s="36">
        <f t="shared" si="31"/>
        <v>3197814</v>
      </c>
    </row>
    <row r="104" spans="1:34" x14ac:dyDescent="0.2">
      <c r="A104" s="1">
        <v>105253553</v>
      </c>
      <c r="B104" s="2" t="s">
        <v>113</v>
      </c>
      <c r="C104" s="2" t="s">
        <v>110</v>
      </c>
      <c r="D104" s="15">
        <v>54827</v>
      </c>
      <c r="E104" s="6">
        <v>5715</v>
      </c>
      <c r="F104" s="34">
        <f t="shared" si="17"/>
        <v>0.97760000000000002</v>
      </c>
      <c r="G104" s="62">
        <f t="shared" si="32"/>
        <v>294</v>
      </c>
      <c r="H104" s="22">
        <f>INDEX('Sparsity-Size Ratio'!$P$1:$P$504,MATCH('BEFC_17-18'!A:A,'Sparsity-Size Ratio'!$A$1:$A$501))</f>
        <v>0.70530000000000004</v>
      </c>
      <c r="I104" s="23">
        <f t="shared" si="18"/>
        <v>0</v>
      </c>
      <c r="J104" s="63">
        <v>0.16189999999999999</v>
      </c>
      <c r="K104" s="63">
        <v>0.1762</v>
      </c>
      <c r="L104" s="23">
        <f t="shared" si="19"/>
        <v>214.47200000000001</v>
      </c>
      <c r="M104" s="23">
        <f t="shared" si="20"/>
        <v>116.708</v>
      </c>
      <c r="N104" s="23">
        <f t="shared" si="21"/>
        <v>0</v>
      </c>
      <c r="O104" s="23">
        <f t="shared" si="22"/>
        <v>331.18</v>
      </c>
      <c r="P104" s="13">
        <v>40.85</v>
      </c>
      <c r="Q104" s="22">
        <f t="shared" si="23"/>
        <v>8.17</v>
      </c>
      <c r="R104" s="14">
        <v>9</v>
      </c>
      <c r="S104" s="22">
        <f t="shared" si="24"/>
        <v>5.4</v>
      </c>
      <c r="T104" s="64">
        <v>2207.8620000000001</v>
      </c>
      <c r="U104" s="64">
        <v>2171.0590000000002</v>
      </c>
      <c r="V104" s="64">
        <v>2149.2060000000001</v>
      </c>
      <c r="W104" s="23">
        <f t="shared" si="33"/>
        <v>2176.0419999999999</v>
      </c>
      <c r="X104" s="41">
        <f t="shared" si="25"/>
        <v>1.2699378569188196E-3</v>
      </c>
      <c r="Y104" s="23">
        <f t="shared" si="26"/>
        <v>344.75</v>
      </c>
      <c r="Z104" s="23">
        <f t="shared" si="27"/>
        <v>344.75</v>
      </c>
      <c r="AA104" s="30">
        <f t="shared" si="28"/>
        <v>2520.7919999999999</v>
      </c>
      <c r="AB104" s="22">
        <f>INDEX('LECI_17-18'!$X$1:$X$505,MATCH('BEFC_17-18'!A:A,'LECI_17-18'!$A$1:$A$502))</f>
        <v>1.08</v>
      </c>
      <c r="AC104" s="23">
        <f t="shared" si="29"/>
        <v>2661.4720000000002</v>
      </c>
      <c r="AD104" s="31">
        <f t="shared" si="30"/>
        <v>404358</v>
      </c>
      <c r="AF104" s="65">
        <v>6549616.7300000004</v>
      </c>
      <c r="AH104" s="36">
        <f t="shared" si="31"/>
        <v>6953975</v>
      </c>
    </row>
    <row r="105" spans="1:34" x14ac:dyDescent="0.2">
      <c r="A105" s="1">
        <v>105253903</v>
      </c>
      <c r="B105" s="2" t="s">
        <v>114</v>
      </c>
      <c r="C105" s="2" t="s">
        <v>110</v>
      </c>
      <c r="D105" s="15">
        <v>53535</v>
      </c>
      <c r="E105" s="6">
        <v>6366</v>
      </c>
      <c r="F105" s="34">
        <f t="shared" si="17"/>
        <v>1.0012000000000001</v>
      </c>
      <c r="G105" s="62">
        <f t="shared" si="32"/>
        <v>278</v>
      </c>
      <c r="H105" s="22">
        <f>INDEX('Sparsity-Size Ratio'!$P$1:$P$504,MATCH('BEFC_17-18'!A:A,'Sparsity-Size Ratio'!$A$1:$A$501))</f>
        <v>0.70799999999999996</v>
      </c>
      <c r="I105" s="23">
        <f t="shared" si="18"/>
        <v>0</v>
      </c>
      <c r="J105" s="63">
        <v>0.15559999999999999</v>
      </c>
      <c r="K105" s="63">
        <v>0.27350000000000002</v>
      </c>
      <c r="L105" s="23">
        <f t="shared" si="19"/>
        <v>203.09100000000001</v>
      </c>
      <c r="M105" s="23">
        <f t="shared" si="20"/>
        <v>178.488</v>
      </c>
      <c r="N105" s="23">
        <f t="shared" si="21"/>
        <v>0</v>
      </c>
      <c r="O105" s="23">
        <f t="shared" si="22"/>
        <v>381.57900000000001</v>
      </c>
      <c r="P105" s="13">
        <v>44.867999999999995</v>
      </c>
      <c r="Q105" s="22">
        <f t="shared" si="23"/>
        <v>8.9740000000000002</v>
      </c>
      <c r="R105" s="14">
        <v>5</v>
      </c>
      <c r="S105" s="22">
        <f t="shared" si="24"/>
        <v>3</v>
      </c>
      <c r="T105" s="64">
        <v>2175.355</v>
      </c>
      <c r="U105" s="64">
        <v>2181.73</v>
      </c>
      <c r="V105" s="64">
        <v>2189.2939999999999</v>
      </c>
      <c r="W105" s="23">
        <f t="shared" si="33"/>
        <v>2182.1260000000002</v>
      </c>
      <c r="X105" s="41">
        <f t="shared" si="25"/>
        <v>1.2734884786078744E-3</v>
      </c>
      <c r="Y105" s="23">
        <f t="shared" si="26"/>
        <v>393.553</v>
      </c>
      <c r="Z105" s="23">
        <f t="shared" si="27"/>
        <v>393.553</v>
      </c>
      <c r="AA105" s="30">
        <f t="shared" si="28"/>
        <v>2575.6790000000001</v>
      </c>
      <c r="AB105" s="22">
        <f>INDEX('LECI_17-18'!$X$1:$X$505,MATCH('BEFC_17-18'!A:A,'LECI_17-18'!$A$1:$A$502))</f>
        <v>0.82000000000000006</v>
      </c>
      <c r="AC105" s="23">
        <f t="shared" si="29"/>
        <v>2114.5909999999999</v>
      </c>
      <c r="AD105" s="31">
        <f t="shared" si="30"/>
        <v>321270</v>
      </c>
      <c r="AF105" s="65">
        <v>10205272.960000001</v>
      </c>
      <c r="AH105" s="36">
        <f t="shared" si="31"/>
        <v>10526543</v>
      </c>
    </row>
    <row r="106" spans="1:34" x14ac:dyDescent="0.2">
      <c r="A106" s="1">
        <v>105254053</v>
      </c>
      <c r="B106" s="2" t="s">
        <v>115</v>
      </c>
      <c r="C106" s="2" t="s">
        <v>110</v>
      </c>
      <c r="D106" s="15">
        <v>47932</v>
      </c>
      <c r="E106" s="6">
        <v>4231</v>
      </c>
      <c r="F106" s="34">
        <f t="shared" si="17"/>
        <v>1.1182000000000001</v>
      </c>
      <c r="G106" s="62">
        <f t="shared" si="32"/>
        <v>188</v>
      </c>
      <c r="H106" s="22">
        <f>INDEX('Sparsity-Size Ratio'!$P$1:$P$504,MATCH('BEFC_17-18'!A:A,'Sparsity-Size Ratio'!$A$1:$A$501))</f>
        <v>0.57750000000000001</v>
      </c>
      <c r="I106" s="23">
        <f t="shared" si="18"/>
        <v>0</v>
      </c>
      <c r="J106" s="63">
        <v>0.2329</v>
      </c>
      <c r="K106" s="63">
        <v>0.27350000000000002</v>
      </c>
      <c r="L106" s="23">
        <f t="shared" si="19"/>
        <v>248.64699999999999</v>
      </c>
      <c r="M106" s="23">
        <f t="shared" si="20"/>
        <v>145.99600000000001</v>
      </c>
      <c r="N106" s="23">
        <f t="shared" si="21"/>
        <v>0</v>
      </c>
      <c r="O106" s="23">
        <f t="shared" si="22"/>
        <v>394.64299999999997</v>
      </c>
      <c r="P106" s="13">
        <v>54.536000000000001</v>
      </c>
      <c r="Q106" s="22">
        <f t="shared" si="23"/>
        <v>10.907</v>
      </c>
      <c r="R106" s="14">
        <v>7</v>
      </c>
      <c r="S106" s="22">
        <f t="shared" si="24"/>
        <v>4.2</v>
      </c>
      <c r="T106" s="64">
        <v>1779.356</v>
      </c>
      <c r="U106" s="64">
        <v>1781.501</v>
      </c>
      <c r="V106" s="64">
        <v>1838.0519999999999</v>
      </c>
      <c r="W106" s="23">
        <f t="shared" si="33"/>
        <v>1799.636</v>
      </c>
      <c r="X106" s="41">
        <f t="shared" si="25"/>
        <v>1.0502673593037069E-3</v>
      </c>
      <c r="Y106" s="23">
        <f t="shared" si="26"/>
        <v>409.75</v>
      </c>
      <c r="Z106" s="23">
        <f t="shared" si="27"/>
        <v>409.75</v>
      </c>
      <c r="AA106" s="30">
        <f t="shared" si="28"/>
        <v>2209.386</v>
      </c>
      <c r="AB106" s="22">
        <f>INDEX('LECI_17-18'!$X$1:$X$505,MATCH('BEFC_17-18'!A:A,'LECI_17-18'!$A$1:$A$502))</f>
        <v>1.32</v>
      </c>
      <c r="AC106" s="23">
        <f t="shared" si="29"/>
        <v>3261.107</v>
      </c>
      <c r="AD106" s="31">
        <f t="shared" si="30"/>
        <v>495461</v>
      </c>
      <c r="AF106" s="65">
        <v>8327989.7300000004</v>
      </c>
      <c r="AH106" s="36">
        <f t="shared" si="31"/>
        <v>8823451</v>
      </c>
    </row>
    <row r="107" spans="1:34" x14ac:dyDescent="0.2">
      <c r="A107" s="1">
        <v>105254353</v>
      </c>
      <c r="B107" s="2" t="s">
        <v>116</v>
      </c>
      <c r="C107" s="2" t="s">
        <v>110</v>
      </c>
      <c r="D107" s="15">
        <v>62518</v>
      </c>
      <c r="E107" s="6">
        <v>6007</v>
      </c>
      <c r="F107" s="34">
        <f t="shared" si="17"/>
        <v>0.85729999999999995</v>
      </c>
      <c r="G107" s="62">
        <f t="shared" si="32"/>
        <v>375</v>
      </c>
      <c r="H107" s="22">
        <f>INDEX('Sparsity-Size Ratio'!$P$1:$P$504,MATCH('BEFC_17-18'!A:A,'Sparsity-Size Ratio'!$A$1:$A$501))</f>
        <v>0.48259999999999997</v>
      </c>
      <c r="I107" s="23">
        <f t="shared" si="18"/>
        <v>0</v>
      </c>
      <c r="J107" s="63">
        <v>8.2799999999999999E-2</v>
      </c>
      <c r="K107" s="63">
        <v>0.25640000000000002</v>
      </c>
      <c r="L107" s="23">
        <f t="shared" si="19"/>
        <v>108.47499999999999</v>
      </c>
      <c r="M107" s="23">
        <f t="shared" si="20"/>
        <v>167.952</v>
      </c>
      <c r="N107" s="23">
        <f t="shared" si="21"/>
        <v>0</v>
      </c>
      <c r="O107" s="23">
        <f t="shared" si="22"/>
        <v>276.42700000000002</v>
      </c>
      <c r="P107" s="13">
        <v>50.460999999999999</v>
      </c>
      <c r="Q107" s="22">
        <f t="shared" si="23"/>
        <v>10.092000000000001</v>
      </c>
      <c r="R107" s="14">
        <v>3</v>
      </c>
      <c r="S107" s="22">
        <f t="shared" si="24"/>
        <v>1.8</v>
      </c>
      <c r="T107" s="64">
        <v>2183.4659999999999</v>
      </c>
      <c r="U107" s="64">
        <v>2152.1610000000001</v>
      </c>
      <c r="V107" s="64">
        <v>2063.9769999999999</v>
      </c>
      <c r="W107" s="23">
        <f t="shared" si="33"/>
        <v>2133.201</v>
      </c>
      <c r="X107" s="41">
        <f t="shared" si="25"/>
        <v>1.2449358543250007E-3</v>
      </c>
      <c r="Y107" s="23">
        <f t="shared" si="26"/>
        <v>288.31900000000002</v>
      </c>
      <c r="Z107" s="23">
        <f t="shared" si="27"/>
        <v>288.31900000000002</v>
      </c>
      <c r="AA107" s="30">
        <f t="shared" si="28"/>
        <v>2421.52</v>
      </c>
      <c r="AB107" s="22">
        <f>INDEX('LECI_17-18'!$X$1:$X$505,MATCH('BEFC_17-18'!A:A,'LECI_17-18'!$A$1:$A$502))</f>
        <v>0.88</v>
      </c>
      <c r="AC107" s="23">
        <f t="shared" si="29"/>
        <v>1826.8530000000001</v>
      </c>
      <c r="AD107" s="31">
        <f t="shared" si="30"/>
        <v>277554</v>
      </c>
      <c r="AF107" s="65">
        <v>8564449.4499999993</v>
      </c>
      <c r="AH107" s="36">
        <f t="shared" si="31"/>
        <v>8842003</v>
      </c>
    </row>
    <row r="108" spans="1:34" x14ac:dyDescent="0.2">
      <c r="A108" s="1">
        <v>105256553</v>
      </c>
      <c r="B108" s="2" t="s">
        <v>117</v>
      </c>
      <c r="C108" s="2" t="s">
        <v>110</v>
      </c>
      <c r="D108" s="15">
        <v>51381</v>
      </c>
      <c r="E108" s="6">
        <v>2741</v>
      </c>
      <c r="F108" s="34">
        <f t="shared" si="17"/>
        <v>1.0431999999999999</v>
      </c>
      <c r="G108" s="62">
        <f t="shared" si="32"/>
        <v>249</v>
      </c>
      <c r="H108" s="22">
        <f>INDEX('Sparsity-Size Ratio'!$P$1:$P$504,MATCH('BEFC_17-18'!A:A,'Sparsity-Size Ratio'!$A$1:$A$501))</f>
        <v>-1.8411999999999999</v>
      </c>
      <c r="I108" s="23">
        <f t="shared" si="18"/>
        <v>0</v>
      </c>
      <c r="J108" s="63">
        <v>7.2999999999999995E-2</v>
      </c>
      <c r="K108" s="63">
        <v>0.19550000000000001</v>
      </c>
      <c r="L108" s="23">
        <f t="shared" si="19"/>
        <v>53.631999999999998</v>
      </c>
      <c r="M108" s="23">
        <f t="shared" si="20"/>
        <v>71.816000000000003</v>
      </c>
      <c r="N108" s="23">
        <f t="shared" si="21"/>
        <v>0</v>
      </c>
      <c r="O108" s="23">
        <f t="shared" si="22"/>
        <v>125.44799999999999</v>
      </c>
      <c r="P108" s="13">
        <v>32.527000000000001</v>
      </c>
      <c r="Q108" s="22">
        <f t="shared" si="23"/>
        <v>6.5049999999999999</v>
      </c>
      <c r="R108" s="14">
        <v>3</v>
      </c>
      <c r="S108" s="22">
        <f t="shared" si="24"/>
        <v>1.8</v>
      </c>
      <c r="T108" s="64">
        <v>1224.4849999999999</v>
      </c>
      <c r="U108" s="64">
        <v>1225.2950000000001</v>
      </c>
      <c r="V108" s="64">
        <v>1220.2560000000001</v>
      </c>
      <c r="W108" s="23">
        <f t="shared" si="33"/>
        <v>1223.345</v>
      </c>
      <c r="X108" s="41">
        <f t="shared" si="25"/>
        <v>7.139439990461367E-4</v>
      </c>
      <c r="Y108" s="23">
        <f t="shared" si="26"/>
        <v>133.75299999999999</v>
      </c>
      <c r="Z108" s="23">
        <f t="shared" si="27"/>
        <v>133.75299999999999</v>
      </c>
      <c r="AA108" s="30">
        <f t="shared" si="28"/>
        <v>1357.098</v>
      </c>
      <c r="AB108" s="22">
        <f>INDEX('LECI_17-18'!$X$1:$X$505,MATCH('BEFC_17-18'!A:A,'LECI_17-18'!$A$1:$A$502))</f>
        <v>1.3399999999999999</v>
      </c>
      <c r="AC108" s="23">
        <f t="shared" si="29"/>
        <v>1897.0709999999999</v>
      </c>
      <c r="AD108" s="31">
        <f t="shared" si="30"/>
        <v>288222</v>
      </c>
      <c r="AF108" s="65">
        <v>8190209.3399999999</v>
      </c>
      <c r="AH108" s="36">
        <f t="shared" si="31"/>
        <v>8478431</v>
      </c>
    </row>
    <row r="109" spans="1:34" x14ac:dyDescent="0.2">
      <c r="A109" s="1">
        <v>105257602</v>
      </c>
      <c r="B109" s="2" t="s">
        <v>118</v>
      </c>
      <c r="C109" s="2" t="s">
        <v>110</v>
      </c>
      <c r="D109" s="15">
        <v>56099</v>
      </c>
      <c r="E109" s="6">
        <v>22351</v>
      </c>
      <c r="F109" s="34">
        <f t="shared" si="17"/>
        <v>0.95540000000000003</v>
      </c>
      <c r="G109" s="62">
        <f t="shared" si="32"/>
        <v>310</v>
      </c>
      <c r="H109" s="22">
        <f>INDEX('Sparsity-Size Ratio'!$P$1:$P$504,MATCH('BEFC_17-18'!A:A,'Sparsity-Size Ratio'!$A$1:$A$501))</f>
        <v>-0.88759999999999994</v>
      </c>
      <c r="I109" s="23">
        <f t="shared" si="18"/>
        <v>0</v>
      </c>
      <c r="J109" s="63">
        <v>0.12920000000000001</v>
      </c>
      <c r="K109" s="63">
        <v>0.1128</v>
      </c>
      <c r="L109" s="23">
        <f t="shared" si="19"/>
        <v>530.67399999999998</v>
      </c>
      <c r="M109" s="23">
        <f t="shared" si="20"/>
        <v>231.65600000000001</v>
      </c>
      <c r="N109" s="23">
        <f t="shared" si="21"/>
        <v>0</v>
      </c>
      <c r="O109" s="23">
        <f t="shared" si="22"/>
        <v>762.33</v>
      </c>
      <c r="P109" s="13">
        <v>154.04399999999998</v>
      </c>
      <c r="Q109" s="22">
        <f t="shared" si="23"/>
        <v>30.809000000000001</v>
      </c>
      <c r="R109" s="14">
        <v>111</v>
      </c>
      <c r="S109" s="22">
        <f t="shared" si="24"/>
        <v>66.599999999999994</v>
      </c>
      <c r="T109" s="64">
        <v>6845.6390000000001</v>
      </c>
      <c r="U109" s="64">
        <v>7072.4369999999999</v>
      </c>
      <c r="V109" s="64">
        <v>7208.81</v>
      </c>
      <c r="W109" s="23">
        <f t="shared" si="33"/>
        <v>7042.2950000000001</v>
      </c>
      <c r="X109" s="41">
        <f t="shared" si="25"/>
        <v>4.1098825390732891E-3</v>
      </c>
      <c r="Y109" s="23">
        <f t="shared" si="26"/>
        <v>859.73900000000003</v>
      </c>
      <c r="Z109" s="23">
        <f t="shared" si="27"/>
        <v>859.73900000000003</v>
      </c>
      <c r="AA109" s="30">
        <f t="shared" si="28"/>
        <v>7902.0339999999997</v>
      </c>
      <c r="AB109" s="22">
        <f>INDEX('LECI_17-18'!$X$1:$X$505,MATCH('BEFC_17-18'!A:A,'LECI_17-18'!$A$1:$A$502))</f>
        <v>0.95</v>
      </c>
      <c r="AC109" s="23">
        <f t="shared" si="29"/>
        <v>7172.1229999999996</v>
      </c>
      <c r="AD109" s="31">
        <f t="shared" si="30"/>
        <v>1089662</v>
      </c>
      <c r="AF109" s="65">
        <v>13304085.949999999</v>
      </c>
      <c r="AH109" s="36">
        <f t="shared" si="31"/>
        <v>14393748</v>
      </c>
    </row>
    <row r="110" spans="1:34" x14ac:dyDescent="0.2">
      <c r="A110" s="1">
        <v>105258303</v>
      </c>
      <c r="B110" s="2" t="s">
        <v>119</v>
      </c>
      <c r="C110" s="2" t="s">
        <v>110</v>
      </c>
      <c r="D110" s="15">
        <v>49764</v>
      </c>
      <c r="E110" s="6">
        <v>4162</v>
      </c>
      <c r="F110" s="34">
        <f t="shared" si="17"/>
        <v>1.0770999999999999</v>
      </c>
      <c r="G110" s="62">
        <f t="shared" si="32"/>
        <v>218</v>
      </c>
      <c r="H110" s="22">
        <f>INDEX('Sparsity-Size Ratio'!$P$1:$P$504,MATCH('BEFC_17-18'!A:A,'Sparsity-Size Ratio'!$A$1:$A$501))</f>
        <v>0.64529999999999998</v>
      </c>
      <c r="I110" s="23">
        <f t="shared" si="18"/>
        <v>0</v>
      </c>
      <c r="J110" s="63">
        <v>0.1885</v>
      </c>
      <c r="K110" s="63">
        <v>0.1177</v>
      </c>
      <c r="L110" s="23">
        <f t="shared" si="19"/>
        <v>190.82499999999999</v>
      </c>
      <c r="M110" s="23">
        <f t="shared" si="20"/>
        <v>59.576000000000001</v>
      </c>
      <c r="N110" s="23">
        <f t="shared" si="21"/>
        <v>0</v>
      </c>
      <c r="O110" s="23">
        <f t="shared" si="22"/>
        <v>250.40100000000001</v>
      </c>
      <c r="P110" s="13">
        <v>26.809000000000001</v>
      </c>
      <c r="Q110" s="22">
        <f t="shared" si="23"/>
        <v>5.3620000000000001</v>
      </c>
      <c r="R110" s="14">
        <v>1</v>
      </c>
      <c r="S110" s="22">
        <f t="shared" si="24"/>
        <v>0.6</v>
      </c>
      <c r="T110" s="64">
        <v>1687.2249999999999</v>
      </c>
      <c r="U110" s="64">
        <v>1716.1780000000001</v>
      </c>
      <c r="V110" s="64">
        <v>1698.665</v>
      </c>
      <c r="W110" s="23">
        <f t="shared" si="33"/>
        <v>1700.6890000000001</v>
      </c>
      <c r="X110" s="41">
        <f t="shared" si="25"/>
        <v>9.9252190166614919E-4</v>
      </c>
      <c r="Y110" s="23">
        <f t="shared" si="26"/>
        <v>256.363</v>
      </c>
      <c r="Z110" s="23">
        <f t="shared" si="27"/>
        <v>256.363</v>
      </c>
      <c r="AA110" s="30">
        <f t="shared" si="28"/>
        <v>1957.0519999999999</v>
      </c>
      <c r="AB110" s="22">
        <f>INDEX('LECI_17-18'!$X$1:$X$505,MATCH('BEFC_17-18'!A:A,'LECI_17-18'!$A$1:$A$502))</f>
        <v>1.1100000000000001</v>
      </c>
      <c r="AC110" s="23">
        <f t="shared" si="29"/>
        <v>2339.8139999999999</v>
      </c>
      <c r="AD110" s="31">
        <f t="shared" si="30"/>
        <v>355488</v>
      </c>
      <c r="AF110" s="65">
        <v>8303240.5300000003</v>
      </c>
      <c r="AH110" s="36">
        <f t="shared" si="31"/>
        <v>8658729</v>
      </c>
    </row>
    <row r="111" spans="1:34" x14ac:dyDescent="0.2">
      <c r="A111" s="1">
        <v>105258503</v>
      </c>
      <c r="B111" s="2" t="s">
        <v>666</v>
      </c>
      <c r="C111" s="2" t="s">
        <v>110</v>
      </c>
      <c r="D111" s="15">
        <v>50674</v>
      </c>
      <c r="E111" s="6">
        <v>3769</v>
      </c>
      <c r="F111" s="34">
        <f t="shared" si="17"/>
        <v>1.0577000000000001</v>
      </c>
      <c r="G111" s="62">
        <f t="shared" si="32"/>
        <v>233</v>
      </c>
      <c r="H111" s="22">
        <f>INDEX('Sparsity-Size Ratio'!$P$1:$P$504,MATCH('BEFC_17-18'!A:A,'Sparsity-Size Ratio'!$A$1:$A$501))</f>
        <v>0.8075</v>
      </c>
      <c r="I111" s="23">
        <f t="shared" si="18"/>
        <v>82.775999999999996</v>
      </c>
      <c r="J111" s="63">
        <v>0.19309999999999999</v>
      </c>
      <c r="K111" s="63">
        <v>0.2331</v>
      </c>
      <c r="L111" s="23">
        <f t="shared" si="19"/>
        <v>165.988</v>
      </c>
      <c r="M111" s="23">
        <f t="shared" si="20"/>
        <v>100.18600000000001</v>
      </c>
      <c r="N111" s="23">
        <f t="shared" si="21"/>
        <v>0</v>
      </c>
      <c r="O111" s="23">
        <f t="shared" si="22"/>
        <v>266.17399999999998</v>
      </c>
      <c r="P111" s="13">
        <v>41.052</v>
      </c>
      <c r="Q111" s="22">
        <f t="shared" si="23"/>
        <v>8.2100000000000009</v>
      </c>
      <c r="R111" s="14">
        <v>2</v>
      </c>
      <c r="S111" s="22">
        <f t="shared" si="24"/>
        <v>1.2</v>
      </c>
      <c r="T111" s="64">
        <v>1432.663</v>
      </c>
      <c r="U111" s="64">
        <v>1460.7180000000001</v>
      </c>
      <c r="V111" s="64">
        <v>1509.2049999999999</v>
      </c>
      <c r="W111" s="23">
        <f t="shared" si="33"/>
        <v>1467.529</v>
      </c>
      <c r="X111" s="41">
        <f t="shared" si="25"/>
        <v>8.5644975291203861E-4</v>
      </c>
      <c r="Y111" s="23">
        <f t="shared" si="26"/>
        <v>275.584</v>
      </c>
      <c r="Z111" s="23">
        <f t="shared" si="27"/>
        <v>358.36</v>
      </c>
      <c r="AA111" s="30">
        <f t="shared" si="28"/>
        <v>1825.8889999999999</v>
      </c>
      <c r="AB111" s="22">
        <f>INDEX('LECI_17-18'!$X$1:$X$505,MATCH('BEFC_17-18'!A:A,'LECI_17-18'!$A$1:$A$502))</f>
        <v>0.92</v>
      </c>
      <c r="AC111" s="23">
        <f t="shared" si="29"/>
        <v>1776.7429999999999</v>
      </c>
      <c r="AD111" s="31">
        <f t="shared" si="30"/>
        <v>269941</v>
      </c>
      <c r="AF111" s="65">
        <v>8840339.5299999993</v>
      </c>
      <c r="AH111" s="36">
        <f t="shared" si="31"/>
        <v>9110281</v>
      </c>
    </row>
    <row r="112" spans="1:34" x14ac:dyDescent="0.2">
      <c r="A112" s="1">
        <v>105259103</v>
      </c>
      <c r="B112" s="2" t="s">
        <v>121</v>
      </c>
      <c r="C112" s="2" t="s">
        <v>110</v>
      </c>
      <c r="D112" s="15">
        <v>43080</v>
      </c>
      <c r="E112" s="6">
        <v>2681</v>
      </c>
      <c r="F112" s="34">
        <f t="shared" si="17"/>
        <v>1.2442</v>
      </c>
      <c r="G112" s="62">
        <f t="shared" si="32"/>
        <v>107</v>
      </c>
      <c r="H112" s="22">
        <f>INDEX('Sparsity-Size Ratio'!$P$1:$P$504,MATCH('BEFC_17-18'!A:A,'Sparsity-Size Ratio'!$A$1:$A$501))</f>
        <v>0.81499999999999995</v>
      </c>
      <c r="I112" s="23">
        <f t="shared" si="18"/>
        <v>75.424999999999997</v>
      </c>
      <c r="J112" s="63">
        <v>0.18859999999999999</v>
      </c>
      <c r="K112" s="63">
        <v>0.19919999999999999</v>
      </c>
      <c r="L112" s="23">
        <f t="shared" si="19"/>
        <v>129.166</v>
      </c>
      <c r="M112" s="23">
        <f t="shared" si="20"/>
        <v>68.212999999999994</v>
      </c>
      <c r="N112" s="23">
        <f t="shared" si="21"/>
        <v>0</v>
      </c>
      <c r="O112" s="23">
        <f t="shared" si="22"/>
        <v>197.37899999999999</v>
      </c>
      <c r="P112" s="13">
        <v>28.548000000000002</v>
      </c>
      <c r="Q112" s="22">
        <f t="shared" si="23"/>
        <v>5.71</v>
      </c>
      <c r="R112" s="14">
        <v>0</v>
      </c>
      <c r="S112" s="22">
        <f t="shared" si="24"/>
        <v>0</v>
      </c>
      <c r="T112" s="64">
        <v>1141.443</v>
      </c>
      <c r="U112" s="64">
        <v>1150.117</v>
      </c>
      <c r="V112" s="64">
        <v>1256.328</v>
      </c>
      <c r="W112" s="23">
        <f t="shared" si="33"/>
        <v>1182.6289999999999</v>
      </c>
      <c r="X112" s="41">
        <f t="shared" si="25"/>
        <v>6.9018214620400096E-4</v>
      </c>
      <c r="Y112" s="23">
        <f t="shared" si="26"/>
        <v>203.089</v>
      </c>
      <c r="Z112" s="23">
        <f t="shared" si="27"/>
        <v>278.51400000000001</v>
      </c>
      <c r="AA112" s="30">
        <f t="shared" si="28"/>
        <v>1461.143</v>
      </c>
      <c r="AB112" s="22">
        <f>INDEX('LECI_17-18'!$X$1:$X$505,MATCH('BEFC_17-18'!A:A,'LECI_17-18'!$A$1:$A$502))</f>
        <v>1.1099999999999999</v>
      </c>
      <c r="AC112" s="23">
        <f t="shared" si="29"/>
        <v>2017.9290000000001</v>
      </c>
      <c r="AD112" s="31">
        <f t="shared" si="30"/>
        <v>306584</v>
      </c>
      <c r="AF112" s="65">
        <v>9107919.1999999993</v>
      </c>
      <c r="AH112" s="36">
        <f t="shared" si="31"/>
        <v>9414503</v>
      </c>
    </row>
    <row r="113" spans="1:34" x14ac:dyDescent="0.2">
      <c r="A113" s="1">
        <v>105259703</v>
      </c>
      <c r="B113" s="2" t="s">
        <v>122</v>
      </c>
      <c r="C113" s="2" t="s">
        <v>110</v>
      </c>
      <c r="D113" s="15">
        <v>63984</v>
      </c>
      <c r="E113" s="6">
        <v>3953</v>
      </c>
      <c r="F113" s="34">
        <f t="shared" si="17"/>
        <v>0.8377</v>
      </c>
      <c r="G113" s="62">
        <f t="shared" si="32"/>
        <v>388</v>
      </c>
      <c r="H113" s="22">
        <f>INDEX('Sparsity-Size Ratio'!$P$1:$P$504,MATCH('BEFC_17-18'!A:A,'Sparsity-Size Ratio'!$A$1:$A$501))</f>
        <v>0.82399999999999995</v>
      </c>
      <c r="I113" s="23">
        <f t="shared" si="18"/>
        <v>99.546999999999997</v>
      </c>
      <c r="J113" s="63">
        <v>5.0599999999999999E-2</v>
      </c>
      <c r="K113" s="63">
        <v>0.28539999999999999</v>
      </c>
      <c r="L113" s="23">
        <f t="shared" si="19"/>
        <v>42.201999999999998</v>
      </c>
      <c r="M113" s="23">
        <f t="shared" si="20"/>
        <v>119.017</v>
      </c>
      <c r="N113" s="23">
        <f t="shared" si="21"/>
        <v>0</v>
      </c>
      <c r="O113" s="23">
        <f t="shared" si="22"/>
        <v>161.21899999999999</v>
      </c>
      <c r="P113" s="13">
        <v>39.141999999999996</v>
      </c>
      <c r="Q113" s="22">
        <f t="shared" si="23"/>
        <v>7.8280000000000003</v>
      </c>
      <c r="R113" s="14">
        <v>1</v>
      </c>
      <c r="S113" s="22">
        <f t="shared" si="24"/>
        <v>0.6</v>
      </c>
      <c r="T113" s="64">
        <v>1390.059</v>
      </c>
      <c r="U113" s="64">
        <v>1418.481</v>
      </c>
      <c r="V113" s="64">
        <v>1440.8979999999999</v>
      </c>
      <c r="W113" s="23">
        <f t="shared" si="33"/>
        <v>1416.479</v>
      </c>
      <c r="X113" s="41">
        <f t="shared" si="25"/>
        <v>8.2665697887748162E-4</v>
      </c>
      <c r="Y113" s="23">
        <f t="shared" si="26"/>
        <v>169.64699999999999</v>
      </c>
      <c r="Z113" s="23">
        <f t="shared" si="27"/>
        <v>269.19400000000002</v>
      </c>
      <c r="AA113" s="30">
        <f t="shared" si="28"/>
        <v>1685.673</v>
      </c>
      <c r="AB113" s="22">
        <f>INDEX('LECI_17-18'!$X$1:$X$505,MATCH('BEFC_17-18'!A:A,'LECI_17-18'!$A$1:$A$502))</f>
        <v>0.94</v>
      </c>
      <c r="AC113" s="23">
        <f t="shared" si="29"/>
        <v>1327.3630000000001</v>
      </c>
      <c r="AD113" s="31">
        <f t="shared" si="30"/>
        <v>201667</v>
      </c>
      <c r="AF113" s="65">
        <v>6532990.8799999999</v>
      </c>
      <c r="AH113" s="36">
        <f t="shared" si="31"/>
        <v>6734658</v>
      </c>
    </row>
    <row r="114" spans="1:34" x14ac:dyDescent="0.2">
      <c r="A114" s="1">
        <v>105628302</v>
      </c>
      <c r="B114" s="2" t="s">
        <v>123</v>
      </c>
      <c r="C114" s="2" t="s">
        <v>124</v>
      </c>
      <c r="D114" s="15">
        <v>44042</v>
      </c>
      <c r="E114" s="6">
        <v>15915</v>
      </c>
      <c r="F114" s="34">
        <f t="shared" si="17"/>
        <v>1.2170000000000001</v>
      </c>
      <c r="G114" s="62">
        <f t="shared" si="32"/>
        <v>120</v>
      </c>
      <c r="H114" s="22">
        <f>INDEX('Sparsity-Size Ratio'!$P$1:$P$504,MATCH('BEFC_17-18'!A:A,'Sparsity-Size Ratio'!$A$1:$A$501))</f>
        <v>0.54659999999999997</v>
      </c>
      <c r="I114" s="23">
        <f t="shared" si="18"/>
        <v>0</v>
      </c>
      <c r="J114" s="63">
        <v>0.1724</v>
      </c>
      <c r="K114" s="63">
        <v>0.22459999999999999</v>
      </c>
      <c r="L114" s="23">
        <f t="shared" si="19"/>
        <v>489.12299999999999</v>
      </c>
      <c r="M114" s="23">
        <f t="shared" si="20"/>
        <v>318.61099999999999</v>
      </c>
      <c r="N114" s="23">
        <f t="shared" si="21"/>
        <v>0</v>
      </c>
      <c r="O114" s="23">
        <f t="shared" si="22"/>
        <v>807.73400000000004</v>
      </c>
      <c r="P114" s="13">
        <v>346.45500000000004</v>
      </c>
      <c r="Q114" s="22">
        <f t="shared" si="23"/>
        <v>69.290999999999997</v>
      </c>
      <c r="R114" s="14">
        <v>1</v>
      </c>
      <c r="S114" s="22">
        <f t="shared" si="24"/>
        <v>0.6</v>
      </c>
      <c r="T114" s="64">
        <v>4728.5640000000003</v>
      </c>
      <c r="U114" s="64">
        <v>4830.8630000000003</v>
      </c>
      <c r="V114" s="64">
        <v>4854.7389999999996</v>
      </c>
      <c r="W114" s="23">
        <f t="shared" si="33"/>
        <v>4804.7219999999998</v>
      </c>
      <c r="X114" s="41">
        <f t="shared" si="25"/>
        <v>2.8040351977446686E-3</v>
      </c>
      <c r="Y114" s="23">
        <f t="shared" si="26"/>
        <v>877.625</v>
      </c>
      <c r="Z114" s="23">
        <f t="shared" si="27"/>
        <v>877.625</v>
      </c>
      <c r="AA114" s="30">
        <f t="shared" si="28"/>
        <v>5682.3469999999998</v>
      </c>
      <c r="AB114" s="22">
        <f>INDEX('LECI_17-18'!$X$1:$X$505,MATCH('BEFC_17-18'!A:A,'LECI_17-18'!$A$1:$A$502))</f>
        <v>1.03</v>
      </c>
      <c r="AC114" s="23">
        <f t="shared" si="29"/>
        <v>7122.8789999999999</v>
      </c>
      <c r="AD114" s="31">
        <f t="shared" si="30"/>
        <v>1082180</v>
      </c>
      <c r="AF114" s="65">
        <v>24179327.449999999</v>
      </c>
      <c r="AH114" s="36">
        <f t="shared" si="31"/>
        <v>25261507</v>
      </c>
    </row>
    <row r="115" spans="1:34" x14ac:dyDescent="0.2">
      <c r="A115" s="1">
        <v>106160303</v>
      </c>
      <c r="B115" s="2" t="s">
        <v>125</v>
      </c>
      <c r="C115" s="2" t="s">
        <v>126</v>
      </c>
      <c r="D115" s="15">
        <v>45346</v>
      </c>
      <c r="E115" s="6">
        <v>2277</v>
      </c>
      <c r="F115" s="34">
        <f t="shared" si="17"/>
        <v>1.1819999999999999</v>
      </c>
      <c r="G115" s="62">
        <f t="shared" si="32"/>
        <v>141</v>
      </c>
      <c r="H115" s="22">
        <f>INDEX('Sparsity-Size Ratio'!$P$1:$P$504,MATCH('BEFC_17-18'!A:A,'Sparsity-Size Ratio'!$A$1:$A$501))</f>
        <v>0.90720000000000001</v>
      </c>
      <c r="I115" s="23">
        <f t="shared" si="18"/>
        <v>121.392</v>
      </c>
      <c r="J115" s="63">
        <v>0.22159999999999999</v>
      </c>
      <c r="K115" s="63">
        <v>0.26390000000000002</v>
      </c>
      <c r="L115" s="23">
        <f t="shared" si="19"/>
        <v>94.66</v>
      </c>
      <c r="M115" s="23">
        <f t="shared" si="20"/>
        <v>56.363999999999997</v>
      </c>
      <c r="N115" s="23">
        <f t="shared" si="21"/>
        <v>0</v>
      </c>
      <c r="O115" s="23">
        <f t="shared" si="22"/>
        <v>151.024</v>
      </c>
      <c r="P115" s="13">
        <v>11.938000000000001</v>
      </c>
      <c r="Q115" s="22">
        <f t="shared" si="23"/>
        <v>2.3879999999999999</v>
      </c>
      <c r="R115" s="14">
        <v>0</v>
      </c>
      <c r="S115" s="22">
        <f t="shared" si="24"/>
        <v>0</v>
      </c>
      <c r="T115" s="64">
        <v>711.94</v>
      </c>
      <c r="U115" s="64">
        <v>709.649</v>
      </c>
      <c r="V115" s="64">
        <v>723.55700000000002</v>
      </c>
      <c r="W115" s="23">
        <f t="shared" si="33"/>
        <v>715.04899999999998</v>
      </c>
      <c r="X115" s="41">
        <f t="shared" si="25"/>
        <v>4.1730251284301728E-4</v>
      </c>
      <c r="Y115" s="23">
        <f t="shared" si="26"/>
        <v>153.41200000000001</v>
      </c>
      <c r="Z115" s="23">
        <f t="shared" si="27"/>
        <v>274.80399999999997</v>
      </c>
      <c r="AA115" s="30">
        <f t="shared" si="28"/>
        <v>989.85299999999995</v>
      </c>
      <c r="AB115" s="22">
        <f>INDEX('LECI_17-18'!$X$1:$X$505,MATCH('BEFC_17-18'!A:A,'LECI_17-18'!$A$1:$A$502))</f>
        <v>0.90999999999999992</v>
      </c>
      <c r="AC115" s="23">
        <f t="shared" si="29"/>
        <v>1064.7059999999999</v>
      </c>
      <c r="AD115" s="31">
        <f t="shared" si="30"/>
        <v>161761</v>
      </c>
      <c r="AF115" s="65">
        <v>5742112.9800000004</v>
      </c>
      <c r="AH115" s="36">
        <f t="shared" si="31"/>
        <v>5903874</v>
      </c>
    </row>
    <row r="116" spans="1:34" x14ac:dyDescent="0.2">
      <c r="A116" s="1">
        <v>106161203</v>
      </c>
      <c r="B116" s="2" t="s">
        <v>127</v>
      </c>
      <c r="C116" s="2" t="s">
        <v>126</v>
      </c>
      <c r="D116" s="15">
        <v>41314</v>
      </c>
      <c r="E116" s="6">
        <v>3404</v>
      </c>
      <c r="F116" s="34">
        <f t="shared" si="17"/>
        <v>1.2974000000000001</v>
      </c>
      <c r="G116" s="62">
        <f t="shared" si="32"/>
        <v>79</v>
      </c>
      <c r="H116" s="22">
        <f>INDEX('Sparsity-Size Ratio'!$P$1:$P$504,MATCH('BEFC_17-18'!A:A,'Sparsity-Size Ratio'!$A$1:$A$501))</f>
        <v>0.86990000000000001</v>
      </c>
      <c r="I116" s="23">
        <f t="shared" si="18"/>
        <v>101.249</v>
      </c>
      <c r="J116" s="63">
        <v>0.2923</v>
      </c>
      <c r="K116" s="63">
        <v>8.5900000000000004E-2</v>
      </c>
      <c r="L116" s="23">
        <f t="shared" si="19"/>
        <v>136.58000000000001</v>
      </c>
      <c r="M116" s="23">
        <f t="shared" si="20"/>
        <v>20.068999999999999</v>
      </c>
      <c r="N116" s="23">
        <f t="shared" si="21"/>
        <v>0</v>
      </c>
      <c r="O116" s="23">
        <f t="shared" si="22"/>
        <v>156.649</v>
      </c>
      <c r="P116" s="13">
        <v>17.25</v>
      </c>
      <c r="Q116" s="22">
        <f t="shared" si="23"/>
        <v>3.45</v>
      </c>
      <c r="R116" s="14">
        <v>9</v>
      </c>
      <c r="S116" s="22">
        <f t="shared" si="24"/>
        <v>5.4</v>
      </c>
      <c r="T116" s="64">
        <v>778.76700000000005</v>
      </c>
      <c r="U116" s="64">
        <v>804.46600000000001</v>
      </c>
      <c r="V116" s="64">
        <v>806.23400000000004</v>
      </c>
      <c r="W116" s="23">
        <f t="shared" si="33"/>
        <v>796.48900000000003</v>
      </c>
      <c r="X116" s="41">
        <f t="shared" si="25"/>
        <v>4.6483088732635389E-4</v>
      </c>
      <c r="Y116" s="23">
        <f t="shared" si="26"/>
        <v>165.499</v>
      </c>
      <c r="Z116" s="23">
        <f t="shared" si="27"/>
        <v>266.74799999999999</v>
      </c>
      <c r="AA116" s="30">
        <f t="shared" si="28"/>
        <v>1063.2370000000001</v>
      </c>
      <c r="AB116" s="22">
        <f>INDEX('LECI_17-18'!$X$1:$X$505,MATCH('BEFC_17-18'!A:A,'LECI_17-18'!$A$1:$A$502))</f>
        <v>1.05</v>
      </c>
      <c r="AC116" s="23">
        <f t="shared" si="29"/>
        <v>1448.4159999999999</v>
      </c>
      <c r="AD116" s="31">
        <f t="shared" si="30"/>
        <v>220058</v>
      </c>
      <c r="AF116" s="65">
        <v>2660676.44</v>
      </c>
      <c r="AH116" s="36">
        <f t="shared" si="31"/>
        <v>2880734</v>
      </c>
    </row>
    <row r="117" spans="1:34" x14ac:dyDescent="0.2">
      <c r="A117" s="1">
        <v>106161703</v>
      </c>
      <c r="B117" s="2" t="s">
        <v>128</v>
      </c>
      <c r="C117" s="2" t="s">
        <v>126</v>
      </c>
      <c r="D117" s="15">
        <v>35270</v>
      </c>
      <c r="E117" s="6">
        <v>3361</v>
      </c>
      <c r="F117" s="34">
        <f t="shared" si="17"/>
        <v>1.5197000000000001</v>
      </c>
      <c r="G117" s="62">
        <f t="shared" si="32"/>
        <v>22</v>
      </c>
      <c r="H117" s="22">
        <f>INDEX('Sparsity-Size Ratio'!$P$1:$P$504,MATCH('BEFC_17-18'!A:A,'Sparsity-Size Ratio'!$A$1:$A$501))</f>
        <v>0.87760000000000005</v>
      </c>
      <c r="I117" s="23">
        <f t="shared" si="18"/>
        <v>121.501</v>
      </c>
      <c r="J117" s="63">
        <v>0.22309999999999999</v>
      </c>
      <c r="K117" s="63">
        <v>9.9000000000000005E-2</v>
      </c>
      <c r="L117" s="23">
        <f t="shared" si="19"/>
        <v>125.062</v>
      </c>
      <c r="M117" s="23">
        <f t="shared" si="20"/>
        <v>27.748000000000001</v>
      </c>
      <c r="N117" s="23">
        <f t="shared" si="21"/>
        <v>0</v>
      </c>
      <c r="O117" s="23">
        <f t="shared" si="22"/>
        <v>152.81</v>
      </c>
      <c r="P117" s="13">
        <v>25.959</v>
      </c>
      <c r="Q117" s="22">
        <f t="shared" si="23"/>
        <v>5.1920000000000002</v>
      </c>
      <c r="R117" s="14">
        <v>0</v>
      </c>
      <c r="S117" s="22">
        <f t="shared" si="24"/>
        <v>0</v>
      </c>
      <c r="T117" s="64">
        <v>934.274</v>
      </c>
      <c r="U117" s="64">
        <v>902.36900000000003</v>
      </c>
      <c r="V117" s="64">
        <v>932.91499999999996</v>
      </c>
      <c r="W117" s="23">
        <f t="shared" si="33"/>
        <v>923.18600000000004</v>
      </c>
      <c r="X117" s="41">
        <f t="shared" si="25"/>
        <v>5.3877124172118805E-4</v>
      </c>
      <c r="Y117" s="23">
        <f t="shared" si="26"/>
        <v>158.00200000000001</v>
      </c>
      <c r="Z117" s="23">
        <f t="shared" si="27"/>
        <v>279.50299999999999</v>
      </c>
      <c r="AA117" s="30">
        <f t="shared" si="28"/>
        <v>1202.6890000000001</v>
      </c>
      <c r="AB117" s="22">
        <f>INDEX('LECI_17-18'!$X$1:$X$505,MATCH('BEFC_17-18'!A:A,'LECI_17-18'!$A$1:$A$502))</f>
        <v>1.1599999999999999</v>
      </c>
      <c r="AC117" s="23">
        <f t="shared" si="29"/>
        <v>2120.163</v>
      </c>
      <c r="AD117" s="31">
        <f t="shared" si="30"/>
        <v>322117</v>
      </c>
      <c r="AF117" s="65">
        <v>4907982.09</v>
      </c>
      <c r="AH117" s="36">
        <f t="shared" si="31"/>
        <v>5230099</v>
      </c>
    </row>
    <row r="118" spans="1:34" x14ac:dyDescent="0.2">
      <c r="A118" s="1">
        <v>106166503</v>
      </c>
      <c r="B118" s="2" t="s">
        <v>664</v>
      </c>
      <c r="C118" s="2" t="s">
        <v>126</v>
      </c>
      <c r="D118" s="15">
        <v>47661</v>
      </c>
      <c r="E118" s="6">
        <v>2989</v>
      </c>
      <c r="F118" s="34">
        <f t="shared" si="17"/>
        <v>1.1246</v>
      </c>
      <c r="G118" s="62">
        <f t="shared" si="32"/>
        <v>182</v>
      </c>
      <c r="H118" s="22">
        <f>INDEX('Sparsity-Size Ratio'!$P$1:$P$504,MATCH('BEFC_17-18'!A:A,'Sparsity-Size Ratio'!$A$1:$A$501))</f>
        <v>0.85840000000000005</v>
      </c>
      <c r="I118" s="23">
        <f t="shared" si="18"/>
        <v>116.816</v>
      </c>
      <c r="J118" s="63">
        <v>0.12529999999999999</v>
      </c>
      <c r="K118" s="63">
        <v>0.191</v>
      </c>
      <c r="L118" s="23">
        <f t="shared" si="19"/>
        <v>81.39</v>
      </c>
      <c r="M118" s="23">
        <f t="shared" si="20"/>
        <v>62.033000000000001</v>
      </c>
      <c r="N118" s="23">
        <f t="shared" si="21"/>
        <v>0</v>
      </c>
      <c r="O118" s="23">
        <f t="shared" si="22"/>
        <v>143.423</v>
      </c>
      <c r="P118" s="13">
        <v>24.64</v>
      </c>
      <c r="Q118" s="22">
        <f t="shared" si="23"/>
        <v>4.9279999999999999</v>
      </c>
      <c r="R118" s="14">
        <v>2</v>
      </c>
      <c r="S118" s="22">
        <f t="shared" si="24"/>
        <v>1.2</v>
      </c>
      <c r="T118" s="64">
        <v>1082.6030000000001</v>
      </c>
      <c r="U118" s="64">
        <v>1089.6489999999999</v>
      </c>
      <c r="V118" s="64">
        <v>1083.4490000000001</v>
      </c>
      <c r="W118" s="23">
        <f t="shared" si="33"/>
        <v>1085.2339999999999</v>
      </c>
      <c r="X118" s="41">
        <f t="shared" si="25"/>
        <v>6.3334243558508434E-4</v>
      </c>
      <c r="Y118" s="23">
        <f t="shared" si="26"/>
        <v>149.55099999999999</v>
      </c>
      <c r="Z118" s="23">
        <f t="shared" si="27"/>
        <v>266.36700000000002</v>
      </c>
      <c r="AA118" s="30">
        <f t="shared" si="28"/>
        <v>1351.6010000000001</v>
      </c>
      <c r="AB118" s="22">
        <f>INDEX('LECI_17-18'!$X$1:$X$505,MATCH('BEFC_17-18'!A:A,'LECI_17-18'!$A$1:$A$502))</f>
        <v>1.01</v>
      </c>
      <c r="AC118" s="23">
        <f t="shared" si="29"/>
        <v>1535.211</v>
      </c>
      <c r="AD118" s="31">
        <f t="shared" si="30"/>
        <v>233245</v>
      </c>
      <c r="AF118" s="65">
        <v>6756699.6500000004</v>
      </c>
      <c r="AH118" s="36">
        <f t="shared" si="31"/>
        <v>6989945</v>
      </c>
    </row>
    <row r="119" spans="1:34" x14ac:dyDescent="0.2">
      <c r="A119" s="1">
        <v>106167504</v>
      </c>
      <c r="B119" s="2" t="s">
        <v>130</v>
      </c>
      <c r="C119" s="2" t="s">
        <v>126</v>
      </c>
      <c r="D119" s="15">
        <v>50293</v>
      </c>
      <c r="E119" s="6">
        <v>1923</v>
      </c>
      <c r="F119" s="34">
        <f t="shared" si="17"/>
        <v>1.0657000000000001</v>
      </c>
      <c r="G119" s="62">
        <f t="shared" si="32"/>
        <v>228</v>
      </c>
      <c r="H119" s="22">
        <f>INDEX('Sparsity-Size Ratio'!$P$1:$P$504,MATCH('BEFC_17-18'!A:A,'Sparsity-Size Ratio'!$A$1:$A$501))</f>
        <v>0.92010000000000003</v>
      </c>
      <c r="I119" s="23">
        <f t="shared" si="18"/>
        <v>103.07599999999999</v>
      </c>
      <c r="J119" s="63">
        <v>0.1547</v>
      </c>
      <c r="K119" s="63">
        <v>0.1754</v>
      </c>
      <c r="L119" s="23">
        <f t="shared" si="19"/>
        <v>54.36</v>
      </c>
      <c r="M119" s="23">
        <f t="shared" si="20"/>
        <v>30.817</v>
      </c>
      <c r="N119" s="23">
        <f t="shared" si="21"/>
        <v>0</v>
      </c>
      <c r="O119" s="23">
        <f t="shared" si="22"/>
        <v>85.177000000000007</v>
      </c>
      <c r="P119" s="13">
        <v>5.770999999999999</v>
      </c>
      <c r="Q119" s="22">
        <f t="shared" si="23"/>
        <v>1.1539999999999999</v>
      </c>
      <c r="R119" s="14">
        <v>0</v>
      </c>
      <c r="S119" s="22">
        <f t="shared" si="24"/>
        <v>0</v>
      </c>
      <c r="T119" s="64">
        <v>585.64700000000005</v>
      </c>
      <c r="U119" s="64">
        <v>580.92700000000002</v>
      </c>
      <c r="V119" s="64">
        <v>612.60299999999995</v>
      </c>
      <c r="W119" s="23">
        <f t="shared" si="33"/>
        <v>593.05899999999997</v>
      </c>
      <c r="X119" s="41">
        <f t="shared" si="25"/>
        <v>3.4610916309814712E-4</v>
      </c>
      <c r="Y119" s="23">
        <f t="shared" si="26"/>
        <v>86.331000000000003</v>
      </c>
      <c r="Z119" s="23">
        <f t="shared" si="27"/>
        <v>189.40700000000001</v>
      </c>
      <c r="AA119" s="30">
        <f t="shared" si="28"/>
        <v>782.46600000000001</v>
      </c>
      <c r="AB119" s="22">
        <f>INDEX('LECI_17-18'!$X$1:$X$505,MATCH('BEFC_17-18'!A:A,'LECI_17-18'!$A$1:$A$502))</f>
        <v>0.62999999999999989</v>
      </c>
      <c r="AC119" s="23">
        <f t="shared" si="29"/>
        <v>525.34100000000001</v>
      </c>
      <c r="AD119" s="31">
        <f t="shared" si="30"/>
        <v>79815</v>
      </c>
      <c r="AF119" s="65">
        <v>3308456.87</v>
      </c>
      <c r="AH119" s="36">
        <f t="shared" si="31"/>
        <v>3388272</v>
      </c>
    </row>
    <row r="120" spans="1:34" x14ac:dyDescent="0.2">
      <c r="A120" s="1">
        <v>106168003</v>
      </c>
      <c r="B120" s="2" t="s">
        <v>131</v>
      </c>
      <c r="C120" s="2" t="s">
        <v>126</v>
      </c>
      <c r="D120" s="15">
        <v>42103</v>
      </c>
      <c r="E120" s="6">
        <v>3367</v>
      </c>
      <c r="F120" s="34">
        <f t="shared" si="17"/>
        <v>1.2729999999999999</v>
      </c>
      <c r="G120" s="62">
        <f t="shared" si="32"/>
        <v>92</v>
      </c>
      <c r="H120" s="22">
        <f>INDEX('Sparsity-Size Ratio'!$P$1:$P$504,MATCH('BEFC_17-18'!A:A,'Sparsity-Size Ratio'!$A$1:$A$501))</f>
        <v>0.86219999999999997</v>
      </c>
      <c r="I120" s="23">
        <f t="shared" si="18"/>
        <v>134.239</v>
      </c>
      <c r="J120" s="63">
        <v>0.17419999999999999</v>
      </c>
      <c r="K120" s="63">
        <v>0.24909999999999999</v>
      </c>
      <c r="L120" s="23">
        <f t="shared" si="19"/>
        <v>119.874</v>
      </c>
      <c r="M120" s="23">
        <f t="shared" si="20"/>
        <v>85.707999999999998</v>
      </c>
      <c r="N120" s="23">
        <f t="shared" si="21"/>
        <v>0</v>
      </c>
      <c r="O120" s="23">
        <f t="shared" si="22"/>
        <v>205.58199999999999</v>
      </c>
      <c r="P120" s="13">
        <v>28.981999999999999</v>
      </c>
      <c r="Q120" s="22">
        <f t="shared" si="23"/>
        <v>5.7960000000000003</v>
      </c>
      <c r="R120" s="14">
        <v>0</v>
      </c>
      <c r="S120" s="22">
        <f t="shared" si="24"/>
        <v>0</v>
      </c>
      <c r="T120" s="64">
        <v>1146.902</v>
      </c>
      <c r="U120" s="64">
        <v>1158.6669999999999</v>
      </c>
      <c r="V120" s="64">
        <v>1164.5509999999999</v>
      </c>
      <c r="W120" s="23">
        <f t="shared" si="33"/>
        <v>1156.7070000000001</v>
      </c>
      <c r="X120" s="41">
        <f t="shared" si="25"/>
        <v>6.7505407003311388E-4</v>
      </c>
      <c r="Y120" s="23">
        <f t="shared" si="26"/>
        <v>211.37799999999999</v>
      </c>
      <c r="Z120" s="23">
        <f t="shared" si="27"/>
        <v>345.61700000000002</v>
      </c>
      <c r="AA120" s="30">
        <f t="shared" si="28"/>
        <v>1502.3240000000001</v>
      </c>
      <c r="AB120" s="22">
        <f>INDEX('LECI_17-18'!$X$1:$X$505,MATCH('BEFC_17-18'!A:A,'LECI_17-18'!$A$1:$A$502))</f>
        <v>0.85000000000000009</v>
      </c>
      <c r="AC120" s="23">
        <f t="shared" si="29"/>
        <v>1625.59</v>
      </c>
      <c r="AD120" s="31">
        <f t="shared" si="30"/>
        <v>246976</v>
      </c>
      <c r="AF120" s="65">
        <v>8352829.3899999997</v>
      </c>
      <c r="AH120" s="36">
        <f t="shared" si="31"/>
        <v>8599805</v>
      </c>
    </row>
    <row r="121" spans="1:34" x14ac:dyDescent="0.2">
      <c r="A121" s="1">
        <v>106169003</v>
      </c>
      <c r="B121" s="2" t="s">
        <v>668</v>
      </c>
      <c r="C121" s="2" t="s">
        <v>126</v>
      </c>
      <c r="D121" s="15">
        <v>42432</v>
      </c>
      <c r="E121" s="6">
        <v>1670</v>
      </c>
      <c r="F121" s="34">
        <f t="shared" si="17"/>
        <v>1.2632000000000001</v>
      </c>
      <c r="G121" s="62">
        <f t="shared" si="32"/>
        <v>97</v>
      </c>
      <c r="H121" s="22">
        <f>INDEX('Sparsity-Size Ratio'!$P$1:$P$504,MATCH('BEFC_17-18'!A:A,'Sparsity-Size Ratio'!$A$1:$A$501))</f>
        <v>0.90390000000000004</v>
      </c>
      <c r="I121" s="23">
        <f t="shared" si="18"/>
        <v>99.81</v>
      </c>
      <c r="J121" s="63">
        <v>0.1832</v>
      </c>
      <c r="K121" s="63">
        <v>0.25419999999999998</v>
      </c>
      <c r="L121" s="23">
        <f t="shared" si="19"/>
        <v>65.25</v>
      </c>
      <c r="M121" s="23">
        <f t="shared" si="20"/>
        <v>45.268999999999998</v>
      </c>
      <c r="N121" s="23">
        <f t="shared" si="21"/>
        <v>0</v>
      </c>
      <c r="O121" s="23">
        <f t="shared" si="22"/>
        <v>110.51900000000001</v>
      </c>
      <c r="P121" s="13">
        <v>23.625999999999998</v>
      </c>
      <c r="Q121" s="22">
        <f t="shared" si="23"/>
        <v>4.7249999999999996</v>
      </c>
      <c r="R121" s="14">
        <v>0</v>
      </c>
      <c r="S121" s="22">
        <f t="shared" si="24"/>
        <v>0</v>
      </c>
      <c r="T121" s="64">
        <v>593.61599999999999</v>
      </c>
      <c r="U121" s="64">
        <v>616.58699999999999</v>
      </c>
      <c r="V121" s="64">
        <v>634.12099999999998</v>
      </c>
      <c r="W121" s="23">
        <f t="shared" si="33"/>
        <v>614.77499999999998</v>
      </c>
      <c r="X121" s="41">
        <f t="shared" si="25"/>
        <v>3.58782618160526E-4</v>
      </c>
      <c r="Y121" s="23">
        <f t="shared" si="26"/>
        <v>115.244</v>
      </c>
      <c r="Z121" s="23">
        <f t="shared" si="27"/>
        <v>215.054</v>
      </c>
      <c r="AA121" s="30">
        <f t="shared" si="28"/>
        <v>829.82899999999995</v>
      </c>
      <c r="AB121" s="22">
        <f>INDEX('LECI_17-18'!$X$1:$X$505,MATCH('BEFC_17-18'!A:A,'LECI_17-18'!$A$1:$A$502))</f>
        <v>1.19</v>
      </c>
      <c r="AC121" s="23">
        <f t="shared" si="29"/>
        <v>1247.4059999999999</v>
      </c>
      <c r="AD121" s="31">
        <f t="shared" si="30"/>
        <v>189519</v>
      </c>
      <c r="AF121" s="65">
        <v>5460000.1399999997</v>
      </c>
      <c r="AH121" s="36">
        <f t="shared" si="31"/>
        <v>5649519</v>
      </c>
    </row>
    <row r="122" spans="1:34" x14ac:dyDescent="0.2">
      <c r="A122" s="1">
        <v>106172003</v>
      </c>
      <c r="B122" s="2" t="s">
        <v>133</v>
      </c>
      <c r="C122" s="2" t="s">
        <v>134</v>
      </c>
      <c r="D122" s="15">
        <v>44192</v>
      </c>
      <c r="E122" s="6">
        <v>12897</v>
      </c>
      <c r="F122" s="34">
        <f t="shared" si="17"/>
        <v>1.2129000000000001</v>
      </c>
      <c r="G122" s="62">
        <f t="shared" si="32"/>
        <v>121</v>
      </c>
      <c r="H122" s="22">
        <f>INDEX('Sparsity-Size Ratio'!$P$1:$P$504,MATCH('BEFC_17-18'!A:A,'Sparsity-Size Ratio'!$A$1:$A$501))</f>
        <v>0.57269999999999999</v>
      </c>
      <c r="I122" s="23">
        <f t="shared" si="18"/>
        <v>0</v>
      </c>
      <c r="J122" s="63">
        <v>0.2248</v>
      </c>
      <c r="K122" s="63">
        <v>0.2238</v>
      </c>
      <c r="L122" s="23">
        <f t="shared" si="19"/>
        <v>522.60799999999995</v>
      </c>
      <c r="M122" s="23">
        <f t="shared" si="20"/>
        <v>260.142</v>
      </c>
      <c r="N122" s="23">
        <f t="shared" si="21"/>
        <v>0</v>
      </c>
      <c r="O122" s="23">
        <f t="shared" si="22"/>
        <v>782.75</v>
      </c>
      <c r="P122" s="13">
        <v>60.41</v>
      </c>
      <c r="Q122" s="22">
        <f t="shared" si="23"/>
        <v>12.082000000000001</v>
      </c>
      <c r="R122" s="14">
        <v>8</v>
      </c>
      <c r="S122" s="22">
        <f t="shared" si="24"/>
        <v>4.8</v>
      </c>
      <c r="T122" s="64">
        <v>3874.6129999999998</v>
      </c>
      <c r="U122" s="64">
        <v>3941.2460000000001</v>
      </c>
      <c r="V122" s="64">
        <v>4052.174</v>
      </c>
      <c r="W122" s="23">
        <f t="shared" si="33"/>
        <v>3956.011</v>
      </c>
      <c r="X122" s="41">
        <f t="shared" si="25"/>
        <v>2.3087275573207117E-3</v>
      </c>
      <c r="Y122" s="23">
        <f t="shared" si="26"/>
        <v>799.63199999999995</v>
      </c>
      <c r="Z122" s="23">
        <f t="shared" si="27"/>
        <v>799.63199999999995</v>
      </c>
      <c r="AA122" s="30">
        <f t="shared" si="28"/>
        <v>4755.643</v>
      </c>
      <c r="AB122" s="22">
        <f>INDEX('LECI_17-18'!$X$1:$X$505,MATCH('BEFC_17-18'!A:A,'LECI_17-18'!$A$1:$A$502))</f>
        <v>1.01</v>
      </c>
      <c r="AC122" s="23">
        <f t="shared" si="29"/>
        <v>5825.8010000000004</v>
      </c>
      <c r="AD122" s="31">
        <f t="shared" si="30"/>
        <v>885115</v>
      </c>
      <c r="AF122" s="65">
        <v>14851667.43</v>
      </c>
      <c r="AH122" s="36">
        <f t="shared" si="31"/>
        <v>15736782</v>
      </c>
    </row>
    <row r="123" spans="1:34" x14ac:dyDescent="0.2">
      <c r="A123" s="1">
        <v>106272003</v>
      </c>
      <c r="B123" s="2" t="s">
        <v>135</v>
      </c>
      <c r="C123" s="2" t="s">
        <v>136</v>
      </c>
      <c r="D123" s="15">
        <v>36973</v>
      </c>
      <c r="E123" s="6">
        <v>2213</v>
      </c>
      <c r="F123" s="34">
        <f t="shared" si="17"/>
        <v>1.4497</v>
      </c>
      <c r="G123" s="62">
        <f t="shared" si="32"/>
        <v>34</v>
      </c>
      <c r="H123" s="22">
        <f>INDEX('Sparsity-Size Ratio'!$P$1:$P$504,MATCH('BEFC_17-18'!A:A,'Sparsity-Size Ratio'!$A$1:$A$501))</f>
        <v>0.94969999999999999</v>
      </c>
      <c r="I123" s="23">
        <f t="shared" si="18"/>
        <v>126.51</v>
      </c>
      <c r="J123" s="63">
        <v>0.36409999999999998</v>
      </c>
      <c r="K123" s="63">
        <v>0.17929999999999999</v>
      </c>
      <c r="L123" s="23">
        <f t="shared" si="19"/>
        <v>106.218</v>
      </c>
      <c r="M123" s="23">
        <f t="shared" si="20"/>
        <v>26.152999999999999</v>
      </c>
      <c r="N123" s="23">
        <f t="shared" si="21"/>
        <v>53.109000000000002</v>
      </c>
      <c r="O123" s="23">
        <f t="shared" si="22"/>
        <v>185.48</v>
      </c>
      <c r="P123" s="13">
        <v>38.943999999999996</v>
      </c>
      <c r="Q123" s="22">
        <f t="shared" si="23"/>
        <v>7.7889999999999997</v>
      </c>
      <c r="R123" s="14">
        <v>0</v>
      </c>
      <c r="S123" s="22">
        <f t="shared" si="24"/>
        <v>0</v>
      </c>
      <c r="T123" s="64">
        <v>486.21100000000001</v>
      </c>
      <c r="U123" s="64">
        <v>501.57400000000001</v>
      </c>
      <c r="V123" s="64">
        <v>551.27200000000005</v>
      </c>
      <c r="W123" s="23">
        <f t="shared" si="33"/>
        <v>513.01900000000001</v>
      </c>
      <c r="X123" s="41">
        <f t="shared" si="25"/>
        <v>2.9939782845121368E-4</v>
      </c>
      <c r="Y123" s="23">
        <f t="shared" si="26"/>
        <v>193.26900000000001</v>
      </c>
      <c r="Z123" s="23">
        <f t="shared" si="27"/>
        <v>319.779</v>
      </c>
      <c r="AA123" s="30">
        <f t="shared" si="28"/>
        <v>832.798</v>
      </c>
      <c r="AB123" s="22">
        <f>INDEX('LECI_17-18'!$X$1:$X$505,MATCH('BEFC_17-18'!A:A,'LECI_17-18'!$A$1:$A$502))</f>
        <v>1.44</v>
      </c>
      <c r="AC123" s="23">
        <f t="shared" si="29"/>
        <v>1738.5219999999999</v>
      </c>
      <c r="AD123" s="31">
        <f t="shared" si="30"/>
        <v>264134</v>
      </c>
      <c r="AF123" s="65">
        <v>2496827.38</v>
      </c>
      <c r="AH123" s="36">
        <f t="shared" si="31"/>
        <v>2760961</v>
      </c>
    </row>
    <row r="124" spans="1:34" x14ac:dyDescent="0.2">
      <c r="A124" s="1">
        <v>106330703</v>
      </c>
      <c r="B124" s="2" t="s">
        <v>137</v>
      </c>
      <c r="C124" s="2" t="s">
        <v>138</v>
      </c>
      <c r="D124" s="15">
        <v>47020</v>
      </c>
      <c r="E124" s="6">
        <v>3091</v>
      </c>
      <c r="F124" s="34">
        <f t="shared" si="17"/>
        <v>1.1398999999999999</v>
      </c>
      <c r="G124" s="62">
        <f t="shared" si="32"/>
        <v>172</v>
      </c>
      <c r="H124" s="22">
        <f>INDEX('Sparsity-Size Ratio'!$P$1:$P$504,MATCH('BEFC_17-18'!A:A,'Sparsity-Size Ratio'!$A$1:$A$501))</f>
        <v>0.86480000000000001</v>
      </c>
      <c r="I124" s="23">
        <f t="shared" si="18"/>
        <v>123.083</v>
      </c>
      <c r="J124" s="63">
        <v>0.1613</v>
      </c>
      <c r="K124" s="63">
        <v>0.20699999999999999</v>
      </c>
      <c r="L124" s="23">
        <f t="shared" si="19"/>
        <v>100.95</v>
      </c>
      <c r="M124" s="23">
        <f t="shared" si="20"/>
        <v>64.775999999999996</v>
      </c>
      <c r="N124" s="23">
        <f t="shared" si="21"/>
        <v>0</v>
      </c>
      <c r="O124" s="23">
        <f t="shared" si="22"/>
        <v>165.726</v>
      </c>
      <c r="P124" s="13">
        <v>7.915</v>
      </c>
      <c r="Q124" s="22">
        <f t="shared" si="23"/>
        <v>1.583</v>
      </c>
      <c r="R124" s="14">
        <v>2</v>
      </c>
      <c r="S124" s="22">
        <f t="shared" si="24"/>
        <v>1.2</v>
      </c>
      <c r="T124" s="64">
        <v>1043.0889999999999</v>
      </c>
      <c r="U124" s="64">
        <v>1053.402</v>
      </c>
      <c r="V124" s="64">
        <v>1071.048</v>
      </c>
      <c r="W124" s="23">
        <f t="shared" si="33"/>
        <v>1055.846</v>
      </c>
      <c r="X124" s="41">
        <f t="shared" si="25"/>
        <v>6.1619160221921632E-4</v>
      </c>
      <c r="Y124" s="23">
        <f t="shared" si="26"/>
        <v>168.50899999999999</v>
      </c>
      <c r="Z124" s="23">
        <f t="shared" si="27"/>
        <v>291.59199999999998</v>
      </c>
      <c r="AA124" s="30">
        <f t="shared" si="28"/>
        <v>1347.4380000000001</v>
      </c>
      <c r="AB124" s="22">
        <f>INDEX('LECI_17-18'!$X$1:$X$505,MATCH('BEFC_17-18'!A:A,'LECI_17-18'!$A$1:$A$502))</f>
        <v>0.8</v>
      </c>
      <c r="AC124" s="23">
        <f t="shared" si="29"/>
        <v>1228.7560000000001</v>
      </c>
      <c r="AD124" s="31">
        <f t="shared" si="30"/>
        <v>186685</v>
      </c>
      <c r="AF124" s="65">
        <v>6815226.1600000001</v>
      </c>
      <c r="AH124" s="36">
        <f t="shared" si="31"/>
        <v>7001911</v>
      </c>
    </row>
    <row r="125" spans="1:34" x14ac:dyDescent="0.2">
      <c r="A125" s="1">
        <v>106330803</v>
      </c>
      <c r="B125" s="2" t="s">
        <v>139</v>
      </c>
      <c r="C125" s="2" t="s">
        <v>138</v>
      </c>
      <c r="D125" s="15">
        <v>42698</v>
      </c>
      <c r="E125" s="6">
        <v>4960</v>
      </c>
      <c r="F125" s="34">
        <f t="shared" si="17"/>
        <v>1.2553000000000001</v>
      </c>
      <c r="G125" s="62">
        <f t="shared" si="32"/>
        <v>102</v>
      </c>
      <c r="H125" s="22">
        <f>INDEX('Sparsity-Size Ratio'!$P$1:$P$504,MATCH('BEFC_17-18'!A:A,'Sparsity-Size Ratio'!$A$1:$A$501))</f>
        <v>0.82650000000000001</v>
      </c>
      <c r="I125" s="23">
        <f t="shared" si="18"/>
        <v>123.741</v>
      </c>
      <c r="J125" s="63">
        <v>0.19980000000000001</v>
      </c>
      <c r="K125" s="63">
        <v>0.19339999999999999</v>
      </c>
      <c r="L125" s="23">
        <f t="shared" si="19"/>
        <v>189.345</v>
      </c>
      <c r="M125" s="23">
        <f t="shared" si="20"/>
        <v>91.64</v>
      </c>
      <c r="N125" s="23">
        <f t="shared" si="21"/>
        <v>0</v>
      </c>
      <c r="O125" s="23">
        <f t="shared" si="22"/>
        <v>280.98500000000001</v>
      </c>
      <c r="P125" s="13">
        <v>16.201000000000001</v>
      </c>
      <c r="Q125" s="22">
        <f t="shared" si="23"/>
        <v>3.24</v>
      </c>
      <c r="R125" s="14">
        <v>9</v>
      </c>
      <c r="S125" s="22">
        <f t="shared" si="24"/>
        <v>5.4</v>
      </c>
      <c r="T125" s="64">
        <v>1579.4549999999999</v>
      </c>
      <c r="U125" s="64">
        <v>1625.2449999999999</v>
      </c>
      <c r="V125" s="64">
        <v>1630.9369999999999</v>
      </c>
      <c r="W125" s="23">
        <f t="shared" si="33"/>
        <v>1611.8789999999999</v>
      </c>
      <c r="X125" s="41">
        <f t="shared" si="25"/>
        <v>9.406923960440331E-4</v>
      </c>
      <c r="Y125" s="23">
        <f t="shared" si="26"/>
        <v>289.625</v>
      </c>
      <c r="Z125" s="23">
        <f t="shared" si="27"/>
        <v>413.36599999999999</v>
      </c>
      <c r="AA125" s="30">
        <f t="shared" si="28"/>
        <v>2025.2449999999999</v>
      </c>
      <c r="AB125" s="22">
        <f>INDEX('LECI_17-18'!$X$1:$X$505,MATCH('BEFC_17-18'!A:A,'LECI_17-18'!$A$1:$A$502))</f>
        <v>0.97</v>
      </c>
      <c r="AC125" s="23">
        <f t="shared" si="29"/>
        <v>2466.0210000000002</v>
      </c>
      <c r="AD125" s="31">
        <f t="shared" si="30"/>
        <v>374663</v>
      </c>
      <c r="AF125" s="65">
        <v>8661899.0600000005</v>
      </c>
      <c r="AH125" s="36">
        <f t="shared" si="31"/>
        <v>9036562</v>
      </c>
    </row>
    <row r="126" spans="1:34" x14ac:dyDescent="0.2">
      <c r="A126" s="1">
        <v>106338003</v>
      </c>
      <c r="B126" s="2" t="s">
        <v>140</v>
      </c>
      <c r="C126" s="2" t="s">
        <v>138</v>
      </c>
      <c r="D126" s="15">
        <v>42438</v>
      </c>
      <c r="E126" s="6">
        <v>8172</v>
      </c>
      <c r="F126" s="34">
        <f t="shared" si="17"/>
        <v>1.2629999999999999</v>
      </c>
      <c r="G126" s="62">
        <f t="shared" si="32"/>
        <v>98</v>
      </c>
      <c r="H126" s="22">
        <f>INDEX('Sparsity-Size Ratio'!$P$1:$P$504,MATCH('BEFC_17-18'!A:A,'Sparsity-Size Ratio'!$A$1:$A$501))</f>
        <v>0.751</v>
      </c>
      <c r="I126" s="23">
        <f t="shared" si="18"/>
        <v>0</v>
      </c>
      <c r="J126" s="63">
        <v>0.21149999999999999</v>
      </c>
      <c r="K126" s="63">
        <v>0.30130000000000001</v>
      </c>
      <c r="L126" s="23">
        <f t="shared" si="19"/>
        <v>294.72000000000003</v>
      </c>
      <c r="M126" s="23">
        <f t="shared" si="20"/>
        <v>209.92699999999999</v>
      </c>
      <c r="N126" s="23">
        <f t="shared" si="21"/>
        <v>0</v>
      </c>
      <c r="O126" s="23">
        <f t="shared" si="22"/>
        <v>504.64699999999999</v>
      </c>
      <c r="P126" s="13">
        <v>82.52</v>
      </c>
      <c r="Q126" s="22">
        <f t="shared" si="23"/>
        <v>16.504000000000001</v>
      </c>
      <c r="R126" s="14">
        <v>4</v>
      </c>
      <c r="S126" s="22">
        <f t="shared" si="24"/>
        <v>2.4</v>
      </c>
      <c r="T126" s="64">
        <v>2322.4589999999998</v>
      </c>
      <c r="U126" s="64">
        <v>2308.25</v>
      </c>
      <c r="V126" s="64">
        <v>2361.0729999999999</v>
      </c>
      <c r="W126" s="23">
        <f t="shared" si="33"/>
        <v>2330.5940000000001</v>
      </c>
      <c r="X126" s="41">
        <f t="shared" si="25"/>
        <v>1.3601343860586603E-3</v>
      </c>
      <c r="Y126" s="23">
        <f t="shared" si="26"/>
        <v>523.55100000000004</v>
      </c>
      <c r="Z126" s="23">
        <f t="shared" si="27"/>
        <v>523.55100000000004</v>
      </c>
      <c r="AA126" s="30">
        <f t="shared" si="28"/>
        <v>2854.145</v>
      </c>
      <c r="AB126" s="22">
        <f>INDEX('LECI_17-18'!$X$1:$X$505,MATCH('BEFC_17-18'!A:A,'LECI_17-18'!$A$1:$A$502))</f>
        <v>0.8</v>
      </c>
      <c r="AC126" s="23">
        <f t="shared" si="29"/>
        <v>2883.828</v>
      </c>
      <c r="AD126" s="31">
        <f t="shared" si="30"/>
        <v>438141</v>
      </c>
      <c r="AF126" s="65">
        <v>14997857.300000001</v>
      </c>
      <c r="AH126" s="36">
        <f t="shared" si="31"/>
        <v>15435998</v>
      </c>
    </row>
    <row r="127" spans="1:34" x14ac:dyDescent="0.2">
      <c r="A127" s="1">
        <v>106611303</v>
      </c>
      <c r="B127" s="2" t="s">
        <v>141</v>
      </c>
      <c r="C127" s="2" t="s">
        <v>142</v>
      </c>
      <c r="D127" s="15">
        <v>48580</v>
      </c>
      <c r="E127" s="6">
        <v>3841</v>
      </c>
      <c r="F127" s="34">
        <f t="shared" si="17"/>
        <v>1.1032999999999999</v>
      </c>
      <c r="G127" s="62">
        <f t="shared" si="32"/>
        <v>196</v>
      </c>
      <c r="H127" s="22">
        <f>INDEX('Sparsity-Size Ratio'!$P$1:$P$504,MATCH('BEFC_17-18'!A:A,'Sparsity-Size Ratio'!$A$1:$A$501))</f>
        <v>0.85509999999999997</v>
      </c>
      <c r="I127" s="23">
        <f t="shared" si="18"/>
        <v>123.08</v>
      </c>
      <c r="J127" s="63">
        <v>0.1013</v>
      </c>
      <c r="K127" s="63">
        <v>0.1817</v>
      </c>
      <c r="L127" s="23">
        <f t="shared" si="19"/>
        <v>73.533000000000001</v>
      </c>
      <c r="M127" s="23">
        <f t="shared" si="20"/>
        <v>65.947000000000003</v>
      </c>
      <c r="N127" s="23">
        <f t="shared" si="21"/>
        <v>0</v>
      </c>
      <c r="O127" s="23">
        <f t="shared" si="22"/>
        <v>139.47999999999999</v>
      </c>
      <c r="P127" s="13">
        <v>32.92</v>
      </c>
      <c r="Q127" s="22">
        <f t="shared" si="23"/>
        <v>6.5839999999999996</v>
      </c>
      <c r="R127" s="14">
        <v>5</v>
      </c>
      <c r="S127" s="22">
        <f t="shared" si="24"/>
        <v>3</v>
      </c>
      <c r="T127" s="64">
        <v>1209.816</v>
      </c>
      <c r="U127" s="64">
        <v>1211.7660000000001</v>
      </c>
      <c r="V127" s="64">
        <v>1164.424</v>
      </c>
      <c r="W127" s="23">
        <f t="shared" si="33"/>
        <v>1195.335</v>
      </c>
      <c r="X127" s="41">
        <f t="shared" si="25"/>
        <v>6.9759736631924262E-4</v>
      </c>
      <c r="Y127" s="23">
        <f t="shared" si="26"/>
        <v>149.06399999999999</v>
      </c>
      <c r="Z127" s="23">
        <f t="shared" si="27"/>
        <v>272.14400000000001</v>
      </c>
      <c r="AA127" s="30">
        <f t="shared" si="28"/>
        <v>1467.479</v>
      </c>
      <c r="AB127" s="22">
        <f>INDEX('LECI_17-18'!$X$1:$X$505,MATCH('BEFC_17-18'!A:A,'LECI_17-18'!$A$1:$A$502))</f>
        <v>0.84</v>
      </c>
      <c r="AC127" s="23">
        <f t="shared" si="29"/>
        <v>1360.018</v>
      </c>
      <c r="AD127" s="31">
        <f t="shared" si="30"/>
        <v>206628</v>
      </c>
      <c r="AF127" s="65">
        <v>6570601.1900000004</v>
      </c>
      <c r="AH127" s="36">
        <f t="shared" si="31"/>
        <v>6777229</v>
      </c>
    </row>
    <row r="128" spans="1:34" x14ac:dyDescent="0.2">
      <c r="A128" s="1">
        <v>106612203</v>
      </c>
      <c r="B128" s="2" t="s">
        <v>143</v>
      </c>
      <c r="C128" s="2" t="s">
        <v>142</v>
      </c>
      <c r="D128" s="15">
        <v>43565</v>
      </c>
      <c r="E128" s="6">
        <v>6630</v>
      </c>
      <c r="F128" s="34">
        <f t="shared" si="17"/>
        <v>1.2302999999999999</v>
      </c>
      <c r="G128" s="62">
        <f t="shared" si="32"/>
        <v>111</v>
      </c>
      <c r="H128" s="22">
        <f>INDEX('Sparsity-Size Ratio'!$P$1:$P$504,MATCH('BEFC_17-18'!A:A,'Sparsity-Size Ratio'!$A$1:$A$501))</f>
        <v>0.76890000000000003</v>
      </c>
      <c r="I128" s="23">
        <f t="shared" si="18"/>
        <v>28.692</v>
      </c>
      <c r="J128" s="63">
        <v>0.24310000000000001</v>
      </c>
      <c r="K128" s="63">
        <v>0.24310000000000001</v>
      </c>
      <c r="L128" s="23">
        <f t="shared" si="19"/>
        <v>286.68200000000002</v>
      </c>
      <c r="M128" s="23">
        <f t="shared" si="20"/>
        <v>143.34100000000001</v>
      </c>
      <c r="N128" s="23">
        <f t="shared" si="21"/>
        <v>0</v>
      </c>
      <c r="O128" s="23">
        <f t="shared" si="22"/>
        <v>430.02300000000002</v>
      </c>
      <c r="P128" s="13">
        <v>40.408000000000001</v>
      </c>
      <c r="Q128" s="22">
        <f t="shared" si="23"/>
        <v>8.0820000000000007</v>
      </c>
      <c r="R128" s="14">
        <v>8</v>
      </c>
      <c r="S128" s="22">
        <f t="shared" si="24"/>
        <v>4.8</v>
      </c>
      <c r="T128" s="64">
        <v>1965.463</v>
      </c>
      <c r="U128" s="64">
        <v>1982.0840000000001</v>
      </c>
      <c r="V128" s="64">
        <v>2045.537</v>
      </c>
      <c r="W128" s="23">
        <f t="shared" si="33"/>
        <v>1997.6949999999999</v>
      </c>
      <c r="X128" s="41">
        <f t="shared" si="25"/>
        <v>1.1658545685595413E-3</v>
      </c>
      <c r="Y128" s="23">
        <f t="shared" si="26"/>
        <v>442.90499999999997</v>
      </c>
      <c r="Z128" s="23">
        <f t="shared" si="27"/>
        <v>471.59699999999998</v>
      </c>
      <c r="AA128" s="30">
        <f t="shared" si="28"/>
        <v>2469.2919999999999</v>
      </c>
      <c r="AB128" s="22">
        <f>INDEX('LECI_17-18'!$X$1:$X$505,MATCH('BEFC_17-18'!A:A,'LECI_17-18'!$A$1:$A$502))</f>
        <v>1.05</v>
      </c>
      <c r="AC128" s="23">
        <f t="shared" si="29"/>
        <v>3189.8679999999999</v>
      </c>
      <c r="AD128" s="31">
        <f t="shared" si="30"/>
        <v>484637</v>
      </c>
      <c r="AF128" s="65">
        <v>11216584.49</v>
      </c>
      <c r="AH128" s="36">
        <f t="shared" si="31"/>
        <v>11701221</v>
      </c>
    </row>
    <row r="129" spans="1:34" x14ac:dyDescent="0.2">
      <c r="A129" s="1">
        <v>106616203</v>
      </c>
      <c r="B129" s="2" t="s">
        <v>144</v>
      </c>
      <c r="C129" s="2" t="s">
        <v>142</v>
      </c>
      <c r="D129" s="15">
        <v>38288</v>
      </c>
      <c r="E129" s="6">
        <v>6106</v>
      </c>
      <c r="F129" s="34">
        <f t="shared" si="17"/>
        <v>1.3998999999999999</v>
      </c>
      <c r="G129" s="62">
        <f t="shared" si="32"/>
        <v>44</v>
      </c>
      <c r="H129" s="22">
        <f>INDEX('Sparsity-Size Ratio'!$P$1:$P$504,MATCH('BEFC_17-18'!A:A,'Sparsity-Size Ratio'!$A$1:$A$501))</f>
        <v>0.6673</v>
      </c>
      <c r="I129" s="23">
        <f t="shared" si="18"/>
        <v>0</v>
      </c>
      <c r="J129" s="63">
        <v>0.3034</v>
      </c>
      <c r="K129" s="63">
        <v>0.26079999999999998</v>
      </c>
      <c r="L129" s="23">
        <f t="shared" si="19"/>
        <v>387.733</v>
      </c>
      <c r="M129" s="23">
        <f t="shared" si="20"/>
        <v>166.64599999999999</v>
      </c>
      <c r="N129" s="23">
        <f t="shared" si="21"/>
        <v>193.86699999999999</v>
      </c>
      <c r="O129" s="23">
        <f t="shared" si="22"/>
        <v>748.24599999999998</v>
      </c>
      <c r="P129" s="13">
        <v>52.131999999999998</v>
      </c>
      <c r="Q129" s="22">
        <f t="shared" si="23"/>
        <v>10.426</v>
      </c>
      <c r="R129" s="14">
        <v>2</v>
      </c>
      <c r="S129" s="22">
        <f t="shared" si="24"/>
        <v>1.2</v>
      </c>
      <c r="T129" s="64">
        <v>2129.9340000000002</v>
      </c>
      <c r="U129" s="64">
        <v>2147.0410000000002</v>
      </c>
      <c r="V129" s="64">
        <v>2216.8560000000002</v>
      </c>
      <c r="W129" s="23">
        <f t="shared" si="33"/>
        <v>2164.61</v>
      </c>
      <c r="X129" s="41">
        <f t="shared" si="25"/>
        <v>1.2632661430547049E-3</v>
      </c>
      <c r="Y129" s="23">
        <f t="shared" si="26"/>
        <v>759.87199999999996</v>
      </c>
      <c r="Z129" s="23">
        <f t="shared" si="27"/>
        <v>759.87199999999996</v>
      </c>
      <c r="AA129" s="30">
        <f t="shared" si="28"/>
        <v>2924.482</v>
      </c>
      <c r="AB129" s="22">
        <f>INDEX('LECI_17-18'!$X$1:$X$505,MATCH('BEFC_17-18'!A:A,'LECI_17-18'!$A$1:$A$502))</f>
        <v>1.2</v>
      </c>
      <c r="AC129" s="23">
        <f t="shared" si="29"/>
        <v>4912.7790000000005</v>
      </c>
      <c r="AD129" s="31">
        <f t="shared" si="30"/>
        <v>746399</v>
      </c>
      <c r="AF129" s="65">
        <v>13304779.51</v>
      </c>
      <c r="AH129" s="36">
        <f t="shared" si="31"/>
        <v>14051179</v>
      </c>
    </row>
    <row r="130" spans="1:34" x14ac:dyDescent="0.2">
      <c r="A130" s="1">
        <v>106617203</v>
      </c>
      <c r="B130" s="2" t="s">
        <v>145</v>
      </c>
      <c r="C130" s="2" t="s">
        <v>142</v>
      </c>
      <c r="D130" s="15">
        <v>38616</v>
      </c>
      <c r="E130" s="6">
        <v>5559</v>
      </c>
      <c r="F130" s="34">
        <f t="shared" si="17"/>
        <v>1.3879999999999999</v>
      </c>
      <c r="G130" s="62">
        <f t="shared" si="32"/>
        <v>47</v>
      </c>
      <c r="H130" s="22">
        <f>INDEX('Sparsity-Size Ratio'!$P$1:$P$504,MATCH('BEFC_17-18'!A:A,'Sparsity-Size Ratio'!$A$1:$A$501))</f>
        <v>0.77129999999999999</v>
      </c>
      <c r="I130" s="23">
        <f t="shared" si="18"/>
        <v>38.226999999999997</v>
      </c>
      <c r="J130" s="63">
        <v>0.3301</v>
      </c>
      <c r="K130" s="63">
        <v>0.21840000000000001</v>
      </c>
      <c r="L130" s="23">
        <f t="shared" si="19"/>
        <v>390.75299999999999</v>
      </c>
      <c r="M130" s="23">
        <f t="shared" si="20"/>
        <v>129.26499999999999</v>
      </c>
      <c r="N130" s="23">
        <f t="shared" si="21"/>
        <v>195.37700000000001</v>
      </c>
      <c r="O130" s="23">
        <f t="shared" si="22"/>
        <v>715.39499999999998</v>
      </c>
      <c r="P130" s="13">
        <v>39.757999999999996</v>
      </c>
      <c r="Q130" s="22">
        <f t="shared" si="23"/>
        <v>7.952</v>
      </c>
      <c r="R130" s="14">
        <v>8</v>
      </c>
      <c r="S130" s="22">
        <f t="shared" si="24"/>
        <v>4.8</v>
      </c>
      <c r="T130" s="64">
        <v>1972.904</v>
      </c>
      <c r="U130" s="64">
        <v>2016.961</v>
      </c>
      <c r="V130" s="64">
        <v>2030.13</v>
      </c>
      <c r="W130" s="23">
        <f t="shared" si="33"/>
        <v>2006.665</v>
      </c>
      <c r="X130" s="41">
        <f t="shared" si="25"/>
        <v>1.1710894595113527E-3</v>
      </c>
      <c r="Y130" s="23">
        <f t="shared" si="26"/>
        <v>728.14700000000005</v>
      </c>
      <c r="Z130" s="23">
        <f t="shared" si="27"/>
        <v>766.37400000000002</v>
      </c>
      <c r="AA130" s="30">
        <f t="shared" si="28"/>
        <v>2773.0390000000002</v>
      </c>
      <c r="AB130" s="22">
        <f>INDEX('LECI_17-18'!$X$1:$X$505,MATCH('BEFC_17-18'!A:A,'LECI_17-18'!$A$1:$A$502))</f>
        <v>1.25</v>
      </c>
      <c r="AC130" s="23">
        <f t="shared" si="29"/>
        <v>4811.223</v>
      </c>
      <c r="AD130" s="31">
        <f t="shared" si="30"/>
        <v>730970</v>
      </c>
      <c r="AF130" s="65">
        <v>13109279.560000001</v>
      </c>
      <c r="AH130" s="36">
        <f t="shared" si="31"/>
        <v>13840250</v>
      </c>
    </row>
    <row r="131" spans="1:34" x14ac:dyDescent="0.2">
      <c r="A131" s="1">
        <v>106618603</v>
      </c>
      <c r="B131" s="2" t="s">
        <v>146</v>
      </c>
      <c r="C131" s="2" t="s">
        <v>142</v>
      </c>
      <c r="D131" s="15">
        <v>45625</v>
      </c>
      <c r="E131" s="6">
        <v>2696</v>
      </c>
      <c r="F131" s="34">
        <f t="shared" ref="F131:F194" si="34">ROUND(1/(D131/$D$504),4)</f>
        <v>1.1748000000000001</v>
      </c>
      <c r="G131" s="62">
        <f t="shared" si="32"/>
        <v>149</v>
      </c>
      <c r="H131" s="22">
        <f>INDEX('Sparsity-Size Ratio'!$P$1:$P$504,MATCH('BEFC_17-18'!A:A,'Sparsity-Size Ratio'!$A$1:$A$501))</f>
        <v>0.83940000000000003</v>
      </c>
      <c r="I131" s="23">
        <f t="shared" ref="I131:I194" si="35">ROUND(IF(H131&lt;=$H$504,0,((H131/$H$504)-1)*0.7*(W131+Y131)),3)</f>
        <v>81.947000000000003</v>
      </c>
      <c r="J131" s="63">
        <v>0.17019999999999999</v>
      </c>
      <c r="K131" s="63">
        <v>8.5599999999999996E-2</v>
      </c>
      <c r="L131" s="23">
        <f t="shared" ref="L131:L194" si="36">ROUND((J131*T131)*$L$506,3)</f>
        <v>93.322000000000003</v>
      </c>
      <c r="M131" s="23">
        <f t="shared" ref="M131:M194" si="37">ROUND((K131*T131)*$M$506,3)</f>
        <v>23.466999999999999</v>
      </c>
      <c r="N131" s="23">
        <f t="shared" ref="N131:N194" si="38">IF(J131&gt;$N$506,ROUND((J131*T131)*$N$508,3),0)</f>
        <v>0</v>
      </c>
      <c r="O131" s="23">
        <f t="shared" ref="O131:O194" si="39">ROUND(L131+M131+N131,3)</f>
        <v>116.789</v>
      </c>
      <c r="P131" s="13">
        <v>20.818999999999999</v>
      </c>
      <c r="Q131" s="22">
        <f t="shared" ref="Q131:Q194" si="40">ROUND(P131*$P$506,3)</f>
        <v>4.1639999999999997</v>
      </c>
      <c r="R131" s="14">
        <v>0</v>
      </c>
      <c r="S131" s="22">
        <f t="shared" ref="S131:S194" si="41">ROUND(R131*$R$506,3)</f>
        <v>0</v>
      </c>
      <c r="T131" s="64">
        <v>913.84199999999998</v>
      </c>
      <c r="U131" s="64">
        <v>943.15800000000002</v>
      </c>
      <c r="V131" s="64">
        <v>972.202</v>
      </c>
      <c r="W131" s="23">
        <f t="shared" si="33"/>
        <v>943.06700000000001</v>
      </c>
      <c r="X131" s="41">
        <f t="shared" ref="X131:X194" si="42">W131/$W$504</f>
        <v>5.5037379099799567E-4</v>
      </c>
      <c r="Y131" s="23">
        <f t="shared" ref="Y131:Y194" si="43">ROUND((S131+Q131+O131),3)</f>
        <v>120.953</v>
      </c>
      <c r="Z131" s="23">
        <f t="shared" ref="Z131:Z194" si="44">ROUND(Y131+I131,3)</f>
        <v>202.9</v>
      </c>
      <c r="AA131" s="30">
        <f t="shared" ref="AA131:AA194" si="45">ROUND(W131+Z131,4)</f>
        <v>1145.9670000000001</v>
      </c>
      <c r="AB131" s="22">
        <f>INDEX('LECI_17-18'!$X$1:$X$505,MATCH('BEFC_17-18'!A:A,'LECI_17-18'!$A$1:$A$502))</f>
        <v>0.89</v>
      </c>
      <c r="AC131" s="23">
        <f t="shared" ref="AC131:AC194" si="46">ROUND(F131*AA131*AB131,3)</f>
        <v>1198.191</v>
      </c>
      <c r="AD131" s="31">
        <f t="shared" ref="AD131:AD194" si="47">ROUND((AC131/$AC$504)*$AF$509,0)</f>
        <v>182041</v>
      </c>
      <c r="AF131" s="65">
        <v>6438030.5899999999</v>
      </c>
      <c r="AH131" s="36">
        <f t="shared" ref="AH131:AH194" si="48">ROUND(AD131+AF131,0)</f>
        <v>6620072</v>
      </c>
    </row>
    <row r="132" spans="1:34" x14ac:dyDescent="0.2">
      <c r="A132" s="1">
        <v>107650603</v>
      </c>
      <c r="B132" s="2" t="s">
        <v>147</v>
      </c>
      <c r="C132" s="2" t="s">
        <v>148</v>
      </c>
      <c r="D132" s="15">
        <v>54733</v>
      </c>
      <c r="E132" s="6">
        <v>7627</v>
      </c>
      <c r="F132" s="34">
        <f t="shared" si="34"/>
        <v>0.97929999999999995</v>
      </c>
      <c r="G132" s="62">
        <f t="shared" ref="G132:G195" si="49">RANK(F132,$F$3:$F$502)</f>
        <v>292</v>
      </c>
      <c r="H132" s="22">
        <f>INDEX('Sparsity-Size Ratio'!$P$1:$P$504,MATCH('BEFC_17-18'!A:A,'Sparsity-Size Ratio'!$A$1:$A$501))</f>
        <v>0.45910000000000001</v>
      </c>
      <c r="I132" s="23">
        <f t="shared" si="35"/>
        <v>0</v>
      </c>
      <c r="J132" s="63">
        <v>0.1149</v>
      </c>
      <c r="K132" s="63">
        <v>0.20380000000000001</v>
      </c>
      <c r="L132" s="23">
        <f t="shared" si="36"/>
        <v>175.42699999999999</v>
      </c>
      <c r="M132" s="23">
        <f t="shared" si="37"/>
        <v>155.57900000000001</v>
      </c>
      <c r="N132" s="23">
        <f t="shared" si="38"/>
        <v>0</v>
      </c>
      <c r="O132" s="23">
        <f t="shared" si="39"/>
        <v>331.00599999999997</v>
      </c>
      <c r="P132" s="13">
        <v>62.35</v>
      </c>
      <c r="Q132" s="22">
        <f t="shared" si="40"/>
        <v>12.47</v>
      </c>
      <c r="R132" s="14">
        <v>12</v>
      </c>
      <c r="S132" s="22">
        <f t="shared" si="41"/>
        <v>7.2</v>
      </c>
      <c r="T132" s="64">
        <v>2544.6350000000002</v>
      </c>
      <c r="U132" s="64">
        <v>2595.1289999999999</v>
      </c>
      <c r="V132" s="64">
        <v>2653.6619999999998</v>
      </c>
      <c r="W132" s="23">
        <f t="shared" ref="W132:W195" si="50">ROUND(AVERAGE(T132:V132),3)</f>
        <v>2597.8090000000002</v>
      </c>
      <c r="X132" s="41">
        <f t="shared" si="42"/>
        <v>1.5160810288332772E-3</v>
      </c>
      <c r="Y132" s="23">
        <f t="shared" si="43"/>
        <v>350.67599999999999</v>
      </c>
      <c r="Z132" s="23">
        <f t="shared" si="44"/>
        <v>350.67599999999999</v>
      </c>
      <c r="AA132" s="30">
        <f t="shared" si="45"/>
        <v>2948.4850000000001</v>
      </c>
      <c r="AB132" s="22">
        <f>INDEX('LECI_17-18'!$X$1:$X$505,MATCH('BEFC_17-18'!A:A,'LECI_17-18'!$A$1:$A$502))</f>
        <v>0.88</v>
      </c>
      <c r="AC132" s="23">
        <f t="shared" si="46"/>
        <v>2540.9569999999999</v>
      </c>
      <c r="AD132" s="31">
        <f t="shared" si="47"/>
        <v>386048</v>
      </c>
      <c r="AF132" s="65">
        <v>9342627.8200000003</v>
      </c>
      <c r="AH132" s="36">
        <f t="shared" si="48"/>
        <v>9728676</v>
      </c>
    </row>
    <row r="133" spans="1:34" x14ac:dyDescent="0.2">
      <c r="A133" s="1">
        <v>107650703</v>
      </c>
      <c r="B133" s="2" t="s">
        <v>149</v>
      </c>
      <c r="C133" s="2" t="s">
        <v>148</v>
      </c>
      <c r="D133" s="15">
        <v>58077</v>
      </c>
      <c r="E133" s="6">
        <v>5772</v>
      </c>
      <c r="F133" s="34">
        <f t="shared" si="34"/>
        <v>0.92290000000000005</v>
      </c>
      <c r="G133" s="62">
        <f t="shared" si="49"/>
        <v>331</v>
      </c>
      <c r="H133" s="22">
        <f>INDEX('Sparsity-Size Ratio'!$P$1:$P$504,MATCH('BEFC_17-18'!A:A,'Sparsity-Size Ratio'!$A$1:$A$501))</f>
        <v>0.47789999999999999</v>
      </c>
      <c r="I133" s="23">
        <f t="shared" si="35"/>
        <v>0</v>
      </c>
      <c r="J133" s="63">
        <v>8.5099999999999995E-2</v>
      </c>
      <c r="K133" s="63">
        <v>0.19769999999999999</v>
      </c>
      <c r="L133" s="23">
        <f t="shared" si="36"/>
        <v>91.825999999999993</v>
      </c>
      <c r="M133" s="23">
        <f t="shared" si="37"/>
        <v>106.663</v>
      </c>
      <c r="N133" s="23">
        <f t="shared" si="38"/>
        <v>0</v>
      </c>
      <c r="O133" s="23">
        <f t="shared" si="39"/>
        <v>198.489</v>
      </c>
      <c r="P133" s="13">
        <v>35.378999999999998</v>
      </c>
      <c r="Q133" s="22">
        <f t="shared" si="40"/>
        <v>7.0759999999999996</v>
      </c>
      <c r="R133" s="14">
        <v>3</v>
      </c>
      <c r="S133" s="22">
        <f t="shared" si="41"/>
        <v>1.8</v>
      </c>
      <c r="T133" s="64">
        <v>1798.3969999999999</v>
      </c>
      <c r="U133" s="64">
        <v>1827.65</v>
      </c>
      <c r="V133" s="64">
        <v>1851.2270000000001</v>
      </c>
      <c r="W133" s="23">
        <f t="shared" si="50"/>
        <v>1825.758</v>
      </c>
      <c r="X133" s="41">
        <f t="shared" si="42"/>
        <v>1.0655121554512231E-3</v>
      </c>
      <c r="Y133" s="23">
        <f t="shared" si="43"/>
        <v>207.36500000000001</v>
      </c>
      <c r="Z133" s="23">
        <f t="shared" si="44"/>
        <v>207.36500000000001</v>
      </c>
      <c r="AA133" s="30">
        <f t="shared" si="45"/>
        <v>2033.123</v>
      </c>
      <c r="AB133" s="22">
        <f>INDEX('LECI_17-18'!$X$1:$X$505,MATCH('BEFC_17-18'!A:A,'LECI_17-18'!$A$1:$A$502))</f>
        <v>0.87</v>
      </c>
      <c r="AC133" s="23">
        <f t="shared" si="46"/>
        <v>1632.441</v>
      </c>
      <c r="AD133" s="31">
        <f t="shared" si="47"/>
        <v>248017</v>
      </c>
      <c r="AF133" s="65">
        <v>5592892.7300000004</v>
      </c>
      <c r="AH133" s="36">
        <f t="shared" si="48"/>
        <v>5840910</v>
      </c>
    </row>
    <row r="134" spans="1:34" x14ac:dyDescent="0.2">
      <c r="A134" s="1">
        <v>107651603</v>
      </c>
      <c r="B134" s="2" t="s">
        <v>150</v>
      </c>
      <c r="C134" s="2" t="s">
        <v>148</v>
      </c>
      <c r="D134" s="15">
        <v>45535</v>
      </c>
      <c r="E134" s="6">
        <v>7383</v>
      </c>
      <c r="F134" s="34">
        <f t="shared" si="34"/>
        <v>1.1771</v>
      </c>
      <c r="G134" s="62">
        <f t="shared" si="49"/>
        <v>146</v>
      </c>
      <c r="H134" s="22">
        <f>INDEX('Sparsity-Size Ratio'!$P$1:$P$504,MATCH('BEFC_17-18'!A:A,'Sparsity-Size Ratio'!$A$1:$A$501))</f>
        <v>0.69240000000000002</v>
      </c>
      <c r="I134" s="23">
        <f t="shared" si="35"/>
        <v>0</v>
      </c>
      <c r="J134" s="63">
        <v>0.2233</v>
      </c>
      <c r="K134" s="63">
        <v>0.2606</v>
      </c>
      <c r="L134" s="23">
        <f t="shared" si="36"/>
        <v>286.97800000000001</v>
      </c>
      <c r="M134" s="23">
        <f t="shared" si="37"/>
        <v>167.45699999999999</v>
      </c>
      <c r="N134" s="23">
        <f t="shared" si="38"/>
        <v>0</v>
      </c>
      <c r="O134" s="23">
        <f t="shared" si="39"/>
        <v>454.435</v>
      </c>
      <c r="P134" s="13">
        <v>73.724000000000004</v>
      </c>
      <c r="Q134" s="22">
        <f t="shared" si="40"/>
        <v>14.744999999999999</v>
      </c>
      <c r="R134" s="14">
        <v>4</v>
      </c>
      <c r="S134" s="22">
        <f t="shared" si="41"/>
        <v>2.4</v>
      </c>
      <c r="T134" s="64">
        <v>2141.9430000000002</v>
      </c>
      <c r="U134" s="64">
        <v>2177.5419999999999</v>
      </c>
      <c r="V134" s="64">
        <v>2198.788</v>
      </c>
      <c r="W134" s="23">
        <f t="shared" si="50"/>
        <v>2172.7579999999998</v>
      </c>
      <c r="X134" s="41">
        <f t="shared" si="42"/>
        <v>1.2680213149025711E-3</v>
      </c>
      <c r="Y134" s="23">
        <f t="shared" si="43"/>
        <v>471.58</v>
      </c>
      <c r="Z134" s="23">
        <f t="shared" si="44"/>
        <v>471.58</v>
      </c>
      <c r="AA134" s="30">
        <f t="shared" si="45"/>
        <v>2644.3380000000002</v>
      </c>
      <c r="AB134" s="22">
        <f>INDEX('LECI_17-18'!$X$1:$X$505,MATCH('BEFC_17-18'!A:A,'LECI_17-18'!$A$1:$A$502))</f>
        <v>0.95</v>
      </c>
      <c r="AC134" s="23">
        <f t="shared" si="46"/>
        <v>2957.018</v>
      </c>
      <c r="AD134" s="31">
        <f t="shared" si="47"/>
        <v>449260</v>
      </c>
      <c r="AF134" s="65">
        <v>10916642.369999999</v>
      </c>
      <c r="AH134" s="36">
        <f t="shared" si="48"/>
        <v>11365902</v>
      </c>
    </row>
    <row r="135" spans="1:34" x14ac:dyDescent="0.2">
      <c r="A135" s="1">
        <v>107652603</v>
      </c>
      <c r="B135" s="2" t="s">
        <v>151</v>
      </c>
      <c r="C135" s="2" t="s">
        <v>148</v>
      </c>
      <c r="D135" s="15">
        <v>83160</v>
      </c>
      <c r="E135" s="6">
        <v>9202</v>
      </c>
      <c r="F135" s="34">
        <f t="shared" si="34"/>
        <v>0.64449999999999996</v>
      </c>
      <c r="G135" s="62">
        <f t="shared" si="49"/>
        <v>464</v>
      </c>
      <c r="H135" s="22">
        <f>INDEX('Sparsity-Size Ratio'!$P$1:$P$504,MATCH('BEFC_17-18'!A:A,'Sparsity-Size Ratio'!$A$1:$A$501))</f>
        <v>0.18840000000000001</v>
      </c>
      <c r="I135" s="23">
        <f t="shared" si="35"/>
        <v>0</v>
      </c>
      <c r="J135" s="63">
        <v>8.2600000000000007E-2</v>
      </c>
      <c r="K135" s="63">
        <v>0.11119999999999999</v>
      </c>
      <c r="L135" s="23">
        <f t="shared" si="36"/>
        <v>173.274</v>
      </c>
      <c r="M135" s="23">
        <f t="shared" si="37"/>
        <v>116.63500000000001</v>
      </c>
      <c r="N135" s="23">
        <f t="shared" si="38"/>
        <v>0</v>
      </c>
      <c r="O135" s="23">
        <f t="shared" si="39"/>
        <v>289.90899999999999</v>
      </c>
      <c r="P135" s="13">
        <v>49.035000000000004</v>
      </c>
      <c r="Q135" s="22">
        <f t="shared" si="40"/>
        <v>9.8070000000000004</v>
      </c>
      <c r="R135" s="14">
        <v>26</v>
      </c>
      <c r="S135" s="22">
        <f t="shared" si="41"/>
        <v>15.6</v>
      </c>
      <c r="T135" s="64">
        <v>3496.2420000000002</v>
      </c>
      <c r="U135" s="64">
        <v>3577.6239999999998</v>
      </c>
      <c r="V135" s="64">
        <v>3655.4470000000001</v>
      </c>
      <c r="W135" s="23">
        <f t="shared" si="50"/>
        <v>3576.4380000000001</v>
      </c>
      <c r="X135" s="41">
        <f t="shared" si="42"/>
        <v>2.0872087988756788E-3</v>
      </c>
      <c r="Y135" s="23">
        <f t="shared" si="43"/>
        <v>315.31599999999997</v>
      </c>
      <c r="Z135" s="23">
        <f t="shared" si="44"/>
        <v>315.31599999999997</v>
      </c>
      <c r="AA135" s="30">
        <f t="shared" si="45"/>
        <v>3891.7539999999999</v>
      </c>
      <c r="AB135" s="22">
        <f>INDEX('LECI_17-18'!$X$1:$X$505,MATCH('BEFC_17-18'!A:A,'LECI_17-18'!$A$1:$A$502))</f>
        <v>0.89</v>
      </c>
      <c r="AC135" s="23">
        <f t="shared" si="46"/>
        <v>2232.33</v>
      </c>
      <c r="AD135" s="31">
        <f t="shared" si="47"/>
        <v>339158</v>
      </c>
      <c r="AF135" s="65">
        <v>6660759.7400000002</v>
      </c>
      <c r="AH135" s="36">
        <f t="shared" si="48"/>
        <v>6999918</v>
      </c>
    </row>
    <row r="136" spans="1:34" x14ac:dyDescent="0.2">
      <c r="A136" s="1">
        <v>107653102</v>
      </c>
      <c r="B136" s="2" t="s">
        <v>152</v>
      </c>
      <c r="C136" s="2" t="s">
        <v>148</v>
      </c>
      <c r="D136" s="15">
        <v>54045</v>
      </c>
      <c r="E136" s="6">
        <v>12300</v>
      </c>
      <c r="F136" s="34">
        <f t="shared" si="34"/>
        <v>0.99170000000000003</v>
      </c>
      <c r="G136" s="62">
        <f t="shared" si="49"/>
        <v>283</v>
      </c>
      <c r="H136" s="22">
        <f>INDEX('Sparsity-Size Ratio'!$P$1:$P$504,MATCH('BEFC_17-18'!A:A,'Sparsity-Size Ratio'!$A$1:$A$501))</f>
        <v>0.33119999999999999</v>
      </c>
      <c r="I136" s="23">
        <f t="shared" si="35"/>
        <v>0</v>
      </c>
      <c r="J136" s="63">
        <v>0.10780000000000001</v>
      </c>
      <c r="K136" s="63">
        <v>0.15429999999999999</v>
      </c>
      <c r="L136" s="23">
        <f t="shared" si="36"/>
        <v>262.90699999999998</v>
      </c>
      <c r="M136" s="23">
        <f t="shared" si="37"/>
        <v>188.15600000000001</v>
      </c>
      <c r="N136" s="23">
        <f t="shared" si="38"/>
        <v>0</v>
      </c>
      <c r="O136" s="23">
        <f t="shared" si="39"/>
        <v>451.06299999999999</v>
      </c>
      <c r="P136" s="13">
        <v>76.13000000000001</v>
      </c>
      <c r="Q136" s="22">
        <f t="shared" si="40"/>
        <v>15.226000000000001</v>
      </c>
      <c r="R136" s="14">
        <v>9</v>
      </c>
      <c r="S136" s="22">
        <f t="shared" si="41"/>
        <v>5.4</v>
      </c>
      <c r="T136" s="64">
        <v>4064.7310000000002</v>
      </c>
      <c r="U136" s="64">
        <v>4079.8020000000001</v>
      </c>
      <c r="V136" s="64">
        <v>4159.26</v>
      </c>
      <c r="W136" s="23">
        <f t="shared" si="50"/>
        <v>4101.2640000000001</v>
      </c>
      <c r="X136" s="41">
        <f t="shared" si="42"/>
        <v>2.3934971911471863E-3</v>
      </c>
      <c r="Y136" s="23">
        <f t="shared" si="43"/>
        <v>471.68900000000002</v>
      </c>
      <c r="Z136" s="23">
        <f t="shared" si="44"/>
        <v>471.68900000000002</v>
      </c>
      <c r="AA136" s="30">
        <f t="shared" si="45"/>
        <v>4572.9530000000004</v>
      </c>
      <c r="AB136" s="22">
        <f>INDEX('LECI_17-18'!$X$1:$X$505,MATCH('BEFC_17-18'!A:A,'LECI_17-18'!$A$1:$A$502))</f>
        <v>0.96</v>
      </c>
      <c r="AC136" s="23">
        <f t="shared" si="46"/>
        <v>4353.598</v>
      </c>
      <c r="AD136" s="31">
        <f t="shared" si="47"/>
        <v>661443</v>
      </c>
      <c r="AF136" s="65">
        <v>10110586.970000001</v>
      </c>
      <c r="AH136" s="36">
        <f t="shared" si="48"/>
        <v>10772030</v>
      </c>
    </row>
    <row r="137" spans="1:34" x14ac:dyDescent="0.2">
      <c r="A137" s="1">
        <v>107653203</v>
      </c>
      <c r="B137" s="2" t="s">
        <v>153</v>
      </c>
      <c r="C137" s="2" t="s">
        <v>148</v>
      </c>
      <c r="D137" s="15">
        <v>40569</v>
      </c>
      <c r="E137" s="6">
        <v>11734</v>
      </c>
      <c r="F137" s="34">
        <f t="shared" si="34"/>
        <v>1.3211999999999999</v>
      </c>
      <c r="G137" s="62">
        <f t="shared" si="49"/>
        <v>73</v>
      </c>
      <c r="H137" s="22">
        <f>INDEX('Sparsity-Size Ratio'!$P$1:$P$504,MATCH('BEFC_17-18'!A:A,'Sparsity-Size Ratio'!$A$1:$A$501))</f>
        <v>0.43790000000000001</v>
      </c>
      <c r="I137" s="23">
        <f t="shared" si="35"/>
        <v>0</v>
      </c>
      <c r="J137" s="63">
        <v>0.27489999999999998</v>
      </c>
      <c r="K137" s="63">
        <v>0.14979999999999999</v>
      </c>
      <c r="L137" s="23">
        <f t="shared" si="36"/>
        <v>492.56700000000001</v>
      </c>
      <c r="M137" s="23">
        <f t="shared" si="37"/>
        <v>134.20599999999999</v>
      </c>
      <c r="N137" s="23">
        <f t="shared" si="38"/>
        <v>0</v>
      </c>
      <c r="O137" s="23">
        <f t="shared" si="39"/>
        <v>626.77300000000002</v>
      </c>
      <c r="P137" s="13">
        <v>100.396</v>
      </c>
      <c r="Q137" s="22">
        <f t="shared" si="40"/>
        <v>20.079000000000001</v>
      </c>
      <c r="R137" s="14">
        <v>6</v>
      </c>
      <c r="S137" s="22">
        <f t="shared" si="41"/>
        <v>3.6</v>
      </c>
      <c r="T137" s="64">
        <v>2986.3429999999998</v>
      </c>
      <c r="U137" s="64">
        <v>2943.6480000000001</v>
      </c>
      <c r="V137" s="64">
        <v>3068.3209999999999</v>
      </c>
      <c r="W137" s="23">
        <f t="shared" si="50"/>
        <v>2999.4369999999999</v>
      </c>
      <c r="X137" s="41">
        <f t="shared" si="42"/>
        <v>1.7504710827010753E-3</v>
      </c>
      <c r="Y137" s="23">
        <f t="shared" si="43"/>
        <v>650.452</v>
      </c>
      <c r="Z137" s="23">
        <f t="shared" si="44"/>
        <v>650.452</v>
      </c>
      <c r="AA137" s="30">
        <f t="shared" si="45"/>
        <v>3649.8890000000001</v>
      </c>
      <c r="AB137" s="22">
        <f>INDEX('LECI_17-18'!$X$1:$X$505,MATCH('BEFC_17-18'!A:A,'LECI_17-18'!$A$1:$A$502))</f>
        <v>1.05</v>
      </c>
      <c r="AC137" s="23">
        <f t="shared" si="46"/>
        <v>5063.3450000000003</v>
      </c>
      <c r="AD137" s="31">
        <f t="shared" si="47"/>
        <v>769275</v>
      </c>
      <c r="AF137" s="65">
        <v>9684308.8900000006</v>
      </c>
      <c r="AH137" s="36">
        <f t="shared" si="48"/>
        <v>10453584</v>
      </c>
    </row>
    <row r="138" spans="1:34" x14ac:dyDescent="0.2">
      <c r="A138" s="1">
        <v>107653802</v>
      </c>
      <c r="B138" s="2" t="s">
        <v>154</v>
      </c>
      <c r="C138" s="2" t="s">
        <v>148</v>
      </c>
      <c r="D138" s="15">
        <v>54650</v>
      </c>
      <c r="E138" s="6">
        <v>20204</v>
      </c>
      <c r="F138" s="34">
        <f t="shared" si="34"/>
        <v>0.98080000000000001</v>
      </c>
      <c r="G138" s="62">
        <f t="shared" si="49"/>
        <v>289</v>
      </c>
      <c r="H138" s="22">
        <f>INDEX('Sparsity-Size Ratio'!$P$1:$P$504,MATCH('BEFC_17-18'!A:A,'Sparsity-Size Ratio'!$A$1:$A$501))</f>
        <v>8.5800000000000001E-2</v>
      </c>
      <c r="I138" s="23">
        <f t="shared" si="35"/>
        <v>0</v>
      </c>
      <c r="J138" s="63">
        <v>0.10150000000000001</v>
      </c>
      <c r="K138" s="63">
        <v>0.1799</v>
      </c>
      <c r="L138" s="23">
        <f t="shared" si="36"/>
        <v>362.74700000000001</v>
      </c>
      <c r="M138" s="23">
        <f t="shared" si="37"/>
        <v>321.46899999999999</v>
      </c>
      <c r="N138" s="23">
        <f t="shared" si="38"/>
        <v>0</v>
      </c>
      <c r="O138" s="23">
        <f t="shared" si="39"/>
        <v>684.21600000000001</v>
      </c>
      <c r="P138" s="13">
        <v>171.238</v>
      </c>
      <c r="Q138" s="22">
        <f t="shared" si="40"/>
        <v>34.247999999999998</v>
      </c>
      <c r="R138" s="14">
        <v>15</v>
      </c>
      <c r="S138" s="22">
        <f t="shared" si="41"/>
        <v>9</v>
      </c>
      <c r="T138" s="64">
        <v>5956.442</v>
      </c>
      <c r="U138" s="64">
        <v>6049.08</v>
      </c>
      <c r="V138" s="64">
        <v>6197.7790000000005</v>
      </c>
      <c r="W138" s="23">
        <f t="shared" si="50"/>
        <v>6067.7669999999998</v>
      </c>
      <c r="X138" s="41">
        <f t="shared" si="42"/>
        <v>3.5411481121516656E-3</v>
      </c>
      <c r="Y138" s="23">
        <f t="shared" si="43"/>
        <v>727.46400000000006</v>
      </c>
      <c r="Z138" s="23">
        <f t="shared" si="44"/>
        <v>727.46400000000006</v>
      </c>
      <c r="AA138" s="30">
        <f t="shared" si="45"/>
        <v>6795.2309999999998</v>
      </c>
      <c r="AB138" s="22">
        <f>INDEX('LECI_17-18'!$X$1:$X$505,MATCH('BEFC_17-18'!A:A,'LECI_17-18'!$A$1:$A$502))</f>
        <v>0.96</v>
      </c>
      <c r="AC138" s="23">
        <f t="shared" si="46"/>
        <v>6398.1719999999996</v>
      </c>
      <c r="AD138" s="31">
        <f t="shared" si="47"/>
        <v>972076</v>
      </c>
      <c r="AF138" s="65">
        <v>17031510.920000002</v>
      </c>
      <c r="AH138" s="36">
        <f t="shared" si="48"/>
        <v>18003587</v>
      </c>
    </row>
    <row r="139" spans="1:34" x14ac:dyDescent="0.2">
      <c r="A139" s="1">
        <v>107654103</v>
      </c>
      <c r="B139" s="2" t="s">
        <v>155</v>
      </c>
      <c r="C139" s="2" t="s">
        <v>148</v>
      </c>
      <c r="D139" s="15">
        <v>40180</v>
      </c>
      <c r="E139" s="6">
        <v>4317</v>
      </c>
      <c r="F139" s="34">
        <f t="shared" si="34"/>
        <v>1.3340000000000001</v>
      </c>
      <c r="G139" s="62">
        <f t="shared" si="49"/>
        <v>68</v>
      </c>
      <c r="H139" s="22">
        <f>INDEX('Sparsity-Size Ratio'!$P$1:$P$504,MATCH('BEFC_17-18'!A:A,'Sparsity-Size Ratio'!$A$1:$A$501))</f>
        <v>-1.6594</v>
      </c>
      <c r="I139" s="23">
        <f t="shared" si="35"/>
        <v>0</v>
      </c>
      <c r="J139" s="63">
        <v>0.27300000000000002</v>
      </c>
      <c r="K139" s="63">
        <v>0.2787</v>
      </c>
      <c r="L139" s="23">
        <f t="shared" si="36"/>
        <v>179.35499999999999</v>
      </c>
      <c r="M139" s="23">
        <f t="shared" si="37"/>
        <v>91.55</v>
      </c>
      <c r="N139" s="23">
        <f t="shared" si="38"/>
        <v>0</v>
      </c>
      <c r="O139" s="23">
        <f t="shared" si="39"/>
        <v>270.90499999999997</v>
      </c>
      <c r="P139" s="13">
        <v>72.662999999999997</v>
      </c>
      <c r="Q139" s="22">
        <f t="shared" si="40"/>
        <v>14.532999999999999</v>
      </c>
      <c r="R139" s="14">
        <v>1</v>
      </c>
      <c r="S139" s="22">
        <f t="shared" si="41"/>
        <v>0.6</v>
      </c>
      <c r="T139" s="64">
        <v>1094.962</v>
      </c>
      <c r="U139" s="64">
        <v>1150.0830000000001</v>
      </c>
      <c r="V139" s="64">
        <v>1155.2449999999999</v>
      </c>
      <c r="W139" s="23">
        <f t="shared" si="50"/>
        <v>1133.43</v>
      </c>
      <c r="X139" s="41">
        <f t="shared" si="42"/>
        <v>6.6146961555314549E-4</v>
      </c>
      <c r="Y139" s="23">
        <f t="shared" si="43"/>
        <v>286.03800000000001</v>
      </c>
      <c r="Z139" s="23">
        <f t="shared" si="44"/>
        <v>286.03800000000001</v>
      </c>
      <c r="AA139" s="30">
        <f t="shared" si="45"/>
        <v>1419.4680000000001</v>
      </c>
      <c r="AB139" s="22">
        <f>INDEX('LECI_17-18'!$X$1:$X$505,MATCH('BEFC_17-18'!A:A,'LECI_17-18'!$A$1:$A$502))</f>
        <v>1.06</v>
      </c>
      <c r="AC139" s="23">
        <f t="shared" si="46"/>
        <v>2007.1849999999999</v>
      </c>
      <c r="AD139" s="31">
        <f t="shared" si="47"/>
        <v>304952</v>
      </c>
      <c r="AF139" s="65">
        <v>7728527.2800000003</v>
      </c>
      <c r="AH139" s="36">
        <f t="shared" si="48"/>
        <v>8033479</v>
      </c>
    </row>
    <row r="140" spans="1:34" x14ac:dyDescent="0.2">
      <c r="A140" s="1">
        <v>107654403</v>
      </c>
      <c r="B140" s="2" t="s">
        <v>156</v>
      </c>
      <c r="C140" s="2" t="s">
        <v>148</v>
      </c>
      <c r="D140" s="15">
        <v>50121</v>
      </c>
      <c r="E140" s="6">
        <v>12113</v>
      </c>
      <c r="F140" s="34">
        <f t="shared" si="34"/>
        <v>1.0693999999999999</v>
      </c>
      <c r="G140" s="62">
        <f t="shared" si="49"/>
        <v>223</v>
      </c>
      <c r="H140" s="22">
        <f>INDEX('Sparsity-Size Ratio'!$P$1:$P$504,MATCH('BEFC_17-18'!A:A,'Sparsity-Size Ratio'!$A$1:$A$501))</f>
        <v>0.45879999999999999</v>
      </c>
      <c r="I140" s="23">
        <f t="shared" si="35"/>
        <v>0</v>
      </c>
      <c r="J140" s="63">
        <v>9.98E-2</v>
      </c>
      <c r="K140" s="63">
        <v>0.159</v>
      </c>
      <c r="L140" s="23">
        <f t="shared" si="36"/>
        <v>232.32400000000001</v>
      </c>
      <c r="M140" s="23">
        <f t="shared" si="37"/>
        <v>185.06700000000001</v>
      </c>
      <c r="N140" s="23">
        <f t="shared" si="38"/>
        <v>0</v>
      </c>
      <c r="O140" s="23">
        <f t="shared" si="39"/>
        <v>417.39100000000002</v>
      </c>
      <c r="P140" s="13">
        <v>108.41600000000001</v>
      </c>
      <c r="Q140" s="22">
        <f t="shared" si="40"/>
        <v>21.683</v>
      </c>
      <c r="R140" s="14">
        <v>7</v>
      </c>
      <c r="S140" s="22">
        <f t="shared" si="41"/>
        <v>4.2</v>
      </c>
      <c r="T140" s="64">
        <v>3879.8209999999999</v>
      </c>
      <c r="U140" s="64">
        <v>3925.4189999999999</v>
      </c>
      <c r="V140" s="64">
        <v>3966.5569999999998</v>
      </c>
      <c r="W140" s="23">
        <f t="shared" si="50"/>
        <v>3923.9319999999998</v>
      </c>
      <c r="X140" s="41">
        <f t="shared" si="42"/>
        <v>2.2900062566693002E-3</v>
      </c>
      <c r="Y140" s="23">
        <f t="shared" si="43"/>
        <v>443.274</v>
      </c>
      <c r="Z140" s="23">
        <f t="shared" si="44"/>
        <v>443.274</v>
      </c>
      <c r="AA140" s="30">
        <f t="shared" si="45"/>
        <v>4367.2060000000001</v>
      </c>
      <c r="AB140" s="22">
        <f>INDEX('LECI_17-18'!$X$1:$X$505,MATCH('BEFC_17-18'!A:A,'LECI_17-18'!$A$1:$A$502))</f>
        <v>0.93</v>
      </c>
      <c r="AC140" s="23">
        <f t="shared" si="46"/>
        <v>4343.37</v>
      </c>
      <c r="AD140" s="31">
        <f t="shared" si="47"/>
        <v>659889</v>
      </c>
      <c r="AF140" s="65">
        <v>15230830.41</v>
      </c>
      <c r="AH140" s="36">
        <f t="shared" si="48"/>
        <v>15890719</v>
      </c>
    </row>
    <row r="141" spans="1:34" x14ac:dyDescent="0.2">
      <c r="A141" s="1">
        <v>107654903</v>
      </c>
      <c r="B141" s="2" t="s">
        <v>157</v>
      </c>
      <c r="C141" s="2" t="s">
        <v>148</v>
      </c>
      <c r="D141" s="15">
        <v>47478</v>
      </c>
      <c r="E141" s="6">
        <v>6806</v>
      </c>
      <c r="F141" s="34">
        <f t="shared" si="34"/>
        <v>1.1289</v>
      </c>
      <c r="G141" s="62">
        <f t="shared" si="49"/>
        <v>180</v>
      </c>
      <c r="H141" s="22">
        <f>INDEX('Sparsity-Size Ratio'!$P$1:$P$504,MATCH('BEFC_17-18'!A:A,'Sparsity-Size Ratio'!$A$1:$A$501))</f>
        <v>0.81440000000000001</v>
      </c>
      <c r="I141" s="23">
        <f t="shared" si="35"/>
        <v>103.35599999999999</v>
      </c>
      <c r="J141" s="63">
        <v>0.1148</v>
      </c>
      <c r="K141" s="63">
        <v>0.19670000000000001</v>
      </c>
      <c r="L141" s="23">
        <f t="shared" si="36"/>
        <v>116.273</v>
      </c>
      <c r="M141" s="23">
        <f t="shared" si="37"/>
        <v>99.611999999999995</v>
      </c>
      <c r="N141" s="23">
        <f t="shared" si="38"/>
        <v>0</v>
      </c>
      <c r="O141" s="23">
        <f t="shared" si="39"/>
        <v>215.88499999999999</v>
      </c>
      <c r="P141" s="13">
        <v>103.062</v>
      </c>
      <c r="Q141" s="22">
        <f t="shared" si="40"/>
        <v>20.611999999999998</v>
      </c>
      <c r="R141" s="14">
        <v>2</v>
      </c>
      <c r="S141" s="22">
        <f t="shared" si="41"/>
        <v>1.2</v>
      </c>
      <c r="T141" s="64">
        <v>1688.049</v>
      </c>
      <c r="U141" s="64">
        <v>1668.883</v>
      </c>
      <c r="V141" s="64">
        <v>1685.319</v>
      </c>
      <c r="W141" s="23">
        <f t="shared" si="50"/>
        <v>1680.75</v>
      </c>
      <c r="X141" s="41">
        <f t="shared" si="42"/>
        <v>9.8088550359611893E-4</v>
      </c>
      <c r="Y141" s="23">
        <f t="shared" si="43"/>
        <v>237.697</v>
      </c>
      <c r="Z141" s="23">
        <f t="shared" si="44"/>
        <v>341.053</v>
      </c>
      <c r="AA141" s="30">
        <f t="shared" si="45"/>
        <v>2021.8030000000001</v>
      </c>
      <c r="AB141" s="22">
        <f>INDEX('LECI_17-18'!$X$1:$X$505,MATCH('BEFC_17-18'!A:A,'LECI_17-18'!$A$1:$A$502))</f>
        <v>0.95</v>
      </c>
      <c r="AC141" s="23">
        <f t="shared" si="46"/>
        <v>2168.2930000000001</v>
      </c>
      <c r="AD141" s="31">
        <f t="shared" si="47"/>
        <v>329429</v>
      </c>
      <c r="AF141" s="65">
        <v>5521626.1200000001</v>
      </c>
      <c r="AH141" s="36">
        <f t="shared" si="48"/>
        <v>5851055</v>
      </c>
    </row>
    <row r="142" spans="1:34" x14ac:dyDescent="0.2">
      <c r="A142" s="1">
        <v>107655803</v>
      </c>
      <c r="B142" s="2" t="s">
        <v>158</v>
      </c>
      <c r="C142" s="2" t="s">
        <v>148</v>
      </c>
      <c r="D142" s="15">
        <v>35447</v>
      </c>
      <c r="E142" s="6">
        <v>3571</v>
      </c>
      <c r="F142" s="34">
        <f t="shared" si="34"/>
        <v>1.5121</v>
      </c>
      <c r="G142" s="62">
        <f t="shared" si="49"/>
        <v>24</v>
      </c>
      <c r="H142" s="22">
        <f>INDEX('Sparsity-Size Ratio'!$P$1:$P$504,MATCH('BEFC_17-18'!A:A,'Sparsity-Size Ratio'!$A$1:$A$501))</f>
        <v>-0.59160000000000001</v>
      </c>
      <c r="I142" s="23">
        <f t="shared" si="35"/>
        <v>0</v>
      </c>
      <c r="J142" s="63">
        <v>0.30530000000000002</v>
      </c>
      <c r="K142" s="63">
        <v>0.26450000000000001</v>
      </c>
      <c r="L142" s="23">
        <f t="shared" si="36"/>
        <v>158.20400000000001</v>
      </c>
      <c r="M142" s="23">
        <f t="shared" si="37"/>
        <v>68.531000000000006</v>
      </c>
      <c r="N142" s="23">
        <f t="shared" si="38"/>
        <v>79.102000000000004</v>
      </c>
      <c r="O142" s="23">
        <f t="shared" si="39"/>
        <v>305.83699999999999</v>
      </c>
      <c r="P142" s="13">
        <v>34.020000000000003</v>
      </c>
      <c r="Q142" s="22">
        <f t="shared" si="40"/>
        <v>6.8040000000000003</v>
      </c>
      <c r="R142" s="14">
        <v>0</v>
      </c>
      <c r="S142" s="22">
        <f t="shared" si="41"/>
        <v>0</v>
      </c>
      <c r="T142" s="64">
        <v>863.65099999999995</v>
      </c>
      <c r="U142" s="64">
        <v>821.41800000000001</v>
      </c>
      <c r="V142" s="64">
        <v>915.32</v>
      </c>
      <c r="W142" s="23">
        <f t="shared" si="50"/>
        <v>866.79600000000005</v>
      </c>
      <c r="X142" s="41">
        <f t="shared" si="42"/>
        <v>5.0586204431063615E-4</v>
      </c>
      <c r="Y142" s="23">
        <f t="shared" si="43"/>
        <v>312.64100000000002</v>
      </c>
      <c r="Z142" s="23">
        <f t="shared" si="44"/>
        <v>312.64100000000002</v>
      </c>
      <c r="AA142" s="30">
        <f t="shared" si="45"/>
        <v>1179.4369999999999</v>
      </c>
      <c r="AB142" s="22">
        <f>INDEX('LECI_17-18'!$X$1:$X$505,MATCH('BEFC_17-18'!A:A,'LECI_17-18'!$A$1:$A$502))</f>
        <v>1.24</v>
      </c>
      <c r="AC142" s="23">
        <f t="shared" si="46"/>
        <v>2211.4490000000001</v>
      </c>
      <c r="AD142" s="31">
        <f t="shared" si="47"/>
        <v>335986</v>
      </c>
      <c r="AF142" s="65">
        <v>5926730.71</v>
      </c>
      <c r="AH142" s="36">
        <f t="shared" si="48"/>
        <v>6262717</v>
      </c>
    </row>
    <row r="143" spans="1:34" x14ac:dyDescent="0.2">
      <c r="A143" s="1">
        <v>107655903</v>
      </c>
      <c r="B143" s="2" t="s">
        <v>159</v>
      </c>
      <c r="C143" s="2" t="s">
        <v>148</v>
      </c>
      <c r="D143" s="15">
        <v>49444</v>
      </c>
      <c r="E143" s="6">
        <v>7539</v>
      </c>
      <c r="F143" s="34">
        <f t="shared" si="34"/>
        <v>1.0840000000000001</v>
      </c>
      <c r="G143" s="62">
        <f t="shared" si="49"/>
        <v>208</v>
      </c>
      <c r="H143" s="22">
        <f>INDEX('Sparsity-Size Ratio'!$P$1:$P$504,MATCH('BEFC_17-18'!A:A,'Sparsity-Size Ratio'!$A$1:$A$501))</f>
        <v>0.70150000000000001</v>
      </c>
      <c r="I143" s="23">
        <f t="shared" si="35"/>
        <v>0</v>
      </c>
      <c r="J143" s="63">
        <v>0.188</v>
      </c>
      <c r="K143" s="63">
        <v>0.19620000000000001</v>
      </c>
      <c r="L143" s="23">
        <f t="shared" si="36"/>
        <v>246.06700000000001</v>
      </c>
      <c r="M143" s="23">
        <f t="shared" si="37"/>
        <v>128.4</v>
      </c>
      <c r="N143" s="23">
        <f t="shared" si="38"/>
        <v>0</v>
      </c>
      <c r="O143" s="23">
        <f t="shared" si="39"/>
        <v>374.46699999999998</v>
      </c>
      <c r="P143" s="13">
        <v>72.936999999999998</v>
      </c>
      <c r="Q143" s="22">
        <f t="shared" si="40"/>
        <v>14.587</v>
      </c>
      <c r="R143" s="14">
        <v>0</v>
      </c>
      <c r="S143" s="22">
        <f t="shared" si="41"/>
        <v>0</v>
      </c>
      <c r="T143" s="64">
        <v>2181.4459999999999</v>
      </c>
      <c r="U143" s="64">
        <v>2164.0459999999998</v>
      </c>
      <c r="V143" s="64">
        <v>2182.9720000000002</v>
      </c>
      <c r="W143" s="23">
        <f t="shared" si="50"/>
        <v>2176.1550000000002</v>
      </c>
      <c r="X143" s="41">
        <f t="shared" si="42"/>
        <v>1.2700038037056151E-3</v>
      </c>
      <c r="Y143" s="23">
        <f t="shared" si="43"/>
        <v>389.05399999999997</v>
      </c>
      <c r="Z143" s="23">
        <f t="shared" si="44"/>
        <v>389.05399999999997</v>
      </c>
      <c r="AA143" s="30">
        <f t="shared" si="45"/>
        <v>2565.2089999999998</v>
      </c>
      <c r="AB143" s="22">
        <f>INDEX('LECI_17-18'!$X$1:$X$505,MATCH('BEFC_17-18'!A:A,'LECI_17-18'!$A$1:$A$502))</f>
        <v>0.91999999999999993</v>
      </c>
      <c r="AC143" s="23">
        <f t="shared" si="46"/>
        <v>2558.232</v>
      </c>
      <c r="AD143" s="31">
        <f t="shared" si="47"/>
        <v>388673</v>
      </c>
      <c r="AF143" s="65">
        <v>8696478.0500000007</v>
      </c>
      <c r="AH143" s="36">
        <f t="shared" si="48"/>
        <v>9085151</v>
      </c>
    </row>
    <row r="144" spans="1:34" x14ac:dyDescent="0.2">
      <c r="A144" s="1">
        <v>107656303</v>
      </c>
      <c r="B144" s="2" t="s">
        <v>160</v>
      </c>
      <c r="C144" s="2" t="s">
        <v>148</v>
      </c>
      <c r="D144" s="15">
        <v>34412</v>
      </c>
      <c r="E144" s="6">
        <v>8278</v>
      </c>
      <c r="F144" s="34">
        <f t="shared" si="34"/>
        <v>1.5576000000000001</v>
      </c>
      <c r="G144" s="62">
        <f t="shared" si="49"/>
        <v>17</v>
      </c>
      <c r="H144" s="22">
        <f>INDEX('Sparsity-Size Ratio'!$P$1:$P$504,MATCH('BEFC_17-18'!A:A,'Sparsity-Size Ratio'!$A$1:$A$501))</f>
        <v>-1.4785999999999999</v>
      </c>
      <c r="I144" s="23">
        <f t="shared" si="35"/>
        <v>0</v>
      </c>
      <c r="J144" s="63">
        <v>0.45200000000000001</v>
      </c>
      <c r="K144" s="63">
        <v>0.14749999999999999</v>
      </c>
      <c r="L144" s="23">
        <f t="shared" si="36"/>
        <v>595.73299999999995</v>
      </c>
      <c r="M144" s="23">
        <f t="shared" si="37"/>
        <v>97.201999999999998</v>
      </c>
      <c r="N144" s="23">
        <f t="shared" si="38"/>
        <v>297.86599999999999</v>
      </c>
      <c r="O144" s="23">
        <f t="shared" si="39"/>
        <v>990.80100000000004</v>
      </c>
      <c r="P144" s="13">
        <v>93.915999999999997</v>
      </c>
      <c r="Q144" s="22">
        <f t="shared" si="40"/>
        <v>18.783000000000001</v>
      </c>
      <c r="R144" s="14">
        <v>12</v>
      </c>
      <c r="S144" s="22">
        <f t="shared" si="41"/>
        <v>7.2</v>
      </c>
      <c r="T144" s="64">
        <v>2196.6550000000002</v>
      </c>
      <c r="U144" s="64">
        <v>2197.0639999999999</v>
      </c>
      <c r="V144" s="64">
        <v>2134.4989999999998</v>
      </c>
      <c r="W144" s="23">
        <f t="shared" si="50"/>
        <v>2176.0729999999999</v>
      </c>
      <c r="X144" s="41">
        <f t="shared" si="42"/>
        <v>1.2699559485151971E-3</v>
      </c>
      <c r="Y144" s="23">
        <f t="shared" si="43"/>
        <v>1016.784</v>
      </c>
      <c r="Z144" s="23">
        <f t="shared" si="44"/>
        <v>1016.784</v>
      </c>
      <c r="AA144" s="30">
        <f t="shared" si="45"/>
        <v>3192.857</v>
      </c>
      <c r="AB144" s="22">
        <f>INDEX('LECI_17-18'!$X$1:$X$505,MATCH('BEFC_17-18'!A:A,'LECI_17-18'!$A$1:$A$502))</f>
        <v>1.4</v>
      </c>
      <c r="AC144" s="23">
        <f t="shared" si="46"/>
        <v>6962.4719999999998</v>
      </c>
      <c r="AD144" s="31">
        <f t="shared" si="47"/>
        <v>1057810</v>
      </c>
      <c r="AF144" s="65">
        <v>11130622.279999999</v>
      </c>
      <c r="AH144" s="36">
        <f t="shared" si="48"/>
        <v>12188432</v>
      </c>
    </row>
    <row r="145" spans="1:34" x14ac:dyDescent="0.2">
      <c r="A145" s="1">
        <v>107656502</v>
      </c>
      <c r="B145" s="2" t="s">
        <v>161</v>
      </c>
      <c r="C145" s="2" t="s">
        <v>148</v>
      </c>
      <c r="D145" s="15">
        <v>65855</v>
      </c>
      <c r="E145" s="6">
        <v>14485</v>
      </c>
      <c r="F145" s="34">
        <f t="shared" si="34"/>
        <v>0.81389999999999996</v>
      </c>
      <c r="G145" s="62">
        <f t="shared" si="49"/>
        <v>402</v>
      </c>
      <c r="H145" s="22">
        <f>INDEX('Sparsity-Size Ratio'!$P$1:$P$504,MATCH('BEFC_17-18'!A:A,'Sparsity-Size Ratio'!$A$1:$A$501))</f>
        <v>-0.42070000000000002</v>
      </c>
      <c r="I145" s="23">
        <f t="shared" si="35"/>
        <v>0</v>
      </c>
      <c r="J145" s="63">
        <v>4.9700000000000001E-2</v>
      </c>
      <c r="K145" s="63">
        <v>0.12770000000000001</v>
      </c>
      <c r="L145" s="23">
        <f t="shared" si="36"/>
        <v>154.738</v>
      </c>
      <c r="M145" s="23">
        <f t="shared" si="37"/>
        <v>198.79300000000001</v>
      </c>
      <c r="N145" s="23">
        <f t="shared" si="38"/>
        <v>0</v>
      </c>
      <c r="O145" s="23">
        <f t="shared" si="39"/>
        <v>353.53100000000001</v>
      </c>
      <c r="P145" s="13">
        <v>82.491</v>
      </c>
      <c r="Q145" s="22">
        <f t="shared" si="40"/>
        <v>16.498000000000001</v>
      </c>
      <c r="R145" s="14">
        <v>6</v>
      </c>
      <c r="S145" s="22">
        <f t="shared" si="41"/>
        <v>3.6</v>
      </c>
      <c r="T145" s="64">
        <v>5189.0730000000003</v>
      </c>
      <c r="U145" s="64">
        <v>5212.7860000000001</v>
      </c>
      <c r="V145" s="64">
        <v>5197.9570000000003</v>
      </c>
      <c r="W145" s="23">
        <f t="shared" si="50"/>
        <v>5199.9390000000003</v>
      </c>
      <c r="X145" s="41">
        <f t="shared" si="42"/>
        <v>3.0346837927616244E-3</v>
      </c>
      <c r="Y145" s="23">
        <f t="shared" si="43"/>
        <v>373.62900000000002</v>
      </c>
      <c r="Z145" s="23">
        <f t="shared" si="44"/>
        <v>373.62900000000002</v>
      </c>
      <c r="AA145" s="30">
        <f t="shared" si="45"/>
        <v>5573.5680000000002</v>
      </c>
      <c r="AB145" s="22">
        <f>INDEX('LECI_17-18'!$X$1:$X$505,MATCH('BEFC_17-18'!A:A,'LECI_17-18'!$A$1:$A$502))</f>
        <v>0.74</v>
      </c>
      <c r="AC145" s="23">
        <f t="shared" si="46"/>
        <v>3356.8820000000001</v>
      </c>
      <c r="AD145" s="31">
        <f t="shared" si="47"/>
        <v>510012</v>
      </c>
      <c r="AF145" s="65">
        <v>15364468</v>
      </c>
      <c r="AH145" s="36">
        <f t="shared" si="48"/>
        <v>15874480</v>
      </c>
    </row>
    <row r="146" spans="1:34" x14ac:dyDescent="0.2">
      <c r="A146" s="1">
        <v>107657103</v>
      </c>
      <c r="B146" s="2" t="s">
        <v>162</v>
      </c>
      <c r="C146" s="2" t="s">
        <v>148</v>
      </c>
      <c r="D146" s="15">
        <v>71742</v>
      </c>
      <c r="E146" s="6">
        <v>10150</v>
      </c>
      <c r="F146" s="34">
        <f t="shared" si="34"/>
        <v>0.74709999999999999</v>
      </c>
      <c r="G146" s="62">
        <f t="shared" si="49"/>
        <v>439</v>
      </c>
      <c r="H146" s="22">
        <f>INDEX('Sparsity-Size Ratio'!$P$1:$P$504,MATCH('BEFC_17-18'!A:A,'Sparsity-Size Ratio'!$A$1:$A$501))</f>
        <v>3.7400000000000003E-2</v>
      </c>
      <c r="I146" s="23">
        <f t="shared" si="35"/>
        <v>0</v>
      </c>
      <c r="J146" s="63">
        <v>9.1899999999999996E-2</v>
      </c>
      <c r="K146" s="63">
        <v>7.3700000000000002E-2</v>
      </c>
      <c r="L146" s="23">
        <f t="shared" si="36"/>
        <v>214.13900000000001</v>
      </c>
      <c r="M146" s="23">
        <f t="shared" si="37"/>
        <v>85.864999999999995</v>
      </c>
      <c r="N146" s="23">
        <f t="shared" si="38"/>
        <v>0</v>
      </c>
      <c r="O146" s="23">
        <f t="shared" si="39"/>
        <v>300.00400000000002</v>
      </c>
      <c r="P146" s="13">
        <v>70.233000000000018</v>
      </c>
      <c r="Q146" s="22">
        <f t="shared" si="40"/>
        <v>14.047000000000001</v>
      </c>
      <c r="R146" s="14">
        <v>6</v>
      </c>
      <c r="S146" s="22">
        <f t="shared" si="41"/>
        <v>3.6</v>
      </c>
      <c r="T146" s="64">
        <v>3883.5509999999999</v>
      </c>
      <c r="U146" s="64">
        <v>3971.1840000000002</v>
      </c>
      <c r="V146" s="64">
        <v>4031.1979999999999</v>
      </c>
      <c r="W146" s="23">
        <f t="shared" si="50"/>
        <v>3961.9780000000001</v>
      </c>
      <c r="X146" s="41">
        <f t="shared" si="42"/>
        <v>2.3122098978234388E-3</v>
      </c>
      <c r="Y146" s="23">
        <f t="shared" si="43"/>
        <v>317.65100000000001</v>
      </c>
      <c r="Z146" s="23">
        <f t="shared" si="44"/>
        <v>317.65100000000001</v>
      </c>
      <c r="AA146" s="30">
        <f t="shared" si="45"/>
        <v>4279.6289999999999</v>
      </c>
      <c r="AB146" s="22">
        <f>INDEX('LECI_17-18'!$X$1:$X$505,MATCH('BEFC_17-18'!A:A,'LECI_17-18'!$A$1:$A$502))</f>
        <v>0.75</v>
      </c>
      <c r="AC146" s="23">
        <f t="shared" si="46"/>
        <v>2397.9830000000002</v>
      </c>
      <c r="AD146" s="31">
        <f t="shared" si="47"/>
        <v>364326</v>
      </c>
      <c r="AF146" s="65">
        <v>13775631.4</v>
      </c>
      <c r="AH146" s="36">
        <f t="shared" si="48"/>
        <v>14139957</v>
      </c>
    </row>
    <row r="147" spans="1:34" x14ac:dyDescent="0.2">
      <c r="A147" s="1">
        <v>107657503</v>
      </c>
      <c r="B147" s="2" t="s">
        <v>163</v>
      </c>
      <c r="C147" s="2" t="s">
        <v>148</v>
      </c>
      <c r="D147" s="15">
        <v>45561</v>
      </c>
      <c r="E147" s="6">
        <v>6369</v>
      </c>
      <c r="F147" s="34">
        <f t="shared" si="34"/>
        <v>1.1763999999999999</v>
      </c>
      <c r="G147" s="62">
        <f t="shared" si="49"/>
        <v>147</v>
      </c>
      <c r="H147" s="22">
        <f>INDEX('Sparsity-Size Ratio'!$P$1:$P$504,MATCH('BEFC_17-18'!A:A,'Sparsity-Size Ratio'!$A$1:$A$501))</f>
        <v>0.58630000000000004</v>
      </c>
      <c r="I147" s="23">
        <f t="shared" si="35"/>
        <v>0</v>
      </c>
      <c r="J147" s="63">
        <v>0.16819999999999999</v>
      </c>
      <c r="K147" s="63">
        <v>0.22209999999999999</v>
      </c>
      <c r="L147" s="23">
        <f t="shared" si="36"/>
        <v>194.596</v>
      </c>
      <c r="M147" s="23">
        <f t="shared" si="37"/>
        <v>128.477</v>
      </c>
      <c r="N147" s="23">
        <f t="shared" si="38"/>
        <v>0</v>
      </c>
      <c r="O147" s="23">
        <f t="shared" si="39"/>
        <v>323.07299999999998</v>
      </c>
      <c r="P147" s="13">
        <v>55.102000000000004</v>
      </c>
      <c r="Q147" s="22">
        <f t="shared" si="40"/>
        <v>11.02</v>
      </c>
      <c r="R147" s="14">
        <v>1</v>
      </c>
      <c r="S147" s="22">
        <f t="shared" si="41"/>
        <v>0.6</v>
      </c>
      <c r="T147" s="64">
        <v>1928.22</v>
      </c>
      <c r="U147" s="64">
        <v>1923.336</v>
      </c>
      <c r="V147" s="64">
        <v>1974.308</v>
      </c>
      <c r="W147" s="23">
        <f t="shared" si="50"/>
        <v>1941.9549999999999</v>
      </c>
      <c r="X147" s="41">
        <f t="shared" si="42"/>
        <v>1.1333247110730336E-3</v>
      </c>
      <c r="Y147" s="23">
        <f t="shared" si="43"/>
        <v>334.69299999999998</v>
      </c>
      <c r="Z147" s="23">
        <f t="shared" si="44"/>
        <v>334.69299999999998</v>
      </c>
      <c r="AA147" s="30">
        <f t="shared" si="45"/>
        <v>2276.6480000000001</v>
      </c>
      <c r="AB147" s="22">
        <f>INDEX('LECI_17-18'!$X$1:$X$505,MATCH('BEFC_17-18'!A:A,'LECI_17-18'!$A$1:$A$502))</f>
        <v>0.94000000000000006</v>
      </c>
      <c r="AC147" s="23">
        <f t="shared" si="46"/>
        <v>2517.5540000000001</v>
      </c>
      <c r="AD147" s="31">
        <f t="shared" si="47"/>
        <v>382492</v>
      </c>
      <c r="AF147" s="65">
        <v>9275150.5500000007</v>
      </c>
      <c r="AH147" s="36">
        <f t="shared" si="48"/>
        <v>9657643</v>
      </c>
    </row>
    <row r="148" spans="1:34" x14ac:dyDescent="0.2">
      <c r="A148" s="1">
        <v>107658903</v>
      </c>
      <c r="B148" s="2" t="s">
        <v>164</v>
      </c>
      <c r="C148" s="2" t="s">
        <v>148</v>
      </c>
      <c r="D148" s="15">
        <v>48277</v>
      </c>
      <c r="E148" s="6">
        <v>6697</v>
      </c>
      <c r="F148" s="34">
        <f t="shared" si="34"/>
        <v>1.1102000000000001</v>
      </c>
      <c r="G148" s="62">
        <f t="shared" si="49"/>
        <v>192</v>
      </c>
      <c r="H148" s="22">
        <f>INDEX('Sparsity-Size Ratio'!$P$1:$P$504,MATCH('BEFC_17-18'!A:A,'Sparsity-Size Ratio'!$A$1:$A$501))</f>
        <v>0.6532</v>
      </c>
      <c r="I148" s="23">
        <f t="shared" si="35"/>
        <v>0</v>
      </c>
      <c r="J148" s="63">
        <v>0.19470000000000001</v>
      </c>
      <c r="K148" s="63">
        <v>0.1827</v>
      </c>
      <c r="L148" s="23">
        <f t="shared" si="36"/>
        <v>252.53100000000001</v>
      </c>
      <c r="M148" s="23">
        <f t="shared" si="37"/>
        <v>118.483</v>
      </c>
      <c r="N148" s="23">
        <f t="shared" si="38"/>
        <v>0</v>
      </c>
      <c r="O148" s="23">
        <f t="shared" si="39"/>
        <v>371.01400000000001</v>
      </c>
      <c r="P148" s="13">
        <v>62.341999999999999</v>
      </c>
      <c r="Q148" s="22">
        <f t="shared" si="40"/>
        <v>12.468</v>
      </c>
      <c r="R148" s="14">
        <v>0</v>
      </c>
      <c r="S148" s="22">
        <f t="shared" si="41"/>
        <v>0</v>
      </c>
      <c r="T148" s="64">
        <v>2161.7130000000002</v>
      </c>
      <c r="U148" s="64">
        <v>2205.3560000000002</v>
      </c>
      <c r="V148" s="64">
        <v>2226.837</v>
      </c>
      <c r="W148" s="23">
        <f t="shared" si="50"/>
        <v>2197.9690000000001</v>
      </c>
      <c r="X148" s="41">
        <f t="shared" si="42"/>
        <v>1.2827344515565422E-3</v>
      </c>
      <c r="Y148" s="23">
        <f t="shared" si="43"/>
        <v>383.48200000000003</v>
      </c>
      <c r="Z148" s="23">
        <f t="shared" si="44"/>
        <v>383.48200000000003</v>
      </c>
      <c r="AA148" s="30">
        <f t="shared" si="45"/>
        <v>2581.451</v>
      </c>
      <c r="AB148" s="22">
        <f>INDEX('LECI_17-18'!$X$1:$X$505,MATCH('BEFC_17-18'!A:A,'LECI_17-18'!$A$1:$A$502))</f>
        <v>0.97000000000000008</v>
      </c>
      <c r="AC148" s="23">
        <f t="shared" si="46"/>
        <v>2779.9490000000001</v>
      </c>
      <c r="AD148" s="31">
        <f t="shared" si="47"/>
        <v>422358</v>
      </c>
      <c r="AF148" s="65">
        <v>9446640.1699999999</v>
      </c>
      <c r="AH148" s="36">
        <f t="shared" si="48"/>
        <v>9868998</v>
      </c>
    </row>
    <row r="149" spans="1:34" x14ac:dyDescent="0.2">
      <c r="A149" s="1">
        <v>108051003</v>
      </c>
      <c r="B149" s="2" t="s">
        <v>165</v>
      </c>
      <c r="C149" s="2" t="s">
        <v>166</v>
      </c>
      <c r="D149" s="15">
        <v>47515</v>
      </c>
      <c r="E149" s="6">
        <v>6940</v>
      </c>
      <c r="F149" s="34">
        <f t="shared" si="34"/>
        <v>1.1279999999999999</v>
      </c>
      <c r="G149" s="62">
        <f t="shared" si="49"/>
        <v>181</v>
      </c>
      <c r="H149" s="22">
        <f>INDEX('Sparsity-Size Ratio'!$P$1:$P$504,MATCH('BEFC_17-18'!A:A,'Sparsity-Size Ratio'!$A$1:$A$501))</f>
        <v>0.77359999999999995</v>
      </c>
      <c r="I149" s="23">
        <f t="shared" si="35"/>
        <v>40.481999999999999</v>
      </c>
      <c r="J149" s="63">
        <v>0.17699999999999999</v>
      </c>
      <c r="K149" s="63">
        <v>0.16500000000000001</v>
      </c>
      <c r="L149" s="23">
        <f t="shared" si="36"/>
        <v>219.61600000000001</v>
      </c>
      <c r="M149" s="23">
        <f t="shared" si="37"/>
        <v>102.363</v>
      </c>
      <c r="N149" s="23">
        <f t="shared" si="38"/>
        <v>0</v>
      </c>
      <c r="O149" s="23">
        <f t="shared" si="39"/>
        <v>321.97899999999998</v>
      </c>
      <c r="P149" s="13">
        <v>240.44200000000001</v>
      </c>
      <c r="Q149" s="22">
        <f t="shared" si="40"/>
        <v>48.088000000000001</v>
      </c>
      <c r="R149" s="14">
        <v>3</v>
      </c>
      <c r="S149" s="22">
        <f t="shared" si="41"/>
        <v>1.8</v>
      </c>
      <c r="T149" s="64">
        <v>2067.9450000000002</v>
      </c>
      <c r="U149" s="64">
        <v>2139.732</v>
      </c>
      <c r="V149" s="64">
        <v>2216.7600000000002</v>
      </c>
      <c r="W149" s="23">
        <f t="shared" si="50"/>
        <v>2141.4789999999998</v>
      </c>
      <c r="X149" s="41">
        <f t="shared" si="42"/>
        <v>1.2497668941576757E-3</v>
      </c>
      <c r="Y149" s="23">
        <f t="shared" si="43"/>
        <v>371.86700000000002</v>
      </c>
      <c r="Z149" s="23">
        <f t="shared" si="44"/>
        <v>412.34899999999999</v>
      </c>
      <c r="AA149" s="30">
        <f t="shared" si="45"/>
        <v>2553.828</v>
      </c>
      <c r="AB149" s="22">
        <f>INDEX('LECI_17-18'!$X$1:$X$505,MATCH('BEFC_17-18'!A:A,'LECI_17-18'!$A$1:$A$502))</f>
        <v>0.78</v>
      </c>
      <c r="AC149" s="23">
        <f t="shared" si="46"/>
        <v>2246.96</v>
      </c>
      <c r="AD149" s="31">
        <f t="shared" si="47"/>
        <v>341381</v>
      </c>
      <c r="AF149" s="65">
        <v>7166326.7300000004</v>
      </c>
      <c r="AH149" s="36">
        <f t="shared" si="48"/>
        <v>7507708</v>
      </c>
    </row>
    <row r="150" spans="1:34" x14ac:dyDescent="0.2">
      <c r="A150" s="1">
        <v>108051503</v>
      </c>
      <c r="B150" s="2" t="s">
        <v>167</v>
      </c>
      <c r="C150" s="2" t="s">
        <v>166</v>
      </c>
      <c r="D150" s="15">
        <v>46316</v>
      </c>
      <c r="E150" s="6">
        <v>4261</v>
      </c>
      <c r="F150" s="34">
        <f t="shared" si="34"/>
        <v>1.1572</v>
      </c>
      <c r="G150" s="62">
        <f t="shared" si="49"/>
        <v>163</v>
      </c>
      <c r="H150" s="22">
        <f>INDEX('Sparsity-Size Ratio'!$P$1:$P$504,MATCH('BEFC_17-18'!A:A,'Sparsity-Size Ratio'!$A$1:$A$501))</f>
        <v>0.82599999999999996</v>
      </c>
      <c r="I150" s="23">
        <f t="shared" si="35"/>
        <v>119.252</v>
      </c>
      <c r="J150" s="63">
        <v>0.1845</v>
      </c>
      <c r="K150" s="63">
        <v>0.2097</v>
      </c>
      <c r="L150" s="23">
        <f t="shared" si="36"/>
        <v>168.84100000000001</v>
      </c>
      <c r="M150" s="23">
        <f t="shared" si="37"/>
        <v>95.950999999999993</v>
      </c>
      <c r="N150" s="23">
        <f t="shared" si="38"/>
        <v>0</v>
      </c>
      <c r="O150" s="23">
        <f t="shared" si="39"/>
        <v>264.79199999999997</v>
      </c>
      <c r="P150" s="13">
        <v>35.748000000000005</v>
      </c>
      <c r="Q150" s="22">
        <f t="shared" si="40"/>
        <v>7.15</v>
      </c>
      <c r="R150" s="14">
        <v>12</v>
      </c>
      <c r="S150" s="22">
        <f t="shared" si="41"/>
        <v>7.2</v>
      </c>
      <c r="T150" s="64">
        <v>1525.2080000000001</v>
      </c>
      <c r="U150" s="64">
        <v>1572.662</v>
      </c>
      <c r="V150" s="64">
        <v>1601.65</v>
      </c>
      <c r="W150" s="23">
        <f t="shared" si="50"/>
        <v>1566.5070000000001</v>
      </c>
      <c r="X150" s="41">
        <f t="shared" si="42"/>
        <v>9.1421330214597391E-4</v>
      </c>
      <c r="Y150" s="23">
        <f t="shared" si="43"/>
        <v>279.142</v>
      </c>
      <c r="Z150" s="23">
        <f t="shared" si="44"/>
        <v>398.39400000000001</v>
      </c>
      <c r="AA150" s="30">
        <f t="shared" si="45"/>
        <v>1964.9010000000001</v>
      </c>
      <c r="AB150" s="22">
        <f>INDEX('LECI_17-18'!$X$1:$X$505,MATCH('BEFC_17-18'!A:A,'LECI_17-18'!$A$1:$A$502))</f>
        <v>0.82</v>
      </c>
      <c r="AC150" s="23">
        <f t="shared" si="46"/>
        <v>1864.502</v>
      </c>
      <c r="AD150" s="31">
        <f t="shared" si="47"/>
        <v>283274</v>
      </c>
      <c r="AF150" s="65">
        <v>8011511.8899999997</v>
      </c>
      <c r="AH150" s="36">
        <f t="shared" si="48"/>
        <v>8294786</v>
      </c>
    </row>
    <row r="151" spans="1:34" x14ac:dyDescent="0.2">
      <c r="A151" s="1">
        <v>108053003</v>
      </c>
      <c r="B151" s="2" t="s">
        <v>168</v>
      </c>
      <c r="C151" s="2" t="s">
        <v>166</v>
      </c>
      <c r="D151" s="15">
        <v>40175</v>
      </c>
      <c r="E151" s="6">
        <v>3970</v>
      </c>
      <c r="F151" s="34">
        <f t="shared" si="34"/>
        <v>1.3341000000000001</v>
      </c>
      <c r="G151" s="62">
        <f t="shared" si="49"/>
        <v>66</v>
      </c>
      <c r="H151" s="22">
        <f>INDEX('Sparsity-Size Ratio'!$P$1:$P$504,MATCH('BEFC_17-18'!A:A,'Sparsity-Size Ratio'!$A$1:$A$501))</f>
        <v>0.85760000000000003</v>
      </c>
      <c r="I151" s="23">
        <f t="shared" si="35"/>
        <v>155.28700000000001</v>
      </c>
      <c r="J151" s="63">
        <v>0.2044</v>
      </c>
      <c r="K151" s="63">
        <v>0.31859999999999999</v>
      </c>
      <c r="L151" s="23">
        <f t="shared" si="36"/>
        <v>168.023</v>
      </c>
      <c r="M151" s="23">
        <f t="shared" si="37"/>
        <v>130.94999999999999</v>
      </c>
      <c r="N151" s="23">
        <f t="shared" si="38"/>
        <v>0</v>
      </c>
      <c r="O151" s="23">
        <f t="shared" si="39"/>
        <v>298.97300000000001</v>
      </c>
      <c r="P151" s="13">
        <v>25.907999999999998</v>
      </c>
      <c r="Q151" s="22">
        <f t="shared" si="40"/>
        <v>5.1820000000000004</v>
      </c>
      <c r="R151" s="14">
        <v>2</v>
      </c>
      <c r="S151" s="22">
        <f t="shared" si="41"/>
        <v>1.2</v>
      </c>
      <c r="T151" s="64">
        <v>1370.0540000000001</v>
      </c>
      <c r="U151" s="64">
        <v>1350.7860000000001</v>
      </c>
      <c r="V151" s="64">
        <v>1326.242</v>
      </c>
      <c r="W151" s="23">
        <f t="shared" si="50"/>
        <v>1349.027</v>
      </c>
      <c r="X151" s="41">
        <f t="shared" si="42"/>
        <v>7.8729199955957863E-4</v>
      </c>
      <c r="Y151" s="23">
        <f t="shared" si="43"/>
        <v>305.35500000000002</v>
      </c>
      <c r="Z151" s="23">
        <f t="shared" si="44"/>
        <v>460.642</v>
      </c>
      <c r="AA151" s="30">
        <f t="shared" si="45"/>
        <v>1809.6690000000001</v>
      </c>
      <c r="AB151" s="22">
        <f>INDEX('LECI_17-18'!$X$1:$X$505,MATCH('BEFC_17-18'!A:A,'LECI_17-18'!$A$1:$A$502))</f>
        <v>1.22</v>
      </c>
      <c r="AC151" s="23">
        <f t="shared" si="46"/>
        <v>2945.4209999999998</v>
      </c>
      <c r="AD151" s="31">
        <f t="shared" si="47"/>
        <v>447498</v>
      </c>
      <c r="AF151" s="65">
        <v>5577558.04</v>
      </c>
      <c r="AH151" s="36">
        <f t="shared" si="48"/>
        <v>6025056</v>
      </c>
    </row>
    <row r="152" spans="1:34" x14ac:dyDescent="0.2">
      <c r="A152" s="1">
        <v>108056004</v>
      </c>
      <c r="B152" s="2" t="s">
        <v>169</v>
      </c>
      <c r="C152" s="2" t="s">
        <v>166</v>
      </c>
      <c r="D152" s="15">
        <v>52796</v>
      </c>
      <c r="E152" s="6">
        <v>2466</v>
      </c>
      <c r="F152" s="34">
        <f t="shared" si="34"/>
        <v>1.0152000000000001</v>
      </c>
      <c r="G152" s="62">
        <f t="shared" si="49"/>
        <v>267</v>
      </c>
      <c r="H152" s="22">
        <f>INDEX('Sparsity-Size Ratio'!$P$1:$P$504,MATCH('BEFC_17-18'!A:A,'Sparsity-Size Ratio'!$A$1:$A$501))</f>
        <v>0.86870000000000003</v>
      </c>
      <c r="I152" s="23">
        <f t="shared" si="35"/>
        <v>117.74</v>
      </c>
      <c r="J152" s="63">
        <v>0.17169999999999999</v>
      </c>
      <c r="K152" s="63">
        <v>0.1961</v>
      </c>
      <c r="L152" s="23">
        <f t="shared" si="36"/>
        <v>97.813000000000002</v>
      </c>
      <c r="M152" s="23">
        <f t="shared" si="37"/>
        <v>55.856000000000002</v>
      </c>
      <c r="N152" s="23">
        <f t="shared" si="38"/>
        <v>0</v>
      </c>
      <c r="O152" s="23">
        <f t="shared" si="39"/>
        <v>153.66900000000001</v>
      </c>
      <c r="P152" s="13">
        <v>17.192</v>
      </c>
      <c r="Q152" s="22">
        <f t="shared" si="40"/>
        <v>3.4380000000000002</v>
      </c>
      <c r="R152" s="14">
        <v>2</v>
      </c>
      <c r="S152" s="22">
        <f t="shared" si="41"/>
        <v>1.2</v>
      </c>
      <c r="T152" s="64">
        <v>949.45299999999997</v>
      </c>
      <c r="U152" s="64">
        <v>973.33799999999997</v>
      </c>
      <c r="V152" s="64">
        <v>994.09799999999996</v>
      </c>
      <c r="W152" s="23">
        <f t="shared" si="50"/>
        <v>972.29600000000005</v>
      </c>
      <c r="X152" s="41">
        <f t="shared" si="42"/>
        <v>5.6743183198244363E-4</v>
      </c>
      <c r="Y152" s="23">
        <f t="shared" si="43"/>
        <v>158.30699999999999</v>
      </c>
      <c r="Z152" s="23">
        <f t="shared" si="44"/>
        <v>276.04700000000003</v>
      </c>
      <c r="AA152" s="30">
        <f t="shared" si="45"/>
        <v>1248.3430000000001</v>
      </c>
      <c r="AB152" s="22">
        <f>INDEX('LECI_17-18'!$X$1:$X$505,MATCH('BEFC_17-18'!A:A,'LECI_17-18'!$A$1:$A$502))</f>
        <v>0.82</v>
      </c>
      <c r="AC152" s="23">
        <f t="shared" si="46"/>
        <v>1039.201</v>
      </c>
      <c r="AD152" s="31">
        <f t="shared" si="47"/>
        <v>157886</v>
      </c>
      <c r="AF152" s="65">
        <v>5652377.6399999997</v>
      </c>
      <c r="AH152" s="36">
        <f t="shared" si="48"/>
        <v>5810264</v>
      </c>
    </row>
    <row r="153" spans="1:34" x14ac:dyDescent="0.2">
      <c r="A153" s="1">
        <v>108058003</v>
      </c>
      <c r="B153" s="2" t="s">
        <v>170</v>
      </c>
      <c r="C153" s="2" t="s">
        <v>166</v>
      </c>
      <c r="D153" s="15">
        <v>42545</v>
      </c>
      <c r="E153" s="6">
        <v>2958</v>
      </c>
      <c r="F153" s="34">
        <f t="shared" si="34"/>
        <v>1.2598</v>
      </c>
      <c r="G153" s="62">
        <f t="shared" si="49"/>
        <v>100</v>
      </c>
      <c r="H153" s="22">
        <f>INDEX('Sparsity-Size Ratio'!$P$1:$P$504,MATCH('BEFC_17-18'!A:A,'Sparsity-Size Ratio'!$A$1:$A$501))</f>
        <v>0.87619999999999998</v>
      </c>
      <c r="I153" s="23">
        <f t="shared" si="35"/>
        <v>135.51599999999999</v>
      </c>
      <c r="J153" s="63">
        <v>0.1966</v>
      </c>
      <c r="K153" s="63">
        <v>0.1522</v>
      </c>
      <c r="L153" s="23">
        <f t="shared" si="36"/>
        <v>119.08199999999999</v>
      </c>
      <c r="M153" s="23">
        <f t="shared" si="37"/>
        <v>46.094000000000001</v>
      </c>
      <c r="N153" s="23">
        <f t="shared" si="38"/>
        <v>0</v>
      </c>
      <c r="O153" s="23">
        <f t="shared" si="39"/>
        <v>165.17599999999999</v>
      </c>
      <c r="P153" s="13">
        <v>32.894999999999996</v>
      </c>
      <c r="Q153" s="22">
        <f t="shared" si="40"/>
        <v>6.5789999999999997</v>
      </c>
      <c r="R153" s="14">
        <v>0</v>
      </c>
      <c r="S153" s="22">
        <f t="shared" si="41"/>
        <v>0</v>
      </c>
      <c r="T153" s="64">
        <v>1009.509</v>
      </c>
      <c r="U153" s="64">
        <v>1058.307</v>
      </c>
      <c r="V153" s="64">
        <v>1076.807</v>
      </c>
      <c r="W153" s="23">
        <f t="shared" si="50"/>
        <v>1048.2080000000001</v>
      </c>
      <c r="X153" s="41">
        <f t="shared" si="42"/>
        <v>6.1173406631175422E-4</v>
      </c>
      <c r="Y153" s="23">
        <f t="shared" si="43"/>
        <v>171.755</v>
      </c>
      <c r="Z153" s="23">
        <f t="shared" si="44"/>
        <v>307.27100000000002</v>
      </c>
      <c r="AA153" s="30">
        <f t="shared" si="45"/>
        <v>1355.479</v>
      </c>
      <c r="AB153" s="22">
        <f>INDEX('LECI_17-18'!$X$1:$X$505,MATCH('BEFC_17-18'!A:A,'LECI_17-18'!$A$1:$A$502))</f>
        <v>1.04</v>
      </c>
      <c r="AC153" s="23">
        <f t="shared" si="46"/>
        <v>1775.9380000000001</v>
      </c>
      <c r="AD153" s="31">
        <f t="shared" si="47"/>
        <v>269819</v>
      </c>
      <c r="AF153" s="65">
        <v>7321347.2999999998</v>
      </c>
      <c r="AH153" s="36">
        <f t="shared" si="48"/>
        <v>7591166</v>
      </c>
    </row>
    <row r="154" spans="1:34" x14ac:dyDescent="0.2">
      <c r="A154" s="1">
        <v>108070502</v>
      </c>
      <c r="B154" s="2" t="s">
        <v>171</v>
      </c>
      <c r="C154" s="2" t="s">
        <v>172</v>
      </c>
      <c r="D154" s="15">
        <v>38104</v>
      </c>
      <c r="E154" s="6">
        <v>24033</v>
      </c>
      <c r="F154" s="34">
        <f t="shared" si="34"/>
        <v>1.4067000000000001</v>
      </c>
      <c r="G154" s="62">
        <f t="shared" si="49"/>
        <v>40</v>
      </c>
      <c r="H154" s="22">
        <f>INDEX('Sparsity-Size Ratio'!$P$1:$P$504,MATCH('BEFC_17-18'!A:A,'Sparsity-Size Ratio'!$A$1:$A$501))</f>
        <v>-0.2949</v>
      </c>
      <c r="I154" s="23">
        <f t="shared" si="35"/>
        <v>0</v>
      </c>
      <c r="J154" s="63">
        <v>0.24260000000000001</v>
      </c>
      <c r="K154" s="63">
        <v>0.23400000000000001</v>
      </c>
      <c r="L154" s="23">
        <f t="shared" si="36"/>
        <v>1155.232</v>
      </c>
      <c r="M154" s="23">
        <f t="shared" si="37"/>
        <v>557.14</v>
      </c>
      <c r="N154" s="23">
        <f t="shared" si="38"/>
        <v>0</v>
      </c>
      <c r="O154" s="23">
        <f t="shared" si="39"/>
        <v>1712.3720000000001</v>
      </c>
      <c r="P154" s="13">
        <v>196.35400000000001</v>
      </c>
      <c r="Q154" s="22">
        <f t="shared" si="40"/>
        <v>39.271000000000001</v>
      </c>
      <c r="R154" s="14">
        <v>14</v>
      </c>
      <c r="S154" s="22">
        <f t="shared" si="41"/>
        <v>8.4</v>
      </c>
      <c r="T154" s="64">
        <v>7936.4690000000001</v>
      </c>
      <c r="U154" s="64">
        <v>7960.3680000000004</v>
      </c>
      <c r="V154" s="64">
        <v>7954.3440000000001</v>
      </c>
      <c r="W154" s="23">
        <f t="shared" si="50"/>
        <v>7950.3940000000002</v>
      </c>
      <c r="X154" s="41">
        <f t="shared" si="42"/>
        <v>4.6398490093574676E-3</v>
      </c>
      <c r="Y154" s="23">
        <f t="shared" si="43"/>
        <v>1760.0429999999999</v>
      </c>
      <c r="Z154" s="23">
        <f t="shared" si="44"/>
        <v>1760.0429999999999</v>
      </c>
      <c r="AA154" s="30">
        <f t="shared" si="45"/>
        <v>9710.4369999999999</v>
      </c>
      <c r="AB154" s="22">
        <f>INDEX('LECI_17-18'!$X$1:$X$505,MATCH('BEFC_17-18'!A:A,'LECI_17-18'!$A$1:$A$502))</f>
        <v>0.92999999999999994</v>
      </c>
      <c r="AC154" s="23">
        <f t="shared" si="46"/>
        <v>12703.495000000001</v>
      </c>
      <c r="AD154" s="31">
        <f t="shared" si="47"/>
        <v>1930045</v>
      </c>
      <c r="AF154" s="65">
        <v>37416173.799999997</v>
      </c>
      <c r="AH154" s="36">
        <f t="shared" si="48"/>
        <v>39346219</v>
      </c>
    </row>
    <row r="155" spans="1:34" x14ac:dyDescent="0.2">
      <c r="A155" s="1">
        <v>108071003</v>
      </c>
      <c r="B155" s="2" t="s">
        <v>173</v>
      </c>
      <c r="C155" s="2" t="s">
        <v>172</v>
      </c>
      <c r="D155" s="15">
        <v>60772</v>
      </c>
      <c r="E155" s="6">
        <v>3308</v>
      </c>
      <c r="F155" s="34">
        <f t="shared" si="34"/>
        <v>0.88200000000000001</v>
      </c>
      <c r="G155" s="62">
        <f t="shared" si="49"/>
        <v>359</v>
      </c>
      <c r="H155" s="22">
        <f>INDEX('Sparsity-Size Ratio'!$P$1:$P$504,MATCH('BEFC_17-18'!A:A,'Sparsity-Size Ratio'!$A$1:$A$501))</f>
        <v>0.77990000000000004</v>
      </c>
      <c r="I155" s="23">
        <f t="shared" si="35"/>
        <v>32.039000000000001</v>
      </c>
      <c r="J155" s="63">
        <v>0.1032</v>
      </c>
      <c r="K155" s="63">
        <v>0.2969</v>
      </c>
      <c r="L155" s="23">
        <f t="shared" si="36"/>
        <v>78.001999999999995</v>
      </c>
      <c r="M155" s="23">
        <f t="shared" si="37"/>
        <v>112.20399999999999</v>
      </c>
      <c r="N155" s="23">
        <f t="shared" si="38"/>
        <v>0</v>
      </c>
      <c r="O155" s="23">
        <f t="shared" si="39"/>
        <v>190.20599999999999</v>
      </c>
      <c r="P155" s="13">
        <v>6.5590000000000011</v>
      </c>
      <c r="Q155" s="22">
        <f t="shared" si="40"/>
        <v>1.3120000000000001</v>
      </c>
      <c r="R155" s="14">
        <v>1</v>
      </c>
      <c r="S155" s="22">
        <f t="shared" si="41"/>
        <v>0.6</v>
      </c>
      <c r="T155" s="64">
        <v>1259.729</v>
      </c>
      <c r="U155" s="64">
        <v>1271.088</v>
      </c>
      <c r="V155" s="64">
        <v>1274.008</v>
      </c>
      <c r="W155" s="23">
        <f t="shared" si="50"/>
        <v>1268.2750000000001</v>
      </c>
      <c r="X155" s="41">
        <f t="shared" si="42"/>
        <v>7.4016514179584588E-4</v>
      </c>
      <c r="Y155" s="23">
        <f t="shared" si="43"/>
        <v>192.11799999999999</v>
      </c>
      <c r="Z155" s="23">
        <f t="shared" si="44"/>
        <v>224.15700000000001</v>
      </c>
      <c r="AA155" s="30">
        <f t="shared" si="45"/>
        <v>1492.432</v>
      </c>
      <c r="AB155" s="22">
        <f>INDEX('LECI_17-18'!$X$1:$X$505,MATCH('BEFC_17-18'!A:A,'LECI_17-18'!$A$1:$A$502))</f>
        <v>0.87</v>
      </c>
      <c r="AC155" s="23">
        <f t="shared" si="46"/>
        <v>1145.203</v>
      </c>
      <c r="AD155" s="31">
        <f t="shared" si="47"/>
        <v>173991</v>
      </c>
      <c r="AF155" s="65">
        <v>6731161.6699999999</v>
      </c>
      <c r="AH155" s="36">
        <f t="shared" si="48"/>
        <v>6905153</v>
      </c>
    </row>
    <row r="156" spans="1:34" x14ac:dyDescent="0.2">
      <c r="A156" s="1">
        <v>108071504</v>
      </c>
      <c r="B156" s="2" t="s">
        <v>174</v>
      </c>
      <c r="C156" s="2" t="s">
        <v>172</v>
      </c>
      <c r="D156" s="15">
        <v>39772</v>
      </c>
      <c r="E156" s="6">
        <v>2329</v>
      </c>
      <c r="F156" s="34">
        <f t="shared" si="34"/>
        <v>1.3476999999999999</v>
      </c>
      <c r="G156" s="62">
        <f t="shared" si="49"/>
        <v>59</v>
      </c>
      <c r="H156" s="22">
        <f>INDEX('Sparsity-Size Ratio'!$P$1:$P$504,MATCH('BEFC_17-18'!A:A,'Sparsity-Size Ratio'!$A$1:$A$501))</f>
        <v>0.84219999999999995</v>
      </c>
      <c r="I156" s="23">
        <f t="shared" si="35"/>
        <v>96.281999999999996</v>
      </c>
      <c r="J156" s="63">
        <v>0.375</v>
      </c>
      <c r="K156" s="63">
        <v>0.16669999999999999</v>
      </c>
      <c r="L156" s="23">
        <f t="shared" si="36"/>
        <v>195.38499999999999</v>
      </c>
      <c r="M156" s="23">
        <f t="shared" si="37"/>
        <v>43.427</v>
      </c>
      <c r="N156" s="23">
        <f t="shared" si="38"/>
        <v>97.691999999999993</v>
      </c>
      <c r="O156" s="23">
        <f t="shared" si="39"/>
        <v>336.50400000000002</v>
      </c>
      <c r="P156" s="13">
        <v>10.351000000000001</v>
      </c>
      <c r="Q156" s="22">
        <f t="shared" si="40"/>
        <v>2.0699999999999998</v>
      </c>
      <c r="R156" s="14">
        <v>0</v>
      </c>
      <c r="S156" s="22">
        <f t="shared" si="41"/>
        <v>0</v>
      </c>
      <c r="T156" s="64">
        <v>868.37599999999998</v>
      </c>
      <c r="U156" s="64">
        <v>854.11800000000005</v>
      </c>
      <c r="V156" s="64">
        <v>890.09500000000003</v>
      </c>
      <c r="W156" s="23">
        <f t="shared" si="50"/>
        <v>870.86300000000006</v>
      </c>
      <c r="X156" s="41">
        <f t="shared" si="42"/>
        <v>5.0823554503538727E-4</v>
      </c>
      <c r="Y156" s="23">
        <f t="shared" si="43"/>
        <v>338.57400000000001</v>
      </c>
      <c r="Z156" s="23">
        <f t="shared" si="44"/>
        <v>434.85599999999999</v>
      </c>
      <c r="AA156" s="30">
        <f t="shared" si="45"/>
        <v>1305.7190000000001</v>
      </c>
      <c r="AB156" s="22">
        <f>INDEX('LECI_17-18'!$X$1:$X$505,MATCH('BEFC_17-18'!A:A,'LECI_17-18'!$A$1:$A$502))</f>
        <v>1.19</v>
      </c>
      <c r="AC156" s="23">
        <f t="shared" si="46"/>
        <v>2094.0639999999999</v>
      </c>
      <c r="AD156" s="31">
        <f t="shared" si="47"/>
        <v>318152</v>
      </c>
      <c r="AF156" s="65">
        <v>5055599.8499999996</v>
      </c>
      <c r="AH156" s="36">
        <f t="shared" si="48"/>
        <v>5373752</v>
      </c>
    </row>
    <row r="157" spans="1:34" x14ac:dyDescent="0.2">
      <c r="A157" s="1">
        <v>108073503</v>
      </c>
      <c r="B157" s="2" t="s">
        <v>175</v>
      </c>
      <c r="C157" s="2" t="s">
        <v>172</v>
      </c>
      <c r="D157" s="15">
        <v>51930</v>
      </c>
      <c r="E157" s="6">
        <v>11249</v>
      </c>
      <c r="F157" s="34">
        <f t="shared" si="34"/>
        <v>1.0321</v>
      </c>
      <c r="G157" s="62">
        <f t="shared" si="49"/>
        <v>259</v>
      </c>
      <c r="H157" s="22">
        <f>INDEX('Sparsity-Size Ratio'!$P$1:$P$504,MATCH('BEFC_17-18'!A:A,'Sparsity-Size Ratio'!$A$1:$A$501))</f>
        <v>0.54659999999999997</v>
      </c>
      <c r="I157" s="23">
        <f t="shared" si="35"/>
        <v>0</v>
      </c>
      <c r="J157" s="63">
        <v>0.1208</v>
      </c>
      <c r="K157" s="63">
        <v>0.13109999999999999</v>
      </c>
      <c r="L157" s="23">
        <f t="shared" si="36"/>
        <v>252.06800000000001</v>
      </c>
      <c r="M157" s="23">
        <f t="shared" si="37"/>
        <v>136.78</v>
      </c>
      <c r="N157" s="23">
        <f t="shared" si="38"/>
        <v>0</v>
      </c>
      <c r="O157" s="23">
        <f t="shared" si="39"/>
        <v>388.84800000000001</v>
      </c>
      <c r="P157" s="13">
        <v>59.597000000000008</v>
      </c>
      <c r="Q157" s="22">
        <f t="shared" si="40"/>
        <v>11.919</v>
      </c>
      <c r="R157" s="14">
        <v>15</v>
      </c>
      <c r="S157" s="22">
        <f t="shared" si="41"/>
        <v>9</v>
      </c>
      <c r="T157" s="64">
        <v>3477.76</v>
      </c>
      <c r="U157" s="64">
        <v>3438.7939999999999</v>
      </c>
      <c r="V157" s="64">
        <v>3466.433</v>
      </c>
      <c r="W157" s="23">
        <f t="shared" si="50"/>
        <v>3460.9960000000001</v>
      </c>
      <c r="X157" s="41">
        <f t="shared" si="42"/>
        <v>2.0198368611656424E-3</v>
      </c>
      <c r="Y157" s="23">
        <f t="shared" si="43"/>
        <v>409.767</v>
      </c>
      <c r="Z157" s="23">
        <f t="shared" si="44"/>
        <v>409.767</v>
      </c>
      <c r="AA157" s="30">
        <f t="shared" si="45"/>
        <v>3870.7629999999999</v>
      </c>
      <c r="AB157" s="22">
        <f>INDEX('LECI_17-18'!$X$1:$X$505,MATCH('BEFC_17-18'!A:A,'LECI_17-18'!$A$1:$A$502))</f>
        <v>0.81</v>
      </c>
      <c r="AC157" s="23">
        <f t="shared" si="46"/>
        <v>3235.962</v>
      </c>
      <c r="AD157" s="31">
        <f t="shared" si="47"/>
        <v>491640</v>
      </c>
      <c r="AF157" s="65">
        <v>11418121.93</v>
      </c>
      <c r="AH157" s="36">
        <f t="shared" si="48"/>
        <v>11909762</v>
      </c>
    </row>
    <row r="158" spans="1:34" x14ac:dyDescent="0.2">
      <c r="A158" s="1">
        <v>108077503</v>
      </c>
      <c r="B158" s="2" t="s">
        <v>176</v>
      </c>
      <c r="C158" s="2" t="s">
        <v>172</v>
      </c>
      <c r="D158" s="15">
        <v>47363</v>
      </c>
      <c r="E158" s="6">
        <v>5660</v>
      </c>
      <c r="F158" s="34">
        <f t="shared" si="34"/>
        <v>1.1316999999999999</v>
      </c>
      <c r="G158" s="62">
        <f t="shared" si="49"/>
        <v>178</v>
      </c>
      <c r="H158" s="22">
        <f>INDEX('Sparsity-Size Ratio'!$P$1:$P$504,MATCH('BEFC_17-18'!A:A,'Sparsity-Size Ratio'!$A$1:$A$501))</f>
        <v>0.73309999999999997</v>
      </c>
      <c r="I158" s="23">
        <f t="shared" si="35"/>
        <v>0</v>
      </c>
      <c r="J158" s="63">
        <v>9.8900000000000002E-2</v>
      </c>
      <c r="K158" s="63">
        <v>0.20599999999999999</v>
      </c>
      <c r="L158" s="23">
        <f t="shared" si="36"/>
        <v>114.178</v>
      </c>
      <c r="M158" s="23">
        <f t="shared" si="37"/>
        <v>118.911</v>
      </c>
      <c r="N158" s="23">
        <f t="shared" si="38"/>
        <v>0</v>
      </c>
      <c r="O158" s="23">
        <f t="shared" si="39"/>
        <v>233.089</v>
      </c>
      <c r="P158" s="13">
        <v>44.30899999999999</v>
      </c>
      <c r="Q158" s="22">
        <f t="shared" si="40"/>
        <v>8.8620000000000001</v>
      </c>
      <c r="R158" s="14">
        <v>12</v>
      </c>
      <c r="S158" s="22">
        <f t="shared" si="41"/>
        <v>7.2</v>
      </c>
      <c r="T158" s="64">
        <v>1924.1320000000001</v>
      </c>
      <c r="U158" s="64">
        <v>1852.0840000000001</v>
      </c>
      <c r="V158" s="64">
        <v>1884.644</v>
      </c>
      <c r="W158" s="23">
        <f t="shared" si="50"/>
        <v>1886.953</v>
      </c>
      <c r="X158" s="41">
        <f t="shared" si="42"/>
        <v>1.1012255503002871E-3</v>
      </c>
      <c r="Y158" s="23">
        <f t="shared" si="43"/>
        <v>249.15100000000001</v>
      </c>
      <c r="Z158" s="23">
        <f t="shared" si="44"/>
        <v>249.15100000000001</v>
      </c>
      <c r="AA158" s="30">
        <f t="shared" si="45"/>
        <v>2136.1039999999998</v>
      </c>
      <c r="AB158" s="22">
        <f>INDEX('LECI_17-18'!$X$1:$X$505,MATCH('BEFC_17-18'!A:A,'LECI_17-18'!$A$1:$A$502))</f>
        <v>0.8899999999999999</v>
      </c>
      <c r="AC158" s="23">
        <f t="shared" si="46"/>
        <v>2151.5120000000002</v>
      </c>
      <c r="AD158" s="31">
        <f t="shared" si="47"/>
        <v>326880</v>
      </c>
      <c r="AF158" s="65">
        <v>7423326.4199999999</v>
      </c>
      <c r="AH158" s="36">
        <f t="shared" si="48"/>
        <v>7750206</v>
      </c>
    </row>
    <row r="159" spans="1:34" x14ac:dyDescent="0.2">
      <c r="A159" s="1">
        <v>108078003</v>
      </c>
      <c r="B159" s="2" t="s">
        <v>177</v>
      </c>
      <c r="C159" s="2" t="s">
        <v>172</v>
      </c>
      <c r="D159" s="15">
        <v>47788</v>
      </c>
      <c r="E159" s="6">
        <v>5060</v>
      </c>
      <c r="F159" s="34">
        <f t="shared" si="34"/>
        <v>1.1215999999999999</v>
      </c>
      <c r="G159" s="62">
        <f t="shared" si="49"/>
        <v>185</v>
      </c>
      <c r="H159" s="22">
        <f>INDEX('Sparsity-Size Ratio'!$P$1:$P$504,MATCH('BEFC_17-18'!A:A,'Sparsity-Size Ratio'!$A$1:$A$501))</f>
        <v>0.78369999999999995</v>
      </c>
      <c r="I159" s="23">
        <f t="shared" si="35"/>
        <v>52.981000000000002</v>
      </c>
      <c r="J159" s="63">
        <v>0.1381</v>
      </c>
      <c r="K159" s="63">
        <v>0.19489999999999999</v>
      </c>
      <c r="L159" s="23">
        <f t="shared" si="36"/>
        <v>149.59200000000001</v>
      </c>
      <c r="M159" s="23">
        <f t="shared" si="37"/>
        <v>105.559</v>
      </c>
      <c r="N159" s="23">
        <f t="shared" si="38"/>
        <v>0</v>
      </c>
      <c r="O159" s="23">
        <f t="shared" si="39"/>
        <v>255.15100000000001</v>
      </c>
      <c r="P159" s="13">
        <v>49.287999999999997</v>
      </c>
      <c r="Q159" s="22">
        <f t="shared" si="40"/>
        <v>9.8580000000000005</v>
      </c>
      <c r="R159" s="14">
        <v>3</v>
      </c>
      <c r="S159" s="22">
        <f t="shared" si="41"/>
        <v>1.8</v>
      </c>
      <c r="T159" s="64">
        <v>1805.3530000000001</v>
      </c>
      <c r="U159" s="64">
        <v>1829.8510000000001</v>
      </c>
      <c r="V159" s="64">
        <v>1808.115</v>
      </c>
      <c r="W159" s="23">
        <f t="shared" si="50"/>
        <v>1814.44</v>
      </c>
      <c r="X159" s="41">
        <f t="shared" si="42"/>
        <v>1.0589069719737869E-3</v>
      </c>
      <c r="Y159" s="23">
        <f t="shared" si="43"/>
        <v>266.80900000000003</v>
      </c>
      <c r="Z159" s="23">
        <f t="shared" si="44"/>
        <v>319.79000000000002</v>
      </c>
      <c r="AA159" s="30">
        <f t="shared" si="45"/>
        <v>2134.23</v>
      </c>
      <c r="AB159" s="22">
        <f>INDEX('LECI_17-18'!$X$1:$X$505,MATCH('BEFC_17-18'!A:A,'LECI_17-18'!$A$1:$A$502))</f>
        <v>0.75</v>
      </c>
      <c r="AC159" s="23">
        <f t="shared" si="46"/>
        <v>1795.3140000000001</v>
      </c>
      <c r="AD159" s="31">
        <f t="shared" si="47"/>
        <v>272762</v>
      </c>
      <c r="AF159" s="65">
        <v>8966156.1500000004</v>
      </c>
      <c r="AH159" s="36">
        <f t="shared" si="48"/>
        <v>9238918</v>
      </c>
    </row>
    <row r="160" spans="1:34" x14ac:dyDescent="0.2">
      <c r="A160" s="1">
        <v>108079004</v>
      </c>
      <c r="B160" s="2" t="s">
        <v>178</v>
      </c>
      <c r="C160" s="2" t="s">
        <v>172</v>
      </c>
      <c r="D160" s="15">
        <v>45417</v>
      </c>
      <c r="E160" s="6">
        <v>1372</v>
      </c>
      <c r="F160" s="34">
        <f t="shared" si="34"/>
        <v>1.1801999999999999</v>
      </c>
      <c r="G160" s="62">
        <f t="shared" si="49"/>
        <v>142</v>
      </c>
      <c r="H160" s="22">
        <f>INDEX('Sparsity-Size Ratio'!$P$1:$P$504,MATCH('BEFC_17-18'!A:A,'Sparsity-Size Ratio'!$A$1:$A$501))</f>
        <v>0.91359999999999997</v>
      </c>
      <c r="I160" s="23">
        <f t="shared" si="35"/>
        <v>87.701999999999998</v>
      </c>
      <c r="J160" s="63">
        <v>0.1721</v>
      </c>
      <c r="K160" s="63">
        <v>0.2681</v>
      </c>
      <c r="L160" s="23">
        <f t="shared" si="36"/>
        <v>51.494999999999997</v>
      </c>
      <c r="M160" s="23">
        <f t="shared" si="37"/>
        <v>40.11</v>
      </c>
      <c r="N160" s="23">
        <f t="shared" si="38"/>
        <v>0</v>
      </c>
      <c r="O160" s="23">
        <f t="shared" si="39"/>
        <v>91.605000000000004</v>
      </c>
      <c r="P160" s="13">
        <v>14.252999999999997</v>
      </c>
      <c r="Q160" s="22">
        <f t="shared" si="40"/>
        <v>2.851</v>
      </c>
      <c r="R160" s="14">
        <v>2</v>
      </c>
      <c r="S160" s="22">
        <f t="shared" si="41"/>
        <v>1.2</v>
      </c>
      <c r="T160" s="64">
        <v>498.69</v>
      </c>
      <c r="U160" s="64">
        <v>502.50799999999998</v>
      </c>
      <c r="V160" s="64">
        <v>517.60500000000002</v>
      </c>
      <c r="W160" s="23">
        <f t="shared" si="50"/>
        <v>506.26799999999997</v>
      </c>
      <c r="X160" s="41">
        <f t="shared" si="42"/>
        <v>2.9545794564010111E-4</v>
      </c>
      <c r="Y160" s="23">
        <f t="shared" si="43"/>
        <v>95.656000000000006</v>
      </c>
      <c r="Z160" s="23">
        <f t="shared" si="44"/>
        <v>183.358</v>
      </c>
      <c r="AA160" s="30">
        <f t="shared" si="45"/>
        <v>689.62599999999998</v>
      </c>
      <c r="AB160" s="22">
        <f>INDEX('LECI_17-18'!$X$1:$X$505,MATCH('BEFC_17-18'!A:A,'LECI_17-18'!$A$1:$A$502))</f>
        <v>1.1499999999999999</v>
      </c>
      <c r="AC160" s="23">
        <f t="shared" si="46"/>
        <v>935.98099999999999</v>
      </c>
      <c r="AD160" s="31">
        <f t="shared" si="47"/>
        <v>142204</v>
      </c>
      <c r="AF160" s="65">
        <v>3199195.53</v>
      </c>
      <c r="AH160" s="36">
        <f t="shared" si="48"/>
        <v>3341400</v>
      </c>
    </row>
    <row r="161" spans="1:34" x14ac:dyDescent="0.2">
      <c r="A161" s="1">
        <v>108110603</v>
      </c>
      <c r="B161" s="2" t="s">
        <v>179</v>
      </c>
      <c r="C161" s="2" t="s">
        <v>180</v>
      </c>
      <c r="D161" s="15">
        <v>38119</v>
      </c>
      <c r="E161" s="6">
        <v>2174</v>
      </c>
      <c r="F161" s="34">
        <f t="shared" si="34"/>
        <v>1.4060999999999999</v>
      </c>
      <c r="G161" s="62">
        <f t="shared" si="49"/>
        <v>41</v>
      </c>
      <c r="H161" s="22">
        <f>INDEX('Sparsity-Size Ratio'!$P$1:$P$504,MATCH('BEFC_17-18'!A:A,'Sparsity-Size Ratio'!$A$1:$A$501))</f>
        <v>0.83420000000000005</v>
      </c>
      <c r="I161" s="23">
        <f t="shared" si="35"/>
        <v>67.375</v>
      </c>
      <c r="J161" s="63">
        <v>0.33829999999999999</v>
      </c>
      <c r="K161" s="63">
        <v>0.2545</v>
      </c>
      <c r="L161" s="23">
        <f t="shared" si="36"/>
        <v>135.61000000000001</v>
      </c>
      <c r="M161" s="23">
        <f t="shared" si="37"/>
        <v>51.009</v>
      </c>
      <c r="N161" s="23">
        <f t="shared" si="38"/>
        <v>67.805000000000007</v>
      </c>
      <c r="O161" s="23">
        <f t="shared" si="39"/>
        <v>254.42400000000001</v>
      </c>
      <c r="P161" s="13">
        <v>13.587</v>
      </c>
      <c r="Q161" s="22">
        <f t="shared" si="40"/>
        <v>2.7170000000000001</v>
      </c>
      <c r="R161" s="14">
        <v>0</v>
      </c>
      <c r="S161" s="22">
        <f t="shared" si="41"/>
        <v>0</v>
      </c>
      <c r="T161" s="64">
        <v>668.09500000000003</v>
      </c>
      <c r="U161" s="64">
        <v>666.67499999999995</v>
      </c>
      <c r="V161" s="64">
        <v>693.18299999999999</v>
      </c>
      <c r="W161" s="23">
        <f t="shared" si="50"/>
        <v>675.98400000000004</v>
      </c>
      <c r="X161" s="41">
        <f t="shared" si="42"/>
        <v>3.9450418340795419E-4</v>
      </c>
      <c r="Y161" s="23">
        <f t="shared" si="43"/>
        <v>257.14100000000002</v>
      </c>
      <c r="Z161" s="23">
        <f t="shared" si="44"/>
        <v>324.51600000000002</v>
      </c>
      <c r="AA161" s="30">
        <f t="shared" si="45"/>
        <v>1000.5</v>
      </c>
      <c r="AB161" s="22">
        <f>INDEX('LECI_17-18'!$X$1:$X$505,MATCH('BEFC_17-18'!A:A,'LECI_17-18'!$A$1:$A$502))</f>
        <v>1.03</v>
      </c>
      <c r="AC161" s="23">
        <f t="shared" si="46"/>
        <v>1449.0070000000001</v>
      </c>
      <c r="AD161" s="31">
        <f t="shared" si="47"/>
        <v>220148</v>
      </c>
      <c r="AF161" s="65">
        <v>5009087.18</v>
      </c>
      <c r="AH161" s="36">
        <f t="shared" si="48"/>
        <v>5229235</v>
      </c>
    </row>
    <row r="162" spans="1:34" x14ac:dyDescent="0.2">
      <c r="A162" s="1">
        <v>108111203</v>
      </c>
      <c r="B162" s="2" t="s">
        <v>181</v>
      </c>
      <c r="C162" s="2" t="s">
        <v>180</v>
      </c>
      <c r="D162" s="15">
        <v>45740</v>
      </c>
      <c r="E162" s="6">
        <v>4082</v>
      </c>
      <c r="F162" s="34">
        <f t="shared" si="34"/>
        <v>1.1718</v>
      </c>
      <c r="G162" s="62">
        <f t="shared" si="49"/>
        <v>153</v>
      </c>
      <c r="H162" s="22">
        <f>INDEX('Sparsity-Size Ratio'!$P$1:$P$504,MATCH('BEFC_17-18'!A:A,'Sparsity-Size Ratio'!$A$1:$A$501))</f>
        <v>0.80569999999999997</v>
      </c>
      <c r="I162" s="23">
        <f t="shared" si="35"/>
        <v>74.082999999999998</v>
      </c>
      <c r="J162" s="63">
        <v>0.13139999999999999</v>
      </c>
      <c r="K162" s="63">
        <v>0.15179999999999999</v>
      </c>
      <c r="L162" s="23">
        <f t="shared" si="36"/>
        <v>111.898</v>
      </c>
      <c r="M162" s="23">
        <f t="shared" si="37"/>
        <v>64.635000000000005</v>
      </c>
      <c r="N162" s="23">
        <f t="shared" si="38"/>
        <v>0</v>
      </c>
      <c r="O162" s="23">
        <f t="shared" si="39"/>
        <v>176.53299999999999</v>
      </c>
      <c r="P162" s="13">
        <v>8.6720000000000006</v>
      </c>
      <c r="Q162" s="22">
        <f t="shared" si="40"/>
        <v>1.734</v>
      </c>
      <c r="R162" s="14">
        <v>2</v>
      </c>
      <c r="S162" s="22">
        <f t="shared" si="41"/>
        <v>1.2</v>
      </c>
      <c r="T162" s="64">
        <v>1419.3040000000001</v>
      </c>
      <c r="U162" s="64">
        <v>1446.4369999999999</v>
      </c>
      <c r="V162" s="64">
        <v>1446.204</v>
      </c>
      <c r="W162" s="23">
        <f t="shared" si="50"/>
        <v>1437.3150000000001</v>
      </c>
      <c r="X162" s="41">
        <f t="shared" si="42"/>
        <v>8.3881686604269279E-4</v>
      </c>
      <c r="Y162" s="23">
        <f t="shared" si="43"/>
        <v>179.46700000000001</v>
      </c>
      <c r="Z162" s="23">
        <f t="shared" si="44"/>
        <v>253.55</v>
      </c>
      <c r="AA162" s="30">
        <f t="shared" si="45"/>
        <v>1690.865</v>
      </c>
      <c r="AB162" s="22">
        <f>INDEX('LECI_17-18'!$X$1:$X$505,MATCH('BEFC_17-18'!A:A,'LECI_17-18'!$A$1:$A$502))</f>
        <v>0.97</v>
      </c>
      <c r="AC162" s="23">
        <f t="shared" si="46"/>
        <v>1921.915</v>
      </c>
      <c r="AD162" s="31">
        <f t="shared" si="47"/>
        <v>291997</v>
      </c>
      <c r="AF162" s="65">
        <v>9298144.9100000001</v>
      </c>
      <c r="AH162" s="36">
        <f t="shared" si="48"/>
        <v>9590142</v>
      </c>
    </row>
    <row r="163" spans="1:34" x14ac:dyDescent="0.2">
      <c r="A163" s="1">
        <v>108111303</v>
      </c>
      <c r="B163" s="2" t="s">
        <v>182</v>
      </c>
      <c r="C163" s="2" t="s">
        <v>180</v>
      </c>
      <c r="D163" s="15">
        <v>50674</v>
      </c>
      <c r="E163" s="6">
        <v>5595</v>
      </c>
      <c r="F163" s="34">
        <f t="shared" si="34"/>
        <v>1.0577000000000001</v>
      </c>
      <c r="G163" s="62">
        <f t="shared" si="49"/>
        <v>233</v>
      </c>
      <c r="H163" s="22">
        <f>INDEX('Sparsity-Size Ratio'!$P$1:$P$504,MATCH('BEFC_17-18'!A:A,'Sparsity-Size Ratio'!$A$1:$A$501))</f>
        <v>0.75980000000000003</v>
      </c>
      <c r="I163" s="23">
        <f t="shared" si="35"/>
        <v>6.3490000000000002</v>
      </c>
      <c r="J163" s="63">
        <v>0.1096</v>
      </c>
      <c r="K163" s="63">
        <v>0.15570000000000001</v>
      </c>
      <c r="L163" s="23">
        <f t="shared" si="36"/>
        <v>111.83799999999999</v>
      </c>
      <c r="M163" s="23">
        <f t="shared" si="37"/>
        <v>79.44</v>
      </c>
      <c r="N163" s="23">
        <f t="shared" si="38"/>
        <v>0</v>
      </c>
      <c r="O163" s="23">
        <f t="shared" si="39"/>
        <v>191.27799999999999</v>
      </c>
      <c r="P163" s="13">
        <v>15.675999999999998</v>
      </c>
      <c r="Q163" s="22">
        <f t="shared" si="40"/>
        <v>3.1349999999999998</v>
      </c>
      <c r="R163" s="14">
        <v>2</v>
      </c>
      <c r="S163" s="22">
        <f t="shared" si="41"/>
        <v>1.2</v>
      </c>
      <c r="T163" s="64">
        <v>1700.6969999999999</v>
      </c>
      <c r="U163" s="64">
        <v>1708.527</v>
      </c>
      <c r="V163" s="64">
        <v>1719.643</v>
      </c>
      <c r="W163" s="23">
        <f t="shared" si="50"/>
        <v>1709.6220000000001</v>
      </c>
      <c r="X163" s="41">
        <f t="shared" si="42"/>
        <v>9.9773519942228427E-4</v>
      </c>
      <c r="Y163" s="23">
        <f t="shared" si="43"/>
        <v>195.613</v>
      </c>
      <c r="Z163" s="23">
        <f t="shared" si="44"/>
        <v>201.96199999999999</v>
      </c>
      <c r="AA163" s="30">
        <f t="shared" si="45"/>
        <v>1911.5840000000001</v>
      </c>
      <c r="AB163" s="22">
        <f>INDEX('LECI_17-18'!$X$1:$X$505,MATCH('BEFC_17-18'!A:A,'LECI_17-18'!$A$1:$A$502))</f>
        <v>0.69000000000000006</v>
      </c>
      <c r="AC163" s="23">
        <f t="shared" si="46"/>
        <v>1395.0989999999999</v>
      </c>
      <c r="AD163" s="31">
        <f t="shared" si="47"/>
        <v>211958</v>
      </c>
      <c r="AF163" s="65">
        <v>7140688.5199999996</v>
      </c>
      <c r="AH163" s="36">
        <f t="shared" si="48"/>
        <v>7352647</v>
      </c>
    </row>
    <row r="164" spans="1:34" x14ac:dyDescent="0.2">
      <c r="A164" s="1">
        <v>108111403</v>
      </c>
      <c r="B164" s="2" t="s">
        <v>183</v>
      </c>
      <c r="C164" s="2" t="s">
        <v>180</v>
      </c>
      <c r="D164" s="15">
        <v>43571</v>
      </c>
      <c r="E164" s="6">
        <v>2728</v>
      </c>
      <c r="F164" s="34">
        <f t="shared" si="34"/>
        <v>1.2302</v>
      </c>
      <c r="G164" s="62">
        <f t="shared" si="49"/>
        <v>113</v>
      </c>
      <c r="H164" s="22">
        <f>INDEX('Sparsity-Size Ratio'!$P$1:$P$504,MATCH('BEFC_17-18'!A:A,'Sparsity-Size Ratio'!$A$1:$A$501))</f>
        <v>0.72740000000000005</v>
      </c>
      <c r="I164" s="23">
        <f t="shared" si="35"/>
        <v>0</v>
      </c>
      <c r="J164" s="63">
        <v>0.1535</v>
      </c>
      <c r="K164" s="63">
        <v>0.23930000000000001</v>
      </c>
      <c r="L164" s="23">
        <f t="shared" si="36"/>
        <v>73.924000000000007</v>
      </c>
      <c r="M164" s="23">
        <f t="shared" si="37"/>
        <v>57.622</v>
      </c>
      <c r="N164" s="23">
        <f t="shared" si="38"/>
        <v>0</v>
      </c>
      <c r="O164" s="23">
        <f t="shared" si="39"/>
        <v>131.54599999999999</v>
      </c>
      <c r="P164" s="13">
        <v>23.657</v>
      </c>
      <c r="Q164" s="22">
        <f t="shared" si="40"/>
        <v>4.7309999999999999</v>
      </c>
      <c r="R164" s="14">
        <v>2</v>
      </c>
      <c r="S164" s="22">
        <f t="shared" si="41"/>
        <v>1.2</v>
      </c>
      <c r="T164" s="64">
        <v>802.64800000000002</v>
      </c>
      <c r="U164" s="64">
        <v>823.97299999999996</v>
      </c>
      <c r="V164" s="64">
        <v>831.98900000000003</v>
      </c>
      <c r="W164" s="23">
        <f t="shared" si="50"/>
        <v>819.53700000000003</v>
      </c>
      <c r="X164" s="41">
        <f t="shared" si="42"/>
        <v>4.7828169743308204E-4</v>
      </c>
      <c r="Y164" s="23">
        <f t="shared" si="43"/>
        <v>137.477</v>
      </c>
      <c r="Z164" s="23">
        <f t="shared" si="44"/>
        <v>137.477</v>
      </c>
      <c r="AA164" s="30">
        <f t="shared" si="45"/>
        <v>957.01400000000001</v>
      </c>
      <c r="AB164" s="22">
        <f>INDEX('LECI_17-18'!$X$1:$X$505,MATCH('BEFC_17-18'!A:A,'LECI_17-18'!$A$1:$A$502))</f>
        <v>0.89</v>
      </c>
      <c r="AC164" s="23">
        <f t="shared" si="46"/>
        <v>1047.8140000000001</v>
      </c>
      <c r="AD164" s="31">
        <f t="shared" si="47"/>
        <v>159195</v>
      </c>
      <c r="AF164" s="65">
        <v>5719640.1200000001</v>
      </c>
      <c r="AH164" s="36">
        <f t="shared" si="48"/>
        <v>5878835</v>
      </c>
    </row>
    <row r="165" spans="1:34" x14ac:dyDescent="0.2">
      <c r="A165" s="1">
        <v>108112003</v>
      </c>
      <c r="B165" s="2" t="s">
        <v>184</v>
      </c>
      <c r="C165" s="2" t="s">
        <v>180</v>
      </c>
      <c r="D165" s="15">
        <v>38569</v>
      </c>
      <c r="E165" s="6">
        <v>2177</v>
      </c>
      <c r="F165" s="34">
        <f t="shared" si="34"/>
        <v>1.3896999999999999</v>
      </c>
      <c r="G165" s="62">
        <f t="shared" si="49"/>
        <v>46</v>
      </c>
      <c r="H165" s="22">
        <f>INDEX('Sparsity-Size Ratio'!$P$1:$P$504,MATCH('BEFC_17-18'!A:A,'Sparsity-Size Ratio'!$A$1:$A$501))</f>
        <v>0.31640000000000001</v>
      </c>
      <c r="I165" s="23">
        <f t="shared" si="35"/>
        <v>0</v>
      </c>
      <c r="J165" s="63">
        <v>0.2198</v>
      </c>
      <c r="K165" s="63">
        <v>0.26500000000000001</v>
      </c>
      <c r="L165" s="23">
        <f t="shared" si="36"/>
        <v>91.165000000000006</v>
      </c>
      <c r="M165" s="23">
        <f t="shared" si="37"/>
        <v>54.956000000000003</v>
      </c>
      <c r="N165" s="23">
        <f t="shared" si="38"/>
        <v>0</v>
      </c>
      <c r="O165" s="23">
        <f t="shared" si="39"/>
        <v>146.12100000000001</v>
      </c>
      <c r="P165" s="13">
        <v>22.026</v>
      </c>
      <c r="Q165" s="22">
        <f t="shared" si="40"/>
        <v>4.4050000000000002</v>
      </c>
      <c r="R165" s="14">
        <v>5</v>
      </c>
      <c r="S165" s="22">
        <f t="shared" si="41"/>
        <v>3</v>
      </c>
      <c r="T165" s="64">
        <v>691.27099999999996</v>
      </c>
      <c r="U165" s="64">
        <v>701.47900000000004</v>
      </c>
      <c r="V165" s="64">
        <v>710.56899999999996</v>
      </c>
      <c r="W165" s="23">
        <f t="shared" si="50"/>
        <v>701.10599999999999</v>
      </c>
      <c r="X165" s="41">
        <f t="shared" si="42"/>
        <v>4.0916537967232523E-4</v>
      </c>
      <c r="Y165" s="23">
        <f t="shared" si="43"/>
        <v>153.52600000000001</v>
      </c>
      <c r="Z165" s="23">
        <f t="shared" si="44"/>
        <v>153.52600000000001</v>
      </c>
      <c r="AA165" s="30">
        <f t="shared" si="45"/>
        <v>854.63199999999995</v>
      </c>
      <c r="AB165" s="22">
        <f>INDEX('LECI_17-18'!$X$1:$X$505,MATCH('BEFC_17-18'!A:A,'LECI_17-18'!$A$1:$A$502))</f>
        <v>1.1499999999999999</v>
      </c>
      <c r="AC165" s="23">
        <f t="shared" si="46"/>
        <v>1365.8340000000001</v>
      </c>
      <c r="AD165" s="31">
        <f t="shared" si="47"/>
        <v>207511</v>
      </c>
      <c r="AF165" s="65">
        <v>5146863.7300000004</v>
      </c>
      <c r="AH165" s="36">
        <f t="shared" si="48"/>
        <v>5354375</v>
      </c>
    </row>
    <row r="166" spans="1:34" x14ac:dyDescent="0.2">
      <c r="A166" s="1">
        <v>108112203</v>
      </c>
      <c r="B166" s="2" t="s">
        <v>185</v>
      </c>
      <c r="C166" s="2" t="s">
        <v>180</v>
      </c>
      <c r="D166" s="15">
        <v>49152</v>
      </c>
      <c r="E166" s="6">
        <v>4915</v>
      </c>
      <c r="F166" s="34">
        <f t="shared" si="34"/>
        <v>1.0905</v>
      </c>
      <c r="G166" s="62">
        <f t="shared" si="49"/>
        <v>204</v>
      </c>
      <c r="H166" s="22">
        <f>INDEX('Sparsity-Size Ratio'!$P$1:$P$504,MATCH('BEFC_17-18'!A:A,'Sparsity-Size Ratio'!$A$1:$A$501))</f>
        <v>0.72770000000000001</v>
      </c>
      <c r="I166" s="23">
        <f t="shared" si="35"/>
        <v>0</v>
      </c>
      <c r="J166" s="63">
        <v>0.15640000000000001</v>
      </c>
      <c r="K166" s="63">
        <v>0.17979999999999999</v>
      </c>
      <c r="L166" s="23">
        <f t="shared" si="36"/>
        <v>176.965</v>
      </c>
      <c r="M166" s="23">
        <f t="shared" si="37"/>
        <v>101.721</v>
      </c>
      <c r="N166" s="23">
        <f t="shared" si="38"/>
        <v>0</v>
      </c>
      <c r="O166" s="23">
        <f t="shared" si="39"/>
        <v>278.68599999999998</v>
      </c>
      <c r="P166" s="13">
        <v>24.081</v>
      </c>
      <c r="Q166" s="22">
        <f t="shared" si="40"/>
        <v>4.8159999999999998</v>
      </c>
      <c r="R166" s="14">
        <v>1</v>
      </c>
      <c r="S166" s="22">
        <f t="shared" si="41"/>
        <v>0.6</v>
      </c>
      <c r="T166" s="64">
        <v>1885.8130000000001</v>
      </c>
      <c r="U166" s="64">
        <v>1900.0360000000001</v>
      </c>
      <c r="V166" s="64">
        <v>1945.1949999999999</v>
      </c>
      <c r="W166" s="23">
        <f t="shared" si="50"/>
        <v>1910.348</v>
      </c>
      <c r="X166" s="41">
        <f t="shared" si="42"/>
        <v>1.1148788695664667E-3</v>
      </c>
      <c r="Y166" s="23">
        <f t="shared" si="43"/>
        <v>284.10199999999998</v>
      </c>
      <c r="Z166" s="23">
        <f t="shared" si="44"/>
        <v>284.10199999999998</v>
      </c>
      <c r="AA166" s="30">
        <f t="shared" si="45"/>
        <v>2194.4499999999998</v>
      </c>
      <c r="AB166" s="22">
        <f>INDEX('LECI_17-18'!$X$1:$X$505,MATCH('BEFC_17-18'!A:A,'LECI_17-18'!$A$1:$A$502))</f>
        <v>0.82000000000000006</v>
      </c>
      <c r="AC166" s="23">
        <f t="shared" si="46"/>
        <v>1962.299</v>
      </c>
      <c r="AD166" s="31">
        <f t="shared" si="47"/>
        <v>298132</v>
      </c>
      <c r="AF166" s="65">
        <v>12229941.300000001</v>
      </c>
      <c r="AH166" s="36">
        <f t="shared" si="48"/>
        <v>12528073</v>
      </c>
    </row>
    <row r="167" spans="1:34" x14ac:dyDescent="0.2">
      <c r="A167" s="1">
        <v>108112502</v>
      </c>
      <c r="B167" s="2" t="s">
        <v>186</v>
      </c>
      <c r="C167" s="2" t="s">
        <v>180</v>
      </c>
      <c r="D167" s="15">
        <v>28075</v>
      </c>
      <c r="E167" s="6">
        <v>12872</v>
      </c>
      <c r="F167" s="34">
        <f t="shared" si="34"/>
        <v>1.9091</v>
      </c>
      <c r="G167" s="62">
        <f t="shared" si="49"/>
        <v>4</v>
      </c>
      <c r="H167" s="22">
        <f>INDEX('Sparsity-Size Ratio'!$P$1:$P$504,MATCH('BEFC_17-18'!A:A,'Sparsity-Size Ratio'!$A$1:$A$501))</f>
        <v>0.14399999999999999</v>
      </c>
      <c r="I167" s="23">
        <f t="shared" si="35"/>
        <v>0</v>
      </c>
      <c r="J167" s="63">
        <v>0.44769999999999999</v>
      </c>
      <c r="K167" s="63">
        <v>0.26979999999999998</v>
      </c>
      <c r="L167" s="23">
        <f t="shared" si="36"/>
        <v>834.78599999999994</v>
      </c>
      <c r="M167" s="23">
        <f t="shared" si="37"/>
        <v>251.536</v>
      </c>
      <c r="N167" s="23">
        <f t="shared" si="38"/>
        <v>417.39299999999997</v>
      </c>
      <c r="O167" s="23">
        <f t="shared" si="39"/>
        <v>1503.7149999999999</v>
      </c>
      <c r="P167" s="13">
        <v>158.541</v>
      </c>
      <c r="Q167" s="22">
        <f t="shared" si="40"/>
        <v>31.707999999999998</v>
      </c>
      <c r="R167" s="14">
        <v>39</v>
      </c>
      <c r="S167" s="22">
        <f t="shared" si="41"/>
        <v>23.4</v>
      </c>
      <c r="T167" s="64">
        <v>3107.6819999999998</v>
      </c>
      <c r="U167" s="64">
        <v>3192.0749999999998</v>
      </c>
      <c r="V167" s="64">
        <v>3245.3130000000001</v>
      </c>
      <c r="W167" s="23">
        <f t="shared" si="50"/>
        <v>3181.69</v>
      </c>
      <c r="X167" s="41">
        <f t="shared" si="42"/>
        <v>1.8568339122039185E-3</v>
      </c>
      <c r="Y167" s="23">
        <f t="shared" si="43"/>
        <v>1558.8230000000001</v>
      </c>
      <c r="Z167" s="23">
        <f t="shared" si="44"/>
        <v>1558.8230000000001</v>
      </c>
      <c r="AA167" s="30">
        <f t="shared" si="45"/>
        <v>4740.5129999999999</v>
      </c>
      <c r="AB167" s="22">
        <f>INDEX('LECI_17-18'!$X$1:$X$505,MATCH('BEFC_17-18'!A:A,'LECI_17-18'!$A$1:$A$502))</f>
        <v>1.23</v>
      </c>
      <c r="AC167" s="23">
        <f t="shared" si="46"/>
        <v>11131.638999999999</v>
      </c>
      <c r="AD167" s="31">
        <f t="shared" si="47"/>
        <v>1691232</v>
      </c>
      <c r="AF167" s="65">
        <v>16764963.82</v>
      </c>
      <c r="AH167" s="36">
        <f t="shared" si="48"/>
        <v>18456196</v>
      </c>
    </row>
    <row r="168" spans="1:34" x14ac:dyDescent="0.2">
      <c r="A168" s="1">
        <v>108114503</v>
      </c>
      <c r="B168" s="2" t="s">
        <v>187</v>
      </c>
      <c r="C168" s="2" t="s">
        <v>180</v>
      </c>
      <c r="D168" s="15">
        <v>44668</v>
      </c>
      <c r="E168" s="6">
        <v>3088</v>
      </c>
      <c r="F168" s="34">
        <f t="shared" si="34"/>
        <v>1.1999</v>
      </c>
      <c r="G168" s="62">
        <f t="shared" si="49"/>
        <v>131</v>
      </c>
      <c r="H168" s="22">
        <f>INDEX('Sparsity-Size Ratio'!$P$1:$P$504,MATCH('BEFC_17-18'!A:A,'Sparsity-Size Ratio'!$A$1:$A$501))</f>
        <v>0.80779999999999996</v>
      </c>
      <c r="I168" s="23">
        <f t="shared" si="35"/>
        <v>62.171999999999997</v>
      </c>
      <c r="J168" s="63">
        <v>0.1661</v>
      </c>
      <c r="K168" s="63">
        <v>0.23130000000000001</v>
      </c>
      <c r="L168" s="23">
        <f t="shared" si="36"/>
        <v>107.345</v>
      </c>
      <c r="M168" s="23">
        <f t="shared" si="37"/>
        <v>74.741</v>
      </c>
      <c r="N168" s="23">
        <f t="shared" si="38"/>
        <v>0</v>
      </c>
      <c r="O168" s="23">
        <f t="shared" si="39"/>
        <v>182.08600000000001</v>
      </c>
      <c r="P168" s="13">
        <v>10.291</v>
      </c>
      <c r="Q168" s="22">
        <f t="shared" si="40"/>
        <v>2.0579999999999998</v>
      </c>
      <c r="R168" s="14">
        <v>2</v>
      </c>
      <c r="S168" s="22">
        <f t="shared" si="41"/>
        <v>1.2</v>
      </c>
      <c r="T168" s="64">
        <v>1077.116</v>
      </c>
      <c r="U168" s="64">
        <v>1110.3800000000001</v>
      </c>
      <c r="V168" s="64">
        <v>1161.32</v>
      </c>
      <c r="W168" s="23">
        <f t="shared" si="50"/>
        <v>1116.2719999999999</v>
      </c>
      <c r="X168" s="41">
        <f t="shared" si="42"/>
        <v>6.5145620875814187E-4</v>
      </c>
      <c r="Y168" s="23">
        <f t="shared" si="43"/>
        <v>185.34399999999999</v>
      </c>
      <c r="Z168" s="23">
        <f t="shared" si="44"/>
        <v>247.51599999999999</v>
      </c>
      <c r="AA168" s="30">
        <f t="shared" si="45"/>
        <v>1363.788</v>
      </c>
      <c r="AB168" s="22">
        <f>INDEX('LECI_17-18'!$X$1:$X$505,MATCH('BEFC_17-18'!A:A,'LECI_17-18'!$A$1:$A$502))</f>
        <v>0.99</v>
      </c>
      <c r="AC168" s="23">
        <f t="shared" si="46"/>
        <v>1620.0450000000001</v>
      </c>
      <c r="AD168" s="31">
        <f t="shared" si="47"/>
        <v>246134</v>
      </c>
      <c r="AF168" s="65">
        <v>8469189.1699999999</v>
      </c>
      <c r="AH168" s="36">
        <f t="shared" si="48"/>
        <v>8715323</v>
      </c>
    </row>
    <row r="169" spans="1:34" x14ac:dyDescent="0.2">
      <c r="A169" s="1">
        <v>108116003</v>
      </c>
      <c r="B169" s="2" t="s">
        <v>188</v>
      </c>
      <c r="C169" s="2" t="s">
        <v>180</v>
      </c>
      <c r="D169" s="15">
        <v>46705</v>
      </c>
      <c r="E169" s="6">
        <v>4991</v>
      </c>
      <c r="F169" s="34">
        <f t="shared" si="34"/>
        <v>1.1476</v>
      </c>
      <c r="G169" s="62">
        <f t="shared" si="49"/>
        <v>168</v>
      </c>
      <c r="H169" s="22">
        <f>INDEX('Sparsity-Size Ratio'!$P$1:$P$504,MATCH('BEFC_17-18'!A:A,'Sparsity-Size Ratio'!$A$1:$A$501))</f>
        <v>0.76549999999999996</v>
      </c>
      <c r="I169" s="23">
        <f t="shared" si="35"/>
        <v>16.753</v>
      </c>
      <c r="J169" s="63">
        <v>0.1167</v>
      </c>
      <c r="K169" s="63">
        <v>0.17979999999999999</v>
      </c>
      <c r="L169" s="23">
        <f t="shared" si="36"/>
        <v>117.804</v>
      </c>
      <c r="M169" s="23">
        <f t="shared" si="37"/>
        <v>90.75</v>
      </c>
      <c r="N169" s="23">
        <f t="shared" si="38"/>
        <v>0</v>
      </c>
      <c r="O169" s="23">
        <f t="shared" si="39"/>
        <v>208.554</v>
      </c>
      <c r="P169" s="13">
        <v>37.050000000000004</v>
      </c>
      <c r="Q169" s="22">
        <f t="shared" si="40"/>
        <v>7.41</v>
      </c>
      <c r="R169" s="14">
        <v>3</v>
      </c>
      <c r="S169" s="22">
        <f t="shared" si="41"/>
        <v>1.8</v>
      </c>
      <c r="T169" s="64">
        <v>1682.434</v>
      </c>
      <c r="U169" s="64">
        <v>1721.8409999999999</v>
      </c>
      <c r="V169" s="64">
        <v>1780.385</v>
      </c>
      <c r="W169" s="23">
        <f t="shared" si="50"/>
        <v>1728.22</v>
      </c>
      <c r="X169" s="41">
        <f t="shared" si="42"/>
        <v>1.0085889900490167E-3</v>
      </c>
      <c r="Y169" s="23">
        <f t="shared" si="43"/>
        <v>217.76400000000001</v>
      </c>
      <c r="Z169" s="23">
        <f t="shared" si="44"/>
        <v>234.517</v>
      </c>
      <c r="AA169" s="30">
        <f t="shared" si="45"/>
        <v>1962.7370000000001</v>
      </c>
      <c r="AB169" s="22">
        <f>INDEX('LECI_17-18'!$X$1:$X$505,MATCH('BEFC_17-18'!A:A,'LECI_17-18'!$A$1:$A$502))</f>
        <v>0.80999999999999994</v>
      </c>
      <c r="AC169" s="23">
        <f t="shared" si="46"/>
        <v>1824.4739999999999</v>
      </c>
      <c r="AD169" s="31">
        <f t="shared" si="47"/>
        <v>277193</v>
      </c>
      <c r="AF169" s="65">
        <v>9299688.5999999996</v>
      </c>
      <c r="AH169" s="36">
        <f t="shared" si="48"/>
        <v>9576882</v>
      </c>
    </row>
    <row r="170" spans="1:34" x14ac:dyDescent="0.2">
      <c r="A170" s="1">
        <v>108116303</v>
      </c>
      <c r="B170" s="2" t="s">
        <v>189</v>
      </c>
      <c r="C170" s="2" t="s">
        <v>180</v>
      </c>
      <c r="D170" s="15">
        <v>43958</v>
      </c>
      <c r="E170" s="6">
        <v>2557</v>
      </c>
      <c r="F170" s="34">
        <f t="shared" si="34"/>
        <v>1.2193000000000001</v>
      </c>
      <c r="G170" s="62">
        <f t="shared" si="49"/>
        <v>119</v>
      </c>
      <c r="H170" s="22">
        <f>INDEX('Sparsity-Size Ratio'!$P$1:$P$504,MATCH('BEFC_17-18'!A:A,'Sparsity-Size Ratio'!$A$1:$A$501))</f>
        <v>0.72629999999999995</v>
      </c>
      <c r="I170" s="23">
        <f t="shared" si="35"/>
        <v>0</v>
      </c>
      <c r="J170" s="63">
        <v>0.23139999999999999</v>
      </c>
      <c r="K170" s="63">
        <v>0.1366</v>
      </c>
      <c r="L170" s="23">
        <f t="shared" si="36"/>
        <v>125.151</v>
      </c>
      <c r="M170" s="23">
        <f t="shared" si="37"/>
        <v>36.939</v>
      </c>
      <c r="N170" s="23">
        <f t="shared" si="38"/>
        <v>0</v>
      </c>
      <c r="O170" s="23">
        <f t="shared" si="39"/>
        <v>162.09</v>
      </c>
      <c r="P170" s="13">
        <v>19.282</v>
      </c>
      <c r="Q170" s="22">
        <f t="shared" si="40"/>
        <v>3.8559999999999999</v>
      </c>
      <c r="R170" s="14">
        <v>1</v>
      </c>
      <c r="S170" s="22">
        <f t="shared" si="41"/>
        <v>0.6</v>
      </c>
      <c r="T170" s="64">
        <v>901.40300000000002</v>
      </c>
      <c r="U170" s="64">
        <v>921.96900000000005</v>
      </c>
      <c r="V170" s="64">
        <v>935.46699999999998</v>
      </c>
      <c r="W170" s="23">
        <f t="shared" si="50"/>
        <v>919.61300000000006</v>
      </c>
      <c r="X170" s="41">
        <f t="shared" si="42"/>
        <v>5.3668603933871065E-4</v>
      </c>
      <c r="Y170" s="23">
        <f t="shared" si="43"/>
        <v>166.54599999999999</v>
      </c>
      <c r="Z170" s="23">
        <f t="shared" si="44"/>
        <v>166.54599999999999</v>
      </c>
      <c r="AA170" s="30">
        <f t="shared" si="45"/>
        <v>1086.1590000000001</v>
      </c>
      <c r="AB170" s="22">
        <f>INDEX('LECI_17-18'!$X$1:$X$505,MATCH('BEFC_17-18'!A:A,'LECI_17-18'!$A$1:$A$502))</f>
        <v>0.96</v>
      </c>
      <c r="AC170" s="23">
        <f t="shared" si="46"/>
        <v>1271.3800000000001</v>
      </c>
      <c r="AD170" s="31">
        <f t="shared" si="47"/>
        <v>193161</v>
      </c>
      <c r="AF170" s="65">
        <v>6553829.79</v>
      </c>
      <c r="AH170" s="36">
        <f t="shared" si="48"/>
        <v>6746991</v>
      </c>
    </row>
    <row r="171" spans="1:34" x14ac:dyDescent="0.2">
      <c r="A171" s="1">
        <v>108116503</v>
      </c>
      <c r="B171" s="2" t="s">
        <v>190</v>
      </c>
      <c r="C171" s="2" t="s">
        <v>180</v>
      </c>
      <c r="D171" s="15">
        <v>51417</v>
      </c>
      <c r="E171" s="6">
        <v>5701</v>
      </c>
      <c r="F171" s="34">
        <f t="shared" si="34"/>
        <v>1.0424</v>
      </c>
      <c r="G171" s="62">
        <f t="shared" si="49"/>
        <v>250</v>
      </c>
      <c r="H171" s="22">
        <f>INDEX('Sparsity-Size Ratio'!$P$1:$P$504,MATCH('BEFC_17-18'!A:A,'Sparsity-Size Ratio'!$A$1:$A$501))</f>
        <v>0.45269999999999999</v>
      </c>
      <c r="I171" s="23">
        <f t="shared" si="35"/>
        <v>0</v>
      </c>
      <c r="J171" s="63">
        <v>0.18260000000000001</v>
      </c>
      <c r="K171" s="63">
        <v>0.1084</v>
      </c>
      <c r="L171" s="23">
        <f t="shared" si="36"/>
        <v>176.31</v>
      </c>
      <c r="M171" s="23">
        <f t="shared" si="37"/>
        <v>52.332999999999998</v>
      </c>
      <c r="N171" s="23">
        <f t="shared" si="38"/>
        <v>0</v>
      </c>
      <c r="O171" s="23">
        <f t="shared" si="39"/>
        <v>228.643</v>
      </c>
      <c r="P171" s="13">
        <v>26.247</v>
      </c>
      <c r="Q171" s="22">
        <f t="shared" si="40"/>
        <v>5.2489999999999997</v>
      </c>
      <c r="R171" s="14">
        <v>10</v>
      </c>
      <c r="S171" s="22">
        <f t="shared" si="41"/>
        <v>6</v>
      </c>
      <c r="T171" s="64">
        <v>1609.2550000000001</v>
      </c>
      <c r="U171" s="64">
        <v>1649.4870000000001</v>
      </c>
      <c r="V171" s="64">
        <v>1657.3430000000001</v>
      </c>
      <c r="W171" s="23">
        <f t="shared" si="50"/>
        <v>1638.6949999999999</v>
      </c>
      <c r="X171" s="41">
        <f t="shared" si="42"/>
        <v>9.5634221051045206E-4</v>
      </c>
      <c r="Y171" s="23">
        <f t="shared" si="43"/>
        <v>239.892</v>
      </c>
      <c r="Z171" s="23">
        <f t="shared" si="44"/>
        <v>239.892</v>
      </c>
      <c r="AA171" s="30">
        <f t="shared" si="45"/>
        <v>1878.587</v>
      </c>
      <c r="AB171" s="22">
        <f>INDEX('LECI_17-18'!$X$1:$X$505,MATCH('BEFC_17-18'!A:A,'LECI_17-18'!$A$1:$A$502))</f>
        <v>0.94</v>
      </c>
      <c r="AC171" s="23">
        <f t="shared" si="46"/>
        <v>1840.7449999999999</v>
      </c>
      <c r="AD171" s="31">
        <f t="shared" si="47"/>
        <v>279665</v>
      </c>
      <c r="AF171" s="65">
        <v>3036332.79</v>
      </c>
      <c r="AH171" s="36">
        <f t="shared" si="48"/>
        <v>3315998</v>
      </c>
    </row>
    <row r="172" spans="1:34" x14ac:dyDescent="0.2">
      <c r="A172" s="1">
        <v>108118503</v>
      </c>
      <c r="B172" s="2" t="s">
        <v>191</v>
      </c>
      <c r="C172" s="2" t="s">
        <v>180</v>
      </c>
      <c r="D172" s="15">
        <v>62324</v>
      </c>
      <c r="E172" s="6">
        <v>5308</v>
      </c>
      <c r="F172" s="34">
        <f t="shared" si="34"/>
        <v>0.86</v>
      </c>
      <c r="G172" s="62">
        <f t="shared" si="49"/>
        <v>372</v>
      </c>
      <c r="H172" s="22">
        <f>INDEX('Sparsity-Size Ratio'!$P$1:$P$504,MATCH('BEFC_17-18'!A:A,'Sparsity-Size Ratio'!$A$1:$A$501))</f>
        <v>0.34620000000000001</v>
      </c>
      <c r="I172" s="23">
        <f t="shared" si="35"/>
        <v>0</v>
      </c>
      <c r="J172" s="63">
        <v>0.14699999999999999</v>
      </c>
      <c r="K172" s="63">
        <v>0.11799999999999999</v>
      </c>
      <c r="L172" s="23">
        <f t="shared" si="36"/>
        <v>131.274</v>
      </c>
      <c r="M172" s="23">
        <f t="shared" si="37"/>
        <v>52.688000000000002</v>
      </c>
      <c r="N172" s="23">
        <f t="shared" si="38"/>
        <v>0</v>
      </c>
      <c r="O172" s="23">
        <f t="shared" si="39"/>
        <v>183.96199999999999</v>
      </c>
      <c r="P172" s="13">
        <v>12.709000000000001</v>
      </c>
      <c r="Q172" s="22">
        <f t="shared" si="40"/>
        <v>2.5419999999999998</v>
      </c>
      <c r="R172" s="14">
        <v>5</v>
      </c>
      <c r="S172" s="22">
        <f t="shared" si="41"/>
        <v>3</v>
      </c>
      <c r="T172" s="64">
        <v>1488.3679999999999</v>
      </c>
      <c r="U172" s="64">
        <v>1536.345</v>
      </c>
      <c r="V172" s="64">
        <v>1580.1310000000001</v>
      </c>
      <c r="W172" s="23">
        <f t="shared" si="50"/>
        <v>1534.9480000000001</v>
      </c>
      <c r="X172" s="41">
        <f t="shared" si="42"/>
        <v>8.9579547343379793E-4</v>
      </c>
      <c r="Y172" s="23">
        <f t="shared" si="43"/>
        <v>189.50399999999999</v>
      </c>
      <c r="Z172" s="23">
        <f t="shared" si="44"/>
        <v>189.50399999999999</v>
      </c>
      <c r="AA172" s="30">
        <f t="shared" si="45"/>
        <v>1724.452</v>
      </c>
      <c r="AB172" s="22">
        <f>INDEX('LECI_17-18'!$X$1:$X$505,MATCH('BEFC_17-18'!A:A,'LECI_17-18'!$A$1:$A$502))</f>
        <v>0.8</v>
      </c>
      <c r="AC172" s="23">
        <f t="shared" si="46"/>
        <v>1186.423</v>
      </c>
      <c r="AD172" s="31">
        <f t="shared" si="47"/>
        <v>180253</v>
      </c>
      <c r="AF172" s="65">
        <v>3833812.92</v>
      </c>
      <c r="AH172" s="36">
        <f t="shared" si="48"/>
        <v>4014066</v>
      </c>
    </row>
    <row r="173" spans="1:34" x14ac:dyDescent="0.2">
      <c r="A173" s="1">
        <v>108561003</v>
      </c>
      <c r="B173" s="2" t="s">
        <v>192</v>
      </c>
      <c r="C173" s="2" t="s">
        <v>193</v>
      </c>
      <c r="D173" s="15">
        <v>44844</v>
      </c>
      <c r="E173" s="6">
        <v>2254</v>
      </c>
      <c r="F173" s="34">
        <f t="shared" si="34"/>
        <v>1.1952</v>
      </c>
      <c r="G173" s="62">
        <f t="shared" si="49"/>
        <v>133</v>
      </c>
      <c r="H173" s="22">
        <f>INDEX('Sparsity-Size Ratio'!$P$1:$P$504,MATCH('BEFC_17-18'!A:A,'Sparsity-Size Ratio'!$A$1:$A$501))</f>
        <v>0.90429999999999999</v>
      </c>
      <c r="I173" s="23">
        <f t="shared" si="35"/>
        <v>133.21700000000001</v>
      </c>
      <c r="J173" s="63">
        <v>0.2281</v>
      </c>
      <c r="K173" s="63">
        <v>0.25569999999999998</v>
      </c>
      <c r="L173" s="23">
        <f t="shared" si="36"/>
        <v>106.30500000000001</v>
      </c>
      <c r="M173" s="23">
        <f t="shared" si="37"/>
        <v>59.584000000000003</v>
      </c>
      <c r="N173" s="23">
        <f t="shared" si="38"/>
        <v>0</v>
      </c>
      <c r="O173" s="23">
        <f t="shared" si="39"/>
        <v>165.88900000000001</v>
      </c>
      <c r="P173" s="13">
        <v>21.21</v>
      </c>
      <c r="Q173" s="22">
        <f t="shared" si="40"/>
        <v>4.242</v>
      </c>
      <c r="R173" s="14">
        <v>2</v>
      </c>
      <c r="S173" s="22">
        <f t="shared" si="41"/>
        <v>1.2</v>
      </c>
      <c r="T173" s="64">
        <v>776.74599999999998</v>
      </c>
      <c r="U173" s="64">
        <v>806.93499999999995</v>
      </c>
      <c r="V173" s="64">
        <v>817.495</v>
      </c>
      <c r="W173" s="23">
        <f t="shared" si="50"/>
        <v>800.39200000000005</v>
      </c>
      <c r="X173" s="41">
        <f t="shared" si="42"/>
        <v>4.6710867767026923E-4</v>
      </c>
      <c r="Y173" s="23">
        <f t="shared" si="43"/>
        <v>171.33099999999999</v>
      </c>
      <c r="Z173" s="23">
        <f t="shared" si="44"/>
        <v>304.548</v>
      </c>
      <c r="AA173" s="30">
        <f t="shared" si="45"/>
        <v>1104.94</v>
      </c>
      <c r="AB173" s="22">
        <f>INDEX('LECI_17-18'!$X$1:$X$505,MATCH('BEFC_17-18'!A:A,'LECI_17-18'!$A$1:$A$502))</f>
        <v>0.91999999999999993</v>
      </c>
      <c r="AC173" s="23">
        <f t="shared" si="46"/>
        <v>1214.9739999999999</v>
      </c>
      <c r="AD173" s="31">
        <f t="shared" si="47"/>
        <v>184591</v>
      </c>
      <c r="AF173" s="65">
        <v>5057797.1100000003</v>
      </c>
      <c r="AH173" s="36">
        <f t="shared" si="48"/>
        <v>5242388</v>
      </c>
    </row>
    <row r="174" spans="1:34" x14ac:dyDescent="0.2">
      <c r="A174" s="1">
        <v>108561803</v>
      </c>
      <c r="B174" s="2" t="s">
        <v>194</v>
      </c>
      <c r="C174" s="2" t="s">
        <v>193</v>
      </c>
      <c r="D174" s="15">
        <v>45752</v>
      </c>
      <c r="E174" s="6">
        <v>3499</v>
      </c>
      <c r="F174" s="34">
        <f t="shared" si="34"/>
        <v>1.1715</v>
      </c>
      <c r="G174" s="62">
        <f t="shared" si="49"/>
        <v>154</v>
      </c>
      <c r="H174" s="22">
        <f>INDEX('Sparsity-Size Ratio'!$P$1:$P$504,MATCH('BEFC_17-18'!A:A,'Sparsity-Size Ratio'!$A$1:$A$501))</f>
        <v>0.81479999999999997</v>
      </c>
      <c r="I174" s="23">
        <f t="shared" si="35"/>
        <v>61.823999999999998</v>
      </c>
      <c r="J174" s="63">
        <v>8.5500000000000007E-2</v>
      </c>
      <c r="K174" s="63">
        <v>0.25540000000000002</v>
      </c>
      <c r="L174" s="23">
        <f t="shared" si="36"/>
        <v>51.951000000000001</v>
      </c>
      <c r="M174" s="23">
        <f t="shared" si="37"/>
        <v>77.593000000000004</v>
      </c>
      <c r="N174" s="23">
        <f t="shared" si="38"/>
        <v>0</v>
      </c>
      <c r="O174" s="23">
        <f t="shared" si="39"/>
        <v>129.54400000000001</v>
      </c>
      <c r="P174" s="13">
        <v>24.814000000000004</v>
      </c>
      <c r="Q174" s="22">
        <f t="shared" si="40"/>
        <v>4.9630000000000001</v>
      </c>
      <c r="R174" s="14">
        <v>2</v>
      </c>
      <c r="S174" s="22">
        <f t="shared" si="41"/>
        <v>1.2</v>
      </c>
      <c r="T174" s="64">
        <v>1012.696</v>
      </c>
      <c r="U174" s="64">
        <v>1001.467</v>
      </c>
      <c r="V174" s="64">
        <v>997.90200000000004</v>
      </c>
      <c r="W174" s="23">
        <f t="shared" si="50"/>
        <v>1004.022</v>
      </c>
      <c r="X174" s="41">
        <f t="shared" si="42"/>
        <v>5.8594712187510492E-4</v>
      </c>
      <c r="Y174" s="23">
        <f t="shared" si="43"/>
        <v>135.70699999999999</v>
      </c>
      <c r="Z174" s="23">
        <f t="shared" si="44"/>
        <v>197.53100000000001</v>
      </c>
      <c r="AA174" s="30">
        <f t="shared" si="45"/>
        <v>1201.5530000000001</v>
      </c>
      <c r="AB174" s="22">
        <f>INDEX('LECI_17-18'!$X$1:$X$505,MATCH('BEFC_17-18'!A:A,'LECI_17-18'!$A$1:$A$502))</f>
        <v>0.74</v>
      </c>
      <c r="AC174" s="23">
        <f t="shared" si="46"/>
        <v>1041.6379999999999</v>
      </c>
      <c r="AD174" s="31">
        <f t="shared" si="47"/>
        <v>158256</v>
      </c>
      <c r="AF174" s="65">
        <v>6594050.21</v>
      </c>
      <c r="AH174" s="36">
        <f t="shared" si="48"/>
        <v>6752306</v>
      </c>
    </row>
    <row r="175" spans="1:34" x14ac:dyDescent="0.2">
      <c r="A175" s="1">
        <v>108565203</v>
      </c>
      <c r="B175" s="2" t="s">
        <v>195</v>
      </c>
      <c r="C175" s="2" t="s">
        <v>193</v>
      </c>
      <c r="D175" s="15">
        <v>46441</v>
      </c>
      <c r="E175" s="6">
        <v>2603</v>
      </c>
      <c r="F175" s="34">
        <f t="shared" si="34"/>
        <v>1.1540999999999999</v>
      </c>
      <c r="G175" s="62">
        <f t="shared" si="49"/>
        <v>166</v>
      </c>
      <c r="H175" s="22">
        <f>INDEX('Sparsity-Size Ratio'!$P$1:$P$504,MATCH('BEFC_17-18'!A:A,'Sparsity-Size Ratio'!$A$1:$A$501))</f>
        <v>0.88349999999999995</v>
      </c>
      <c r="I175" s="23">
        <f t="shared" si="35"/>
        <v>124.898</v>
      </c>
      <c r="J175" s="63">
        <v>0.2248</v>
      </c>
      <c r="K175" s="63">
        <v>0.1608</v>
      </c>
      <c r="L175" s="23">
        <f t="shared" si="36"/>
        <v>119.181</v>
      </c>
      <c r="M175" s="23">
        <f t="shared" si="37"/>
        <v>42.625</v>
      </c>
      <c r="N175" s="23">
        <f t="shared" si="38"/>
        <v>0</v>
      </c>
      <c r="O175" s="23">
        <f t="shared" si="39"/>
        <v>161.80600000000001</v>
      </c>
      <c r="P175" s="13">
        <v>27.509</v>
      </c>
      <c r="Q175" s="22">
        <f t="shared" si="40"/>
        <v>5.5019999999999998</v>
      </c>
      <c r="R175" s="14">
        <v>1</v>
      </c>
      <c r="S175" s="22">
        <f t="shared" si="41"/>
        <v>0.6</v>
      </c>
      <c r="T175" s="64">
        <v>883.60599999999999</v>
      </c>
      <c r="U175" s="64">
        <v>893.47900000000004</v>
      </c>
      <c r="V175" s="64">
        <v>898.90700000000004</v>
      </c>
      <c r="W175" s="23">
        <f t="shared" si="50"/>
        <v>891.99699999999996</v>
      </c>
      <c r="X175" s="41">
        <f t="shared" si="42"/>
        <v>5.2056934496577559E-4</v>
      </c>
      <c r="Y175" s="23">
        <f t="shared" si="43"/>
        <v>167.90799999999999</v>
      </c>
      <c r="Z175" s="23">
        <f t="shared" si="44"/>
        <v>292.80599999999998</v>
      </c>
      <c r="AA175" s="30">
        <f t="shared" si="45"/>
        <v>1184.8030000000001</v>
      </c>
      <c r="AB175" s="22">
        <f>INDEX('LECI_17-18'!$X$1:$X$505,MATCH('BEFC_17-18'!A:A,'LECI_17-18'!$A$1:$A$502))</f>
        <v>0.8</v>
      </c>
      <c r="AC175" s="23">
        <f t="shared" si="46"/>
        <v>1093.905</v>
      </c>
      <c r="AD175" s="31">
        <f t="shared" si="47"/>
        <v>166197</v>
      </c>
      <c r="AF175" s="65">
        <v>7095233.7000000002</v>
      </c>
      <c r="AH175" s="36">
        <f t="shared" si="48"/>
        <v>7261431</v>
      </c>
    </row>
    <row r="176" spans="1:34" x14ac:dyDescent="0.2">
      <c r="A176" s="1">
        <v>108565503</v>
      </c>
      <c r="B176" s="2" t="s">
        <v>196</v>
      </c>
      <c r="C176" s="2" t="s">
        <v>193</v>
      </c>
      <c r="D176" s="15">
        <v>42893</v>
      </c>
      <c r="E176" s="6">
        <v>3500</v>
      </c>
      <c r="F176" s="34">
        <f t="shared" si="34"/>
        <v>1.2496</v>
      </c>
      <c r="G176" s="62">
        <f t="shared" si="49"/>
        <v>104</v>
      </c>
      <c r="H176" s="22">
        <f>INDEX('Sparsity-Size Ratio'!$P$1:$P$504,MATCH('BEFC_17-18'!A:A,'Sparsity-Size Ratio'!$A$1:$A$501))</f>
        <v>0.83760000000000001</v>
      </c>
      <c r="I176" s="23">
        <f t="shared" si="35"/>
        <v>104.96899999999999</v>
      </c>
      <c r="J176" s="63">
        <v>0.19309999999999999</v>
      </c>
      <c r="K176" s="63">
        <v>0.21490000000000001</v>
      </c>
      <c r="L176" s="23">
        <f t="shared" si="36"/>
        <v>135.34899999999999</v>
      </c>
      <c r="M176" s="23">
        <f t="shared" si="37"/>
        <v>75.314999999999998</v>
      </c>
      <c r="N176" s="23">
        <f t="shared" si="38"/>
        <v>0</v>
      </c>
      <c r="O176" s="23">
        <f t="shared" si="39"/>
        <v>210.66399999999999</v>
      </c>
      <c r="P176" s="13">
        <v>37.809999999999995</v>
      </c>
      <c r="Q176" s="22">
        <f t="shared" si="40"/>
        <v>7.5620000000000003</v>
      </c>
      <c r="R176" s="14">
        <v>0</v>
      </c>
      <c r="S176" s="22">
        <f t="shared" si="41"/>
        <v>0</v>
      </c>
      <c r="T176" s="64">
        <v>1168.213</v>
      </c>
      <c r="U176" s="64">
        <v>1160.223</v>
      </c>
      <c r="V176" s="64">
        <v>1196.1300000000001</v>
      </c>
      <c r="W176" s="23">
        <f t="shared" si="50"/>
        <v>1174.855</v>
      </c>
      <c r="X176" s="41">
        <f t="shared" si="42"/>
        <v>6.8564524071243103E-4</v>
      </c>
      <c r="Y176" s="23">
        <f t="shared" si="43"/>
        <v>218.226</v>
      </c>
      <c r="Z176" s="23">
        <f t="shared" si="44"/>
        <v>323.19499999999999</v>
      </c>
      <c r="AA176" s="30">
        <f t="shared" si="45"/>
        <v>1498.05</v>
      </c>
      <c r="AB176" s="22">
        <f>INDEX('LECI_17-18'!$X$1:$X$505,MATCH('BEFC_17-18'!A:A,'LECI_17-18'!$A$1:$A$502))</f>
        <v>0.96000000000000008</v>
      </c>
      <c r="AC176" s="23">
        <f t="shared" si="46"/>
        <v>1797.085</v>
      </c>
      <c r="AD176" s="31">
        <f t="shared" si="47"/>
        <v>273031</v>
      </c>
      <c r="AF176" s="65">
        <v>7356236.7199999997</v>
      </c>
      <c r="AH176" s="36">
        <f t="shared" si="48"/>
        <v>7629268</v>
      </c>
    </row>
    <row r="177" spans="1:34" x14ac:dyDescent="0.2">
      <c r="A177" s="1">
        <v>108566303</v>
      </c>
      <c r="B177" s="2" t="s">
        <v>197</v>
      </c>
      <c r="C177" s="2" t="s">
        <v>193</v>
      </c>
      <c r="D177" s="15">
        <v>49238</v>
      </c>
      <c r="E177" s="6">
        <v>2221</v>
      </c>
      <c r="F177" s="34">
        <f t="shared" si="34"/>
        <v>1.0886</v>
      </c>
      <c r="G177" s="62">
        <f t="shared" si="49"/>
        <v>205</v>
      </c>
      <c r="H177" s="22">
        <f>INDEX('Sparsity-Size Ratio'!$P$1:$P$504,MATCH('BEFC_17-18'!A:A,'Sparsity-Size Ratio'!$A$1:$A$501))</f>
        <v>0.90690000000000004</v>
      </c>
      <c r="I177" s="23">
        <f t="shared" si="35"/>
        <v>123.7</v>
      </c>
      <c r="J177" s="63">
        <v>0.16839999999999999</v>
      </c>
      <c r="K177" s="63">
        <v>0.24030000000000001</v>
      </c>
      <c r="L177" s="23">
        <f t="shared" si="36"/>
        <v>74.584999999999994</v>
      </c>
      <c r="M177" s="23">
        <f t="shared" si="37"/>
        <v>53.215000000000003</v>
      </c>
      <c r="N177" s="23">
        <f t="shared" si="38"/>
        <v>0</v>
      </c>
      <c r="O177" s="23">
        <f t="shared" si="39"/>
        <v>127.8</v>
      </c>
      <c r="P177" s="13">
        <v>29.602</v>
      </c>
      <c r="Q177" s="22">
        <f t="shared" si="40"/>
        <v>5.92</v>
      </c>
      <c r="R177" s="14">
        <v>0</v>
      </c>
      <c r="S177" s="22">
        <f t="shared" si="41"/>
        <v>0</v>
      </c>
      <c r="T177" s="64">
        <v>738.17499999999995</v>
      </c>
      <c r="U177" s="64">
        <v>757.06299999999999</v>
      </c>
      <c r="V177" s="64">
        <v>763.822</v>
      </c>
      <c r="W177" s="23">
        <f t="shared" si="50"/>
        <v>753.02</v>
      </c>
      <c r="X177" s="41">
        <f t="shared" si="42"/>
        <v>4.3946238400591973E-4</v>
      </c>
      <c r="Y177" s="23">
        <f t="shared" si="43"/>
        <v>133.72</v>
      </c>
      <c r="Z177" s="23">
        <f t="shared" si="44"/>
        <v>257.42</v>
      </c>
      <c r="AA177" s="30">
        <f t="shared" si="45"/>
        <v>1010.44</v>
      </c>
      <c r="AB177" s="22">
        <f>INDEX('LECI_17-18'!$X$1:$X$505,MATCH('BEFC_17-18'!A:A,'LECI_17-18'!$A$1:$A$502))</f>
        <v>1.02</v>
      </c>
      <c r="AC177" s="23">
        <f t="shared" si="46"/>
        <v>1121.9639999999999</v>
      </c>
      <c r="AD177" s="31">
        <f t="shared" si="47"/>
        <v>170460</v>
      </c>
      <c r="AF177" s="65">
        <v>3254075.68</v>
      </c>
      <c r="AH177" s="36">
        <f t="shared" si="48"/>
        <v>3424536</v>
      </c>
    </row>
    <row r="178" spans="1:34" x14ac:dyDescent="0.2">
      <c r="A178" s="1">
        <v>108567004</v>
      </c>
      <c r="B178" s="2" t="s">
        <v>198</v>
      </c>
      <c r="C178" s="2" t="s">
        <v>193</v>
      </c>
      <c r="D178" s="15">
        <v>39787</v>
      </c>
      <c r="E178" s="6">
        <v>1151</v>
      </c>
      <c r="F178" s="34">
        <f t="shared" si="34"/>
        <v>1.3471</v>
      </c>
      <c r="G178" s="62">
        <f t="shared" si="49"/>
        <v>60</v>
      </c>
      <c r="H178" s="22">
        <f>INDEX('Sparsity-Size Ratio'!$P$1:$P$504,MATCH('BEFC_17-18'!A:A,'Sparsity-Size Ratio'!$A$1:$A$501))</f>
        <v>0.9496</v>
      </c>
      <c r="I178" s="23">
        <f t="shared" si="35"/>
        <v>59.247999999999998</v>
      </c>
      <c r="J178" s="63">
        <v>0.214</v>
      </c>
      <c r="K178" s="63">
        <v>0.16339999999999999</v>
      </c>
      <c r="L178" s="23">
        <f t="shared" si="36"/>
        <v>34.847000000000001</v>
      </c>
      <c r="M178" s="23">
        <f t="shared" si="37"/>
        <v>13.304</v>
      </c>
      <c r="N178" s="23">
        <f t="shared" si="38"/>
        <v>0</v>
      </c>
      <c r="O178" s="23">
        <f t="shared" si="39"/>
        <v>48.151000000000003</v>
      </c>
      <c r="P178" s="13">
        <v>2.4299999999999997</v>
      </c>
      <c r="Q178" s="22">
        <f t="shared" si="40"/>
        <v>0.48599999999999999</v>
      </c>
      <c r="R178" s="14">
        <v>0</v>
      </c>
      <c r="S178" s="22">
        <f t="shared" si="41"/>
        <v>0</v>
      </c>
      <c r="T178" s="64">
        <v>271.39499999999998</v>
      </c>
      <c r="U178" s="64">
        <v>288.85899999999998</v>
      </c>
      <c r="V178" s="64">
        <v>286.66399999999999</v>
      </c>
      <c r="W178" s="23">
        <f t="shared" si="50"/>
        <v>282.30599999999998</v>
      </c>
      <c r="X178" s="41">
        <f t="shared" si="42"/>
        <v>1.647537486111593E-4</v>
      </c>
      <c r="Y178" s="23">
        <f t="shared" si="43"/>
        <v>48.637</v>
      </c>
      <c r="Z178" s="23">
        <f t="shared" si="44"/>
        <v>107.88500000000001</v>
      </c>
      <c r="AA178" s="30">
        <f t="shared" si="45"/>
        <v>390.19099999999997</v>
      </c>
      <c r="AB178" s="22">
        <f>INDEX('LECI_17-18'!$X$1:$X$505,MATCH('BEFC_17-18'!A:A,'LECI_17-18'!$A$1:$A$502))</f>
        <v>0.69000000000000006</v>
      </c>
      <c r="AC178" s="23">
        <f t="shared" si="46"/>
        <v>362.68200000000002</v>
      </c>
      <c r="AD178" s="31">
        <f t="shared" si="47"/>
        <v>55102</v>
      </c>
      <c r="AF178" s="65">
        <v>1913899.05</v>
      </c>
      <c r="AH178" s="36">
        <f t="shared" si="48"/>
        <v>1969001</v>
      </c>
    </row>
    <row r="179" spans="1:34" x14ac:dyDescent="0.2">
      <c r="A179" s="1">
        <v>108567204</v>
      </c>
      <c r="B179" s="2" t="s">
        <v>199</v>
      </c>
      <c r="C179" s="2" t="s">
        <v>193</v>
      </c>
      <c r="D179" s="15">
        <v>42030</v>
      </c>
      <c r="E179" s="6">
        <v>1525</v>
      </c>
      <c r="F179" s="34">
        <f t="shared" si="34"/>
        <v>1.2753000000000001</v>
      </c>
      <c r="G179" s="62">
        <f t="shared" si="49"/>
        <v>90</v>
      </c>
      <c r="H179" s="22">
        <f>INDEX('Sparsity-Size Ratio'!$P$1:$P$504,MATCH('BEFC_17-18'!A:A,'Sparsity-Size Ratio'!$A$1:$A$501))</f>
        <v>0.92020000000000002</v>
      </c>
      <c r="I179" s="23">
        <f t="shared" si="35"/>
        <v>84.141000000000005</v>
      </c>
      <c r="J179" s="63">
        <v>0.1333</v>
      </c>
      <c r="K179" s="63">
        <v>0.1905</v>
      </c>
      <c r="L179" s="23">
        <f t="shared" si="36"/>
        <v>37.415999999999997</v>
      </c>
      <c r="M179" s="23">
        <f t="shared" si="37"/>
        <v>26.736000000000001</v>
      </c>
      <c r="N179" s="23">
        <f t="shared" si="38"/>
        <v>0</v>
      </c>
      <c r="O179" s="23">
        <f t="shared" si="39"/>
        <v>64.152000000000001</v>
      </c>
      <c r="P179" s="13">
        <v>16.704999999999998</v>
      </c>
      <c r="Q179" s="22">
        <f t="shared" si="40"/>
        <v>3.3410000000000002</v>
      </c>
      <c r="R179" s="14">
        <v>0</v>
      </c>
      <c r="S179" s="22">
        <f t="shared" si="41"/>
        <v>0</v>
      </c>
      <c r="T179" s="64">
        <v>467.82299999999998</v>
      </c>
      <c r="U179" s="64">
        <v>492.60300000000001</v>
      </c>
      <c r="V179" s="64">
        <v>499.82499999999999</v>
      </c>
      <c r="W179" s="23">
        <f t="shared" si="50"/>
        <v>486.75</v>
      </c>
      <c r="X179" s="41">
        <f t="shared" si="42"/>
        <v>2.8406724312087515E-4</v>
      </c>
      <c r="Y179" s="23">
        <f t="shared" si="43"/>
        <v>67.492999999999995</v>
      </c>
      <c r="Z179" s="23">
        <f t="shared" si="44"/>
        <v>151.63399999999999</v>
      </c>
      <c r="AA179" s="30">
        <f t="shared" si="45"/>
        <v>638.38400000000001</v>
      </c>
      <c r="AB179" s="22">
        <f>INDEX('LECI_17-18'!$X$1:$X$505,MATCH('BEFC_17-18'!A:A,'LECI_17-18'!$A$1:$A$502))</f>
        <v>1.04</v>
      </c>
      <c r="AC179" s="23">
        <f t="shared" si="46"/>
        <v>846.69600000000003</v>
      </c>
      <c r="AD179" s="31">
        <f t="shared" si="47"/>
        <v>128639</v>
      </c>
      <c r="AF179" s="65">
        <v>3832906.3</v>
      </c>
      <c r="AH179" s="36">
        <f t="shared" si="48"/>
        <v>3961545</v>
      </c>
    </row>
    <row r="180" spans="1:34" x14ac:dyDescent="0.2">
      <c r="A180" s="1">
        <v>108567404</v>
      </c>
      <c r="B180" s="2" t="s">
        <v>200</v>
      </c>
      <c r="C180" s="2" t="s">
        <v>193</v>
      </c>
      <c r="D180" s="15">
        <v>54716</v>
      </c>
      <c r="E180" s="6">
        <v>1119</v>
      </c>
      <c r="F180" s="34">
        <f t="shared" si="34"/>
        <v>0.97960000000000003</v>
      </c>
      <c r="G180" s="62">
        <f t="shared" si="49"/>
        <v>291</v>
      </c>
      <c r="H180" s="22">
        <f>INDEX('Sparsity-Size Ratio'!$P$1:$P$504,MATCH('BEFC_17-18'!A:A,'Sparsity-Size Ratio'!$A$1:$A$501))</f>
        <v>0.94369999999999998</v>
      </c>
      <c r="I180" s="23">
        <f t="shared" si="35"/>
        <v>69.42</v>
      </c>
      <c r="J180" s="63">
        <v>0.2046</v>
      </c>
      <c r="K180" s="63">
        <v>0.23530000000000001</v>
      </c>
      <c r="L180" s="23">
        <f t="shared" si="36"/>
        <v>39.573999999999998</v>
      </c>
      <c r="M180" s="23">
        <f t="shared" si="37"/>
        <v>22.756</v>
      </c>
      <c r="N180" s="23">
        <f t="shared" si="38"/>
        <v>0</v>
      </c>
      <c r="O180" s="23">
        <f t="shared" si="39"/>
        <v>62.33</v>
      </c>
      <c r="P180" s="13">
        <v>5.6440000000000001</v>
      </c>
      <c r="Q180" s="22">
        <f t="shared" si="40"/>
        <v>1.129</v>
      </c>
      <c r="R180" s="14">
        <v>0</v>
      </c>
      <c r="S180" s="22">
        <f t="shared" si="41"/>
        <v>0</v>
      </c>
      <c r="T180" s="64">
        <v>322.37099999999998</v>
      </c>
      <c r="U180" s="64">
        <v>331.82100000000003</v>
      </c>
      <c r="V180" s="64">
        <v>355.32900000000001</v>
      </c>
      <c r="W180" s="23">
        <f t="shared" si="50"/>
        <v>336.50700000000001</v>
      </c>
      <c r="X180" s="41">
        <f t="shared" si="42"/>
        <v>1.9638544587750661E-4</v>
      </c>
      <c r="Y180" s="23">
        <f t="shared" si="43"/>
        <v>63.459000000000003</v>
      </c>
      <c r="Z180" s="23">
        <f t="shared" si="44"/>
        <v>132.87899999999999</v>
      </c>
      <c r="AA180" s="30">
        <f t="shared" si="45"/>
        <v>469.38600000000002</v>
      </c>
      <c r="AB180" s="22">
        <f>INDEX('LECI_17-18'!$X$1:$X$505,MATCH('BEFC_17-18'!A:A,'LECI_17-18'!$A$1:$A$502))</f>
        <v>1.23</v>
      </c>
      <c r="AC180" s="23">
        <f t="shared" si="46"/>
        <v>565.56700000000001</v>
      </c>
      <c r="AD180" s="31">
        <f t="shared" si="47"/>
        <v>85927</v>
      </c>
      <c r="AF180" s="65">
        <v>1474893.39</v>
      </c>
      <c r="AH180" s="36">
        <f t="shared" si="48"/>
        <v>1560820</v>
      </c>
    </row>
    <row r="181" spans="1:34" x14ac:dyDescent="0.2">
      <c r="A181" s="1">
        <v>108567703</v>
      </c>
      <c r="B181" s="2" t="s">
        <v>201</v>
      </c>
      <c r="C181" s="2" t="s">
        <v>193</v>
      </c>
      <c r="D181" s="15">
        <v>45833</v>
      </c>
      <c r="E181" s="6">
        <v>7330</v>
      </c>
      <c r="F181" s="34">
        <f t="shared" si="34"/>
        <v>1.1694</v>
      </c>
      <c r="G181" s="62">
        <f t="shared" si="49"/>
        <v>155</v>
      </c>
      <c r="H181" s="22">
        <f>INDEX('Sparsity-Size Ratio'!$P$1:$P$504,MATCH('BEFC_17-18'!A:A,'Sparsity-Size Ratio'!$A$1:$A$501))</f>
        <v>0.71250000000000002</v>
      </c>
      <c r="I181" s="23">
        <f t="shared" si="35"/>
        <v>0</v>
      </c>
      <c r="J181" s="63">
        <v>0.18010000000000001</v>
      </c>
      <c r="K181" s="63">
        <v>0.18740000000000001</v>
      </c>
      <c r="L181" s="23">
        <f t="shared" si="36"/>
        <v>238.762</v>
      </c>
      <c r="M181" s="23">
        <f t="shared" si="37"/>
        <v>124.22</v>
      </c>
      <c r="N181" s="23">
        <f t="shared" si="38"/>
        <v>0</v>
      </c>
      <c r="O181" s="23">
        <f t="shared" si="39"/>
        <v>362.98200000000003</v>
      </c>
      <c r="P181" s="13">
        <v>60.317</v>
      </c>
      <c r="Q181" s="22">
        <f t="shared" si="40"/>
        <v>12.063000000000001</v>
      </c>
      <c r="R181" s="14">
        <v>19</v>
      </c>
      <c r="S181" s="22">
        <f t="shared" si="41"/>
        <v>11.4</v>
      </c>
      <c r="T181" s="64">
        <v>2209.5349999999999</v>
      </c>
      <c r="U181" s="64">
        <v>2294.6660000000002</v>
      </c>
      <c r="V181" s="64">
        <v>2297.4989999999998</v>
      </c>
      <c r="W181" s="23">
        <f t="shared" si="50"/>
        <v>2267.2330000000002</v>
      </c>
      <c r="X181" s="41">
        <f t="shared" si="42"/>
        <v>1.3231569138627041E-3</v>
      </c>
      <c r="Y181" s="23">
        <f t="shared" si="43"/>
        <v>386.44499999999999</v>
      </c>
      <c r="Z181" s="23">
        <f t="shared" si="44"/>
        <v>386.44499999999999</v>
      </c>
      <c r="AA181" s="30">
        <f t="shared" si="45"/>
        <v>2653.6779999999999</v>
      </c>
      <c r="AB181" s="22">
        <f>INDEX('LECI_17-18'!$X$1:$X$505,MATCH('BEFC_17-18'!A:A,'LECI_17-18'!$A$1:$A$502))</f>
        <v>1.1499999999999999</v>
      </c>
      <c r="AC181" s="23">
        <f t="shared" si="46"/>
        <v>3568.6930000000002</v>
      </c>
      <c r="AD181" s="31">
        <f t="shared" si="47"/>
        <v>542192</v>
      </c>
      <c r="AF181" s="65">
        <v>7497730.1900000004</v>
      </c>
      <c r="AH181" s="36">
        <f t="shared" si="48"/>
        <v>8039922</v>
      </c>
    </row>
    <row r="182" spans="1:34" x14ac:dyDescent="0.2">
      <c r="A182" s="1">
        <v>108568404</v>
      </c>
      <c r="B182" s="2" t="s">
        <v>202</v>
      </c>
      <c r="C182" s="2" t="s">
        <v>193</v>
      </c>
      <c r="D182" s="15">
        <v>35898</v>
      </c>
      <c r="E182" s="6">
        <v>1139</v>
      </c>
      <c r="F182" s="34">
        <f t="shared" si="34"/>
        <v>1.4931000000000001</v>
      </c>
      <c r="G182" s="62">
        <f t="shared" si="49"/>
        <v>27</v>
      </c>
      <c r="H182" s="22">
        <f>INDEX('Sparsity-Size Ratio'!$P$1:$P$504,MATCH('BEFC_17-18'!A:A,'Sparsity-Size Ratio'!$A$1:$A$501))</f>
        <v>0.9456</v>
      </c>
      <c r="I182" s="23">
        <f t="shared" si="35"/>
        <v>81.62</v>
      </c>
      <c r="J182" s="63">
        <v>0.18210000000000001</v>
      </c>
      <c r="K182" s="63">
        <v>0.28720000000000001</v>
      </c>
      <c r="L182" s="23">
        <f t="shared" si="36"/>
        <v>41.401000000000003</v>
      </c>
      <c r="M182" s="23">
        <f t="shared" si="37"/>
        <v>32.648000000000003</v>
      </c>
      <c r="N182" s="23">
        <f t="shared" si="38"/>
        <v>0</v>
      </c>
      <c r="O182" s="23">
        <f t="shared" si="39"/>
        <v>74.049000000000007</v>
      </c>
      <c r="P182" s="13">
        <v>2.2050000000000001</v>
      </c>
      <c r="Q182" s="22">
        <f t="shared" si="40"/>
        <v>0.441</v>
      </c>
      <c r="R182" s="14">
        <v>0</v>
      </c>
      <c r="S182" s="22">
        <f t="shared" si="41"/>
        <v>0</v>
      </c>
      <c r="T182" s="64">
        <v>378.92599999999999</v>
      </c>
      <c r="U182" s="64">
        <v>387.19200000000001</v>
      </c>
      <c r="V182" s="64">
        <v>407.02600000000001</v>
      </c>
      <c r="W182" s="23">
        <f t="shared" si="50"/>
        <v>391.048</v>
      </c>
      <c r="X182" s="41">
        <f t="shared" si="42"/>
        <v>2.2821556710412325E-4</v>
      </c>
      <c r="Y182" s="23">
        <f t="shared" si="43"/>
        <v>74.489999999999995</v>
      </c>
      <c r="Z182" s="23">
        <f t="shared" si="44"/>
        <v>156.11000000000001</v>
      </c>
      <c r="AA182" s="30">
        <f t="shared" si="45"/>
        <v>547.15800000000002</v>
      </c>
      <c r="AB182" s="22">
        <f>INDEX('LECI_17-18'!$X$1:$X$505,MATCH('BEFC_17-18'!A:A,'LECI_17-18'!$A$1:$A$502))</f>
        <v>1.01</v>
      </c>
      <c r="AC182" s="23">
        <f t="shared" si="46"/>
        <v>825.13099999999997</v>
      </c>
      <c r="AD182" s="31">
        <f t="shared" si="47"/>
        <v>125362</v>
      </c>
      <c r="AF182" s="65">
        <v>2205680.04</v>
      </c>
      <c r="AH182" s="36">
        <f t="shared" si="48"/>
        <v>2331042</v>
      </c>
    </row>
    <row r="183" spans="1:34" x14ac:dyDescent="0.2">
      <c r="A183" s="1">
        <v>108569103</v>
      </c>
      <c r="B183" s="2" t="s">
        <v>203</v>
      </c>
      <c r="C183" s="2" t="s">
        <v>193</v>
      </c>
      <c r="D183" s="15">
        <v>37642</v>
      </c>
      <c r="E183" s="6">
        <v>3621</v>
      </c>
      <c r="F183" s="34">
        <f t="shared" si="34"/>
        <v>1.4238999999999999</v>
      </c>
      <c r="G183" s="62">
        <f t="shared" si="49"/>
        <v>36</v>
      </c>
      <c r="H183" s="22">
        <f>INDEX('Sparsity-Size Ratio'!$P$1:$P$504,MATCH('BEFC_17-18'!A:A,'Sparsity-Size Ratio'!$A$1:$A$501))</f>
        <v>0.78480000000000005</v>
      </c>
      <c r="I183" s="23">
        <f t="shared" si="35"/>
        <v>38.186</v>
      </c>
      <c r="J183" s="63">
        <v>0.24049999999999999</v>
      </c>
      <c r="K183" s="63">
        <v>0.18010000000000001</v>
      </c>
      <c r="L183" s="23">
        <f t="shared" si="36"/>
        <v>170.999</v>
      </c>
      <c r="M183" s="23">
        <f t="shared" si="37"/>
        <v>64.027000000000001</v>
      </c>
      <c r="N183" s="23">
        <f t="shared" si="38"/>
        <v>0</v>
      </c>
      <c r="O183" s="23">
        <f t="shared" si="39"/>
        <v>235.02600000000001</v>
      </c>
      <c r="P183" s="13">
        <v>36.302</v>
      </c>
      <c r="Q183" s="22">
        <f t="shared" si="40"/>
        <v>7.26</v>
      </c>
      <c r="R183" s="14">
        <v>0</v>
      </c>
      <c r="S183" s="22">
        <f t="shared" si="41"/>
        <v>0</v>
      </c>
      <c r="T183" s="64">
        <v>1185.0260000000001</v>
      </c>
      <c r="U183" s="64">
        <v>1205.3900000000001</v>
      </c>
      <c r="V183" s="64">
        <v>1209.8130000000001</v>
      </c>
      <c r="W183" s="23">
        <f t="shared" si="50"/>
        <v>1200.076</v>
      </c>
      <c r="X183" s="41">
        <f t="shared" si="42"/>
        <v>7.0036421336523345E-4</v>
      </c>
      <c r="Y183" s="23">
        <f t="shared" si="43"/>
        <v>242.286</v>
      </c>
      <c r="Z183" s="23">
        <f t="shared" si="44"/>
        <v>280.47199999999998</v>
      </c>
      <c r="AA183" s="30">
        <f t="shared" si="45"/>
        <v>1480.548</v>
      </c>
      <c r="AB183" s="22">
        <f>INDEX('LECI_17-18'!$X$1:$X$505,MATCH('BEFC_17-18'!A:A,'LECI_17-18'!$A$1:$A$502))</f>
        <v>0.9</v>
      </c>
      <c r="AC183" s="23">
        <f t="shared" si="46"/>
        <v>1897.337</v>
      </c>
      <c r="AD183" s="31">
        <f t="shared" si="47"/>
        <v>288263</v>
      </c>
      <c r="AF183" s="65">
        <v>8406784.5700000003</v>
      </c>
      <c r="AH183" s="36">
        <f t="shared" si="48"/>
        <v>8695048</v>
      </c>
    </row>
    <row r="184" spans="1:34" x14ac:dyDescent="0.2">
      <c r="A184" s="1">
        <v>109122703</v>
      </c>
      <c r="B184" s="2" t="s">
        <v>204</v>
      </c>
      <c r="C184" s="2" t="s">
        <v>205</v>
      </c>
      <c r="D184" s="15">
        <v>39897</v>
      </c>
      <c r="E184" s="6">
        <v>2170</v>
      </c>
      <c r="F184" s="34">
        <f t="shared" si="34"/>
        <v>1.3433999999999999</v>
      </c>
      <c r="G184" s="62">
        <f t="shared" si="49"/>
        <v>61</v>
      </c>
      <c r="H184" s="22">
        <f>INDEX('Sparsity-Size Ratio'!$P$1:$P$504,MATCH('BEFC_17-18'!A:A,'Sparsity-Size Ratio'!$A$1:$A$501))</f>
        <v>0.93630000000000002</v>
      </c>
      <c r="I184" s="23">
        <f t="shared" si="35"/>
        <v>126.7</v>
      </c>
      <c r="J184" s="63">
        <v>0.2016</v>
      </c>
      <c r="K184" s="63">
        <v>0.25740000000000002</v>
      </c>
      <c r="L184" s="23">
        <f t="shared" si="36"/>
        <v>73.09</v>
      </c>
      <c r="M184" s="23">
        <f t="shared" si="37"/>
        <v>46.66</v>
      </c>
      <c r="N184" s="23">
        <f t="shared" si="38"/>
        <v>0</v>
      </c>
      <c r="O184" s="23">
        <f t="shared" si="39"/>
        <v>119.75</v>
      </c>
      <c r="P184" s="13">
        <v>25.586000000000002</v>
      </c>
      <c r="Q184" s="22">
        <f t="shared" si="40"/>
        <v>5.117</v>
      </c>
      <c r="R184" s="14">
        <v>5</v>
      </c>
      <c r="S184" s="22">
        <f t="shared" si="41"/>
        <v>3</v>
      </c>
      <c r="T184" s="64">
        <v>604.24599999999998</v>
      </c>
      <c r="U184" s="64">
        <v>627.755</v>
      </c>
      <c r="V184" s="64">
        <v>664.32799999999997</v>
      </c>
      <c r="W184" s="23">
        <f t="shared" si="50"/>
        <v>632.11</v>
      </c>
      <c r="X184" s="41">
        <f t="shared" si="42"/>
        <v>3.6889932213484626E-4</v>
      </c>
      <c r="Y184" s="23">
        <f t="shared" si="43"/>
        <v>127.867</v>
      </c>
      <c r="Z184" s="23">
        <f t="shared" si="44"/>
        <v>254.56700000000001</v>
      </c>
      <c r="AA184" s="30">
        <f t="shared" si="45"/>
        <v>886.67700000000002</v>
      </c>
      <c r="AB184" s="22">
        <f>INDEX('LECI_17-18'!$X$1:$X$505,MATCH('BEFC_17-18'!A:A,'LECI_17-18'!$A$1:$A$502))</f>
        <v>1.1499999999999999</v>
      </c>
      <c r="AC184" s="23">
        <f t="shared" si="46"/>
        <v>1369.836</v>
      </c>
      <c r="AD184" s="31">
        <f t="shared" si="47"/>
        <v>208119</v>
      </c>
      <c r="AF184" s="65">
        <v>5222737.25</v>
      </c>
      <c r="AH184" s="36">
        <f t="shared" si="48"/>
        <v>5430856</v>
      </c>
    </row>
    <row r="185" spans="1:34" x14ac:dyDescent="0.2">
      <c r="A185" s="1">
        <v>109243503</v>
      </c>
      <c r="B185" s="2" t="s">
        <v>206</v>
      </c>
      <c r="C185" s="2" t="s">
        <v>207</v>
      </c>
      <c r="D185" s="15">
        <v>46083</v>
      </c>
      <c r="E185" s="6">
        <v>2003</v>
      </c>
      <c r="F185" s="34">
        <f t="shared" si="34"/>
        <v>1.1631</v>
      </c>
      <c r="G185" s="62">
        <f t="shared" si="49"/>
        <v>157</v>
      </c>
      <c r="H185" s="22">
        <f>INDEX('Sparsity-Size Ratio'!$P$1:$P$504,MATCH('BEFC_17-18'!A:A,'Sparsity-Size Ratio'!$A$1:$A$501))</f>
        <v>0.92720000000000002</v>
      </c>
      <c r="I185" s="23">
        <f t="shared" si="35"/>
        <v>115.041</v>
      </c>
      <c r="J185" s="63">
        <v>0.2074</v>
      </c>
      <c r="K185" s="63">
        <v>0.23300000000000001</v>
      </c>
      <c r="L185" s="23">
        <f t="shared" si="36"/>
        <v>73.790999999999997</v>
      </c>
      <c r="M185" s="23">
        <f t="shared" si="37"/>
        <v>41.45</v>
      </c>
      <c r="N185" s="23">
        <f t="shared" si="38"/>
        <v>0</v>
      </c>
      <c r="O185" s="23">
        <f t="shared" si="39"/>
        <v>115.241</v>
      </c>
      <c r="P185" s="13">
        <v>7.3330000000000002</v>
      </c>
      <c r="Q185" s="22">
        <f t="shared" si="40"/>
        <v>1.4670000000000001</v>
      </c>
      <c r="R185" s="14">
        <v>0</v>
      </c>
      <c r="S185" s="22">
        <f t="shared" si="41"/>
        <v>0</v>
      </c>
      <c r="T185" s="64">
        <v>592.98800000000006</v>
      </c>
      <c r="U185" s="64">
        <v>608.27700000000004</v>
      </c>
      <c r="V185" s="64">
        <v>628.90200000000004</v>
      </c>
      <c r="W185" s="23">
        <f t="shared" si="50"/>
        <v>610.05600000000004</v>
      </c>
      <c r="X185" s="41">
        <f t="shared" si="42"/>
        <v>3.5602861031196431E-4</v>
      </c>
      <c r="Y185" s="23">
        <f t="shared" si="43"/>
        <v>116.708</v>
      </c>
      <c r="Z185" s="23">
        <f t="shared" si="44"/>
        <v>231.749</v>
      </c>
      <c r="AA185" s="30">
        <f t="shared" si="45"/>
        <v>841.80499999999995</v>
      </c>
      <c r="AB185" s="22">
        <f>INDEX('LECI_17-18'!$X$1:$X$505,MATCH('BEFC_17-18'!A:A,'LECI_17-18'!$A$1:$A$502))</f>
        <v>1.03</v>
      </c>
      <c r="AC185" s="23">
        <f t="shared" si="46"/>
        <v>1008.476</v>
      </c>
      <c r="AD185" s="31">
        <f t="shared" si="47"/>
        <v>153218</v>
      </c>
      <c r="AF185" s="65">
        <v>4940531.58</v>
      </c>
      <c r="AH185" s="36">
        <f t="shared" si="48"/>
        <v>5093750</v>
      </c>
    </row>
    <row r="186" spans="1:34" x14ac:dyDescent="0.2">
      <c r="A186" s="1">
        <v>109246003</v>
      </c>
      <c r="B186" s="2" t="s">
        <v>208</v>
      </c>
      <c r="C186" s="2" t="s">
        <v>207</v>
      </c>
      <c r="D186" s="15">
        <v>45704</v>
      </c>
      <c r="E186" s="6">
        <v>3021</v>
      </c>
      <c r="F186" s="34">
        <f t="shared" si="34"/>
        <v>1.1727000000000001</v>
      </c>
      <c r="G186" s="62">
        <f t="shared" si="49"/>
        <v>151</v>
      </c>
      <c r="H186" s="22">
        <f>INDEX('Sparsity-Size Ratio'!$P$1:$P$504,MATCH('BEFC_17-18'!A:A,'Sparsity-Size Ratio'!$A$1:$A$501))</f>
        <v>0.89910000000000001</v>
      </c>
      <c r="I186" s="23">
        <f t="shared" si="35"/>
        <v>127.178</v>
      </c>
      <c r="J186" s="63">
        <v>0.111</v>
      </c>
      <c r="K186" s="63">
        <v>0.13250000000000001</v>
      </c>
      <c r="L186" s="23">
        <f t="shared" si="36"/>
        <v>56.332999999999998</v>
      </c>
      <c r="M186" s="23">
        <f t="shared" si="37"/>
        <v>33.622</v>
      </c>
      <c r="N186" s="23">
        <f t="shared" si="38"/>
        <v>0</v>
      </c>
      <c r="O186" s="23">
        <f t="shared" si="39"/>
        <v>89.954999999999998</v>
      </c>
      <c r="P186" s="13">
        <v>17.164999999999999</v>
      </c>
      <c r="Q186" s="22">
        <f t="shared" si="40"/>
        <v>3.4329999999999998</v>
      </c>
      <c r="R186" s="14">
        <v>0</v>
      </c>
      <c r="S186" s="22">
        <f t="shared" si="41"/>
        <v>0</v>
      </c>
      <c r="T186" s="64">
        <v>845.84699999999998</v>
      </c>
      <c r="U186" s="64">
        <v>878.48900000000003</v>
      </c>
      <c r="V186" s="64">
        <v>879.78599999999994</v>
      </c>
      <c r="W186" s="23">
        <f t="shared" si="50"/>
        <v>868.04100000000005</v>
      </c>
      <c r="X186" s="41">
        <f t="shared" si="42"/>
        <v>5.0658862616515172E-4</v>
      </c>
      <c r="Y186" s="23">
        <f t="shared" si="43"/>
        <v>93.388000000000005</v>
      </c>
      <c r="Z186" s="23">
        <f t="shared" si="44"/>
        <v>220.566</v>
      </c>
      <c r="AA186" s="30">
        <f t="shared" si="45"/>
        <v>1088.607</v>
      </c>
      <c r="AB186" s="22">
        <f>INDEX('LECI_17-18'!$X$1:$X$505,MATCH('BEFC_17-18'!A:A,'LECI_17-18'!$A$1:$A$502))</f>
        <v>0.99</v>
      </c>
      <c r="AC186" s="23">
        <f t="shared" si="46"/>
        <v>1263.8430000000001</v>
      </c>
      <c r="AD186" s="31">
        <f t="shared" si="47"/>
        <v>192016</v>
      </c>
      <c r="AF186" s="65">
        <v>4909284.84</v>
      </c>
      <c r="AH186" s="36">
        <f t="shared" si="48"/>
        <v>5101301</v>
      </c>
    </row>
    <row r="187" spans="1:34" x14ac:dyDescent="0.2">
      <c r="A187" s="1">
        <v>109248003</v>
      </c>
      <c r="B187" s="2" t="s">
        <v>209</v>
      </c>
      <c r="C187" s="2" t="s">
        <v>207</v>
      </c>
      <c r="D187" s="15">
        <v>47720</v>
      </c>
      <c r="E187" s="6">
        <v>7628</v>
      </c>
      <c r="F187" s="34">
        <f t="shared" si="34"/>
        <v>1.1232</v>
      </c>
      <c r="G187" s="62">
        <f t="shared" si="49"/>
        <v>183</v>
      </c>
      <c r="H187" s="22">
        <f>INDEX('Sparsity-Size Ratio'!$P$1:$P$504,MATCH('BEFC_17-18'!A:A,'Sparsity-Size Ratio'!$A$1:$A$501))</f>
        <v>0.77929999999999999</v>
      </c>
      <c r="I187" s="23">
        <f t="shared" si="35"/>
        <v>51.758000000000003</v>
      </c>
      <c r="J187" s="63">
        <v>9.2600000000000002E-2</v>
      </c>
      <c r="K187" s="63">
        <v>0.24590000000000001</v>
      </c>
      <c r="L187" s="23">
        <f t="shared" si="36"/>
        <v>116.81</v>
      </c>
      <c r="M187" s="23">
        <f t="shared" si="37"/>
        <v>155.095</v>
      </c>
      <c r="N187" s="23">
        <f t="shared" si="38"/>
        <v>0</v>
      </c>
      <c r="O187" s="23">
        <f t="shared" si="39"/>
        <v>271.90499999999997</v>
      </c>
      <c r="P187" s="13">
        <v>20.602999999999998</v>
      </c>
      <c r="Q187" s="22">
        <f t="shared" si="40"/>
        <v>4.1210000000000004</v>
      </c>
      <c r="R187" s="14">
        <v>4</v>
      </c>
      <c r="S187" s="22">
        <f t="shared" si="41"/>
        <v>2.4</v>
      </c>
      <c r="T187" s="64">
        <v>2102.41</v>
      </c>
      <c r="U187" s="64">
        <v>2132.721</v>
      </c>
      <c r="V187" s="64">
        <v>2191.0859999999998</v>
      </c>
      <c r="W187" s="23">
        <f t="shared" si="50"/>
        <v>2142.0720000000001</v>
      </c>
      <c r="X187" s="41">
        <f t="shared" si="42"/>
        <v>1.2501129688883808E-3</v>
      </c>
      <c r="Y187" s="23">
        <f t="shared" si="43"/>
        <v>278.42599999999999</v>
      </c>
      <c r="Z187" s="23">
        <f t="shared" si="44"/>
        <v>330.18400000000003</v>
      </c>
      <c r="AA187" s="30">
        <f t="shared" si="45"/>
        <v>2472.2559999999999</v>
      </c>
      <c r="AB187" s="22">
        <f>INDEX('LECI_17-18'!$X$1:$X$505,MATCH('BEFC_17-18'!A:A,'LECI_17-18'!$A$1:$A$502))</f>
        <v>0.78</v>
      </c>
      <c r="AC187" s="23">
        <f t="shared" si="46"/>
        <v>2165.9340000000002</v>
      </c>
      <c r="AD187" s="31">
        <f t="shared" si="47"/>
        <v>329071</v>
      </c>
      <c r="AF187" s="65">
        <v>6283477.2800000003</v>
      </c>
      <c r="AH187" s="36">
        <f t="shared" si="48"/>
        <v>6612548</v>
      </c>
    </row>
    <row r="188" spans="1:34" x14ac:dyDescent="0.2">
      <c r="A188" s="1">
        <v>109420803</v>
      </c>
      <c r="B188" s="2" t="s">
        <v>210</v>
      </c>
      <c r="C188" s="2" t="s">
        <v>211</v>
      </c>
      <c r="D188" s="15">
        <v>43702</v>
      </c>
      <c r="E188" s="6">
        <v>8115</v>
      </c>
      <c r="F188" s="34">
        <f t="shared" si="34"/>
        <v>1.2264999999999999</v>
      </c>
      <c r="G188" s="62">
        <f t="shared" si="49"/>
        <v>115</v>
      </c>
      <c r="H188" s="22">
        <f>INDEX('Sparsity-Size Ratio'!$P$1:$P$504,MATCH('BEFC_17-18'!A:A,'Sparsity-Size Ratio'!$A$1:$A$501))</f>
        <v>0.71689999999999998</v>
      </c>
      <c r="I188" s="23">
        <f t="shared" si="35"/>
        <v>0</v>
      </c>
      <c r="J188" s="63">
        <v>0.2102</v>
      </c>
      <c r="K188" s="63">
        <v>0.19059999999999999</v>
      </c>
      <c r="L188" s="23">
        <f t="shared" si="36"/>
        <v>326.50900000000001</v>
      </c>
      <c r="M188" s="23">
        <f t="shared" si="37"/>
        <v>148.03200000000001</v>
      </c>
      <c r="N188" s="23">
        <f t="shared" si="38"/>
        <v>0</v>
      </c>
      <c r="O188" s="23">
        <f t="shared" si="39"/>
        <v>474.541</v>
      </c>
      <c r="P188" s="13">
        <v>31.314000000000004</v>
      </c>
      <c r="Q188" s="22">
        <f t="shared" si="40"/>
        <v>6.2629999999999999</v>
      </c>
      <c r="R188" s="14">
        <v>11</v>
      </c>
      <c r="S188" s="22">
        <f t="shared" si="41"/>
        <v>6.6</v>
      </c>
      <c r="T188" s="64">
        <v>2588.8739999999998</v>
      </c>
      <c r="U188" s="64">
        <v>2613.2350000000001</v>
      </c>
      <c r="V188" s="64">
        <v>2633.4409999999998</v>
      </c>
      <c r="W188" s="23">
        <f t="shared" si="50"/>
        <v>2611.85</v>
      </c>
      <c r="X188" s="41">
        <f t="shared" si="42"/>
        <v>1.5242753547925173E-3</v>
      </c>
      <c r="Y188" s="23">
        <f t="shared" si="43"/>
        <v>487.404</v>
      </c>
      <c r="Z188" s="23">
        <f t="shared" si="44"/>
        <v>487.404</v>
      </c>
      <c r="AA188" s="30">
        <f t="shared" si="45"/>
        <v>3099.2539999999999</v>
      </c>
      <c r="AB188" s="22">
        <f>INDEX('LECI_17-18'!$X$1:$X$505,MATCH('BEFC_17-18'!A:A,'LECI_17-18'!$A$1:$A$502))</f>
        <v>1.1499999999999999</v>
      </c>
      <c r="AC188" s="23">
        <f t="shared" si="46"/>
        <v>4371.42</v>
      </c>
      <c r="AD188" s="31">
        <f t="shared" si="47"/>
        <v>664151</v>
      </c>
      <c r="AF188" s="65">
        <v>12432657.4</v>
      </c>
      <c r="AH188" s="36">
        <f t="shared" si="48"/>
        <v>13096808</v>
      </c>
    </row>
    <row r="189" spans="1:34" x14ac:dyDescent="0.2">
      <c r="A189" s="1">
        <v>109422303</v>
      </c>
      <c r="B189" s="2" t="s">
        <v>212</v>
      </c>
      <c r="C189" s="2" t="s">
        <v>211</v>
      </c>
      <c r="D189" s="15">
        <v>43351</v>
      </c>
      <c r="E189" s="6">
        <v>3212</v>
      </c>
      <c r="F189" s="34">
        <f t="shared" si="34"/>
        <v>1.2363999999999999</v>
      </c>
      <c r="G189" s="62">
        <f t="shared" si="49"/>
        <v>110</v>
      </c>
      <c r="H189" s="22">
        <f>INDEX('Sparsity-Size Ratio'!$P$1:$P$504,MATCH('BEFC_17-18'!A:A,'Sparsity-Size Ratio'!$A$1:$A$501))</f>
        <v>0.86860000000000004</v>
      </c>
      <c r="I189" s="23">
        <f t="shared" si="35"/>
        <v>151.99100000000001</v>
      </c>
      <c r="J189" s="63">
        <v>0.23139999999999999</v>
      </c>
      <c r="K189" s="63">
        <v>0.24909999999999999</v>
      </c>
      <c r="L189" s="23">
        <f t="shared" si="36"/>
        <v>164.149</v>
      </c>
      <c r="M189" s="23">
        <f t="shared" si="37"/>
        <v>88.352000000000004</v>
      </c>
      <c r="N189" s="23">
        <f t="shared" si="38"/>
        <v>0</v>
      </c>
      <c r="O189" s="23">
        <f t="shared" si="39"/>
        <v>252.501</v>
      </c>
      <c r="P189" s="13">
        <v>14.578999999999999</v>
      </c>
      <c r="Q189" s="22">
        <f t="shared" si="40"/>
        <v>2.9159999999999999</v>
      </c>
      <c r="R189" s="14">
        <v>1</v>
      </c>
      <c r="S189" s="22">
        <f t="shared" si="41"/>
        <v>0.6</v>
      </c>
      <c r="T189" s="64">
        <v>1182.287</v>
      </c>
      <c r="U189" s="64">
        <v>1204.607</v>
      </c>
      <c r="V189" s="64">
        <v>1227.461</v>
      </c>
      <c r="W189" s="23">
        <f t="shared" si="50"/>
        <v>1204.7850000000001</v>
      </c>
      <c r="X189" s="41">
        <f t="shared" si="42"/>
        <v>7.0311238521496375E-4</v>
      </c>
      <c r="Y189" s="23">
        <f t="shared" si="43"/>
        <v>256.017</v>
      </c>
      <c r="Z189" s="23">
        <f t="shared" si="44"/>
        <v>408.00799999999998</v>
      </c>
      <c r="AA189" s="30">
        <f t="shared" si="45"/>
        <v>1612.7929999999999</v>
      </c>
      <c r="AB189" s="22">
        <f>INDEX('LECI_17-18'!$X$1:$X$505,MATCH('BEFC_17-18'!A:A,'LECI_17-18'!$A$1:$A$502))</f>
        <v>1.2000000000000002</v>
      </c>
      <c r="AC189" s="23">
        <f t="shared" si="46"/>
        <v>2392.8690000000001</v>
      </c>
      <c r="AD189" s="31">
        <f t="shared" si="47"/>
        <v>363549</v>
      </c>
      <c r="AF189" s="65">
        <v>7892832.2699999996</v>
      </c>
      <c r="AH189" s="36">
        <f t="shared" si="48"/>
        <v>8256381</v>
      </c>
    </row>
    <row r="190" spans="1:34" x14ac:dyDescent="0.2">
      <c r="A190" s="1">
        <v>109426003</v>
      </c>
      <c r="B190" s="2" t="s">
        <v>213</v>
      </c>
      <c r="C190" s="2" t="s">
        <v>211</v>
      </c>
      <c r="D190" s="15">
        <v>46310</v>
      </c>
      <c r="E190" s="6">
        <v>1708</v>
      </c>
      <c r="F190" s="34">
        <f t="shared" si="34"/>
        <v>1.1574</v>
      </c>
      <c r="G190" s="62">
        <f t="shared" si="49"/>
        <v>162</v>
      </c>
      <c r="H190" s="22">
        <f>INDEX('Sparsity-Size Ratio'!$P$1:$P$504,MATCH('BEFC_17-18'!A:A,'Sparsity-Size Ratio'!$A$1:$A$501))</f>
        <v>0.8982</v>
      </c>
      <c r="I190" s="23">
        <f t="shared" si="35"/>
        <v>107.82</v>
      </c>
      <c r="J190" s="63">
        <v>0.1757</v>
      </c>
      <c r="K190" s="63">
        <v>0.27329999999999999</v>
      </c>
      <c r="L190" s="23">
        <f t="shared" si="36"/>
        <v>72.105000000000004</v>
      </c>
      <c r="M190" s="23">
        <f t="shared" si="37"/>
        <v>56.08</v>
      </c>
      <c r="N190" s="23">
        <f t="shared" si="38"/>
        <v>0</v>
      </c>
      <c r="O190" s="23">
        <f t="shared" si="39"/>
        <v>128.185</v>
      </c>
      <c r="P190" s="13">
        <v>16.685999999999996</v>
      </c>
      <c r="Q190" s="22">
        <f t="shared" si="40"/>
        <v>3.3370000000000002</v>
      </c>
      <c r="R190" s="14">
        <v>0</v>
      </c>
      <c r="S190" s="22">
        <f t="shared" si="41"/>
        <v>0</v>
      </c>
      <c r="T190" s="64">
        <v>683.98</v>
      </c>
      <c r="U190" s="64">
        <v>677.83600000000001</v>
      </c>
      <c r="V190" s="64">
        <v>704.39</v>
      </c>
      <c r="W190" s="23">
        <f t="shared" si="50"/>
        <v>688.73500000000001</v>
      </c>
      <c r="X190" s="41">
        <f t="shared" si="42"/>
        <v>4.0194566551793727E-4</v>
      </c>
      <c r="Y190" s="23">
        <f t="shared" si="43"/>
        <v>131.52199999999999</v>
      </c>
      <c r="Z190" s="23">
        <f t="shared" si="44"/>
        <v>239.34200000000001</v>
      </c>
      <c r="AA190" s="30">
        <f t="shared" si="45"/>
        <v>928.077</v>
      </c>
      <c r="AB190" s="22">
        <f>INDEX('LECI_17-18'!$X$1:$X$505,MATCH('BEFC_17-18'!A:A,'LECI_17-18'!$A$1:$A$502))</f>
        <v>1.1400000000000001</v>
      </c>
      <c r="AC190" s="23">
        <f t="shared" si="46"/>
        <v>1224.538</v>
      </c>
      <c r="AD190" s="31">
        <f t="shared" si="47"/>
        <v>186044</v>
      </c>
      <c r="AF190" s="65">
        <v>5453659.7300000004</v>
      </c>
      <c r="AH190" s="36">
        <f t="shared" si="48"/>
        <v>5639704</v>
      </c>
    </row>
    <row r="191" spans="1:34" x14ac:dyDescent="0.2">
      <c r="A191" s="1">
        <v>109426303</v>
      </c>
      <c r="B191" s="2" t="s">
        <v>214</v>
      </c>
      <c r="C191" s="2" t="s">
        <v>211</v>
      </c>
      <c r="D191" s="15">
        <v>39655</v>
      </c>
      <c r="E191" s="6">
        <v>2436</v>
      </c>
      <c r="F191" s="34">
        <f t="shared" si="34"/>
        <v>1.3515999999999999</v>
      </c>
      <c r="G191" s="62">
        <f t="shared" si="49"/>
        <v>58</v>
      </c>
      <c r="H191" s="22">
        <f>INDEX('Sparsity-Size Ratio'!$P$1:$P$504,MATCH('BEFC_17-18'!A:A,'Sparsity-Size Ratio'!$A$1:$A$501))</f>
        <v>0.89449999999999996</v>
      </c>
      <c r="I191" s="23">
        <f t="shared" si="35"/>
        <v>137.94</v>
      </c>
      <c r="J191" s="63">
        <v>0.2036</v>
      </c>
      <c r="K191" s="63">
        <v>0.27929999999999999</v>
      </c>
      <c r="L191" s="23">
        <f t="shared" si="36"/>
        <v>109.02200000000001</v>
      </c>
      <c r="M191" s="23">
        <f t="shared" si="37"/>
        <v>74.778999999999996</v>
      </c>
      <c r="N191" s="23">
        <f t="shared" si="38"/>
        <v>0</v>
      </c>
      <c r="O191" s="23">
        <f t="shared" si="39"/>
        <v>183.80099999999999</v>
      </c>
      <c r="P191" s="13">
        <v>12.426</v>
      </c>
      <c r="Q191" s="22">
        <f t="shared" si="40"/>
        <v>2.4849999999999999</v>
      </c>
      <c r="R191" s="14">
        <v>1</v>
      </c>
      <c r="S191" s="22">
        <f t="shared" si="41"/>
        <v>0.6</v>
      </c>
      <c r="T191" s="64">
        <v>892.452</v>
      </c>
      <c r="U191" s="64">
        <v>884.83500000000004</v>
      </c>
      <c r="V191" s="64">
        <v>894.46600000000001</v>
      </c>
      <c r="W191" s="23">
        <f t="shared" si="50"/>
        <v>890.58399999999995</v>
      </c>
      <c r="X191" s="41">
        <f t="shared" si="42"/>
        <v>5.1974471833089156E-4</v>
      </c>
      <c r="Y191" s="23">
        <f t="shared" si="43"/>
        <v>186.886</v>
      </c>
      <c r="Z191" s="23">
        <f t="shared" si="44"/>
        <v>324.82600000000002</v>
      </c>
      <c r="AA191" s="30">
        <f t="shared" si="45"/>
        <v>1215.4100000000001</v>
      </c>
      <c r="AB191" s="22">
        <f>INDEX('LECI_17-18'!$X$1:$X$505,MATCH('BEFC_17-18'!A:A,'LECI_17-18'!$A$1:$A$502))</f>
        <v>1.19</v>
      </c>
      <c r="AC191" s="23">
        <f t="shared" si="46"/>
        <v>1954.87</v>
      </c>
      <c r="AD191" s="31">
        <f t="shared" si="47"/>
        <v>297004</v>
      </c>
      <c r="AF191" s="65">
        <v>7009245.4500000002</v>
      </c>
      <c r="AH191" s="36">
        <f t="shared" si="48"/>
        <v>7306249</v>
      </c>
    </row>
    <row r="192" spans="1:34" x14ac:dyDescent="0.2">
      <c r="A192" s="1">
        <v>109427503</v>
      </c>
      <c r="B192" s="2" t="s">
        <v>215</v>
      </c>
      <c r="C192" s="2" t="s">
        <v>211</v>
      </c>
      <c r="D192" s="15">
        <v>45208</v>
      </c>
      <c r="E192" s="6">
        <v>2390</v>
      </c>
      <c r="F192" s="34">
        <f t="shared" si="34"/>
        <v>1.1856</v>
      </c>
      <c r="G192" s="62">
        <f t="shared" si="49"/>
        <v>140</v>
      </c>
      <c r="H192" s="22">
        <f>INDEX('Sparsity-Size Ratio'!$P$1:$P$504,MATCH('BEFC_17-18'!A:A,'Sparsity-Size Ratio'!$A$1:$A$501))</f>
        <v>0.91139999999999999</v>
      </c>
      <c r="I192" s="23">
        <f t="shared" si="35"/>
        <v>149.495</v>
      </c>
      <c r="J192" s="63">
        <v>0.25990000000000002</v>
      </c>
      <c r="K192" s="63">
        <v>0.18049999999999999</v>
      </c>
      <c r="L192" s="23">
        <f t="shared" si="36"/>
        <v>129.792</v>
      </c>
      <c r="M192" s="23">
        <f t="shared" si="37"/>
        <v>45.07</v>
      </c>
      <c r="N192" s="23">
        <f t="shared" si="38"/>
        <v>0</v>
      </c>
      <c r="O192" s="23">
        <f t="shared" si="39"/>
        <v>174.86199999999999</v>
      </c>
      <c r="P192" s="13">
        <v>29.405999999999999</v>
      </c>
      <c r="Q192" s="22">
        <f t="shared" si="40"/>
        <v>5.8810000000000002</v>
      </c>
      <c r="R192" s="14">
        <v>0</v>
      </c>
      <c r="S192" s="22">
        <f t="shared" si="41"/>
        <v>0</v>
      </c>
      <c r="T192" s="64">
        <v>832.32</v>
      </c>
      <c r="U192" s="64">
        <v>874.88199999999995</v>
      </c>
      <c r="V192" s="64">
        <v>872.29499999999996</v>
      </c>
      <c r="W192" s="23">
        <f t="shared" si="50"/>
        <v>859.83199999999999</v>
      </c>
      <c r="X192" s="41">
        <f t="shared" si="42"/>
        <v>5.0179785472441365E-4</v>
      </c>
      <c r="Y192" s="23">
        <f t="shared" si="43"/>
        <v>180.74299999999999</v>
      </c>
      <c r="Z192" s="23">
        <f t="shared" si="44"/>
        <v>330.238</v>
      </c>
      <c r="AA192" s="30">
        <f t="shared" si="45"/>
        <v>1190.07</v>
      </c>
      <c r="AB192" s="22">
        <f>INDEX('LECI_17-18'!$X$1:$X$505,MATCH('BEFC_17-18'!A:A,'LECI_17-18'!$A$1:$A$502))</f>
        <v>1.18</v>
      </c>
      <c r="AC192" s="23">
        <f t="shared" si="46"/>
        <v>1664.9169999999999</v>
      </c>
      <c r="AD192" s="31">
        <f t="shared" si="47"/>
        <v>252951</v>
      </c>
      <c r="AF192" s="65">
        <v>6237469.3200000003</v>
      </c>
      <c r="AH192" s="36">
        <f t="shared" si="48"/>
        <v>6490420</v>
      </c>
    </row>
    <row r="193" spans="1:34" x14ac:dyDescent="0.2">
      <c r="A193" s="1">
        <v>109530304</v>
      </c>
      <c r="B193" s="2" t="s">
        <v>216</v>
      </c>
      <c r="C193" s="2" t="s">
        <v>217</v>
      </c>
      <c r="D193" s="15">
        <v>39205</v>
      </c>
      <c r="E193" s="6">
        <v>440</v>
      </c>
      <c r="F193" s="34">
        <f t="shared" si="34"/>
        <v>1.3671</v>
      </c>
      <c r="G193" s="62">
        <f t="shared" si="49"/>
        <v>54</v>
      </c>
      <c r="H193" s="22">
        <f>INDEX('Sparsity-Size Ratio'!$P$1:$P$504,MATCH('BEFC_17-18'!A:A,'Sparsity-Size Ratio'!$A$1:$A$501))</f>
        <v>0.98070000000000002</v>
      </c>
      <c r="I193" s="23">
        <f t="shared" si="35"/>
        <v>39.636000000000003</v>
      </c>
      <c r="J193" s="63">
        <v>8.6599999999999996E-2</v>
      </c>
      <c r="K193" s="63">
        <v>0.1575</v>
      </c>
      <c r="L193" s="23">
        <f t="shared" si="36"/>
        <v>8.5719999999999992</v>
      </c>
      <c r="M193" s="23">
        <f t="shared" si="37"/>
        <v>7.7949999999999999</v>
      </c>
      <c r="N193" s="23">
        <f t="shared" si="38"/>
        <v>0</v>
      </c>
      <c r="O193" s="23">
        <f t="shared" si="39"/>
        <v>16.367000000000001</v>
      </c>
      <c r="P193" s="13"/>
      <c r="Q193" s="22">
        <f t="shared" si="40"/>
        <v>0</v>
      </c>
      <c r="R193" s="14">
        <v>0</v>
      </c>
      <c r="S193" s="22">
        <f t="shared" si="41"/>
        <v>0</v>
      </c>
      <c r="T193" s="64">
        <v>164.96700000000001</v>
      </c>
      <c r="U193" s="64">
        <v>169.84700000000001</v>
      </c>
      <c r="V193" s="64">
        <v>188.262</v>
      </c>
      <c r="W193" s="23">
        <f t="shared" si="50"/>
        <v>174.35900000000001</v>
      </c>
      <c r="X193" s="41">
        <f t="shared" si="42"/>
        <v>1.0175589202529569E-4</v>
      </c>
      <c r="Y193" s="23">
        <f t="shared" si="43"/>
        <v>16.367000000000001</v>
      </c>
      <c r="Z193" s="23">
        <f t="shared" si="44"/>
        <v>56.003</v>
      </c>
      <c r="AA193" s="30">
        <f t="shared" si="45"/>
        <v>230.36199999999999</v>
      </c>
      <c r="AB193" s="22">
        <f>INDEX('LECI_17-18'!$X$1:$X$505,MATCH('BEFC_17-18'!A:A,'LECI_17-18'!$A$1:$A$502))</f>
        <v>1.24</v>
      </c>
      <c r="AC193" s="23">
        <f t="shared" si="46"/>
        <v>390.51100000000002</v>
      </c>
      <c r="AD193" s="31">
        <f t="shared" si="47"/>
        <v>59330</v>
      </c>
      <c r="AF193" s="65">
        <v>1418746.41</v>
      </c>
      <c r="AH193" s="36">
        <f t="shared" si="48"/>
        <v>1478076</v>
      </c>
    </row>
    <row r="194" spans="1:34" x14ac:dyDescent="0.2">
      <c r="A194" s="1">
        <v>109531304</v>
      </c>
      <c r="B194" s="2" t="s">
        <v>218</v>
      </c>
      <c r="C194" s="2" t="s">
        <v>217</v>
      </c>
      <c r="D194" s="15">
        <v>45142</v>
      </c>
      <c r="E194" s="6">
        <v>2174</v>
      </c>
      <c r="F194" s="34">
        <f t="shared" si="34"/>
        <v>1.1873</v>
      </c>
      <c r="G194" s="62">
        <f t="shared" si="49"/>
        <v>139</v>
      </c>
      <c r="H194" s="22">
        <f>INDEX('Sparsity-Size Ratio'!$P$1:$P$504,MATCH('BEFC_17-18'!A:A,'Sparsity-Size Ratio'!$A$1:$A$501))</f>
        <v>0.90920000000000001</v>
      </c>
      <c r="I194" s="23">
        <f t="shared" si="35"/>
        <v>131.84399999999999</v>
      </c>
      <c r="J194" s="63">
        <v>0.15670000000000001</v>
      </c>
      <c r="K194" s="63">
        <v>0.17810000000000001</v>
      </c>
      <c r="L194" s="23">
        <f t="shared" si="36"/>
        <v>75.947000000000003</v>
      </c>
      <c r="M194" s="23">
        <f t="shared" si="37"/>
        <v>43.158999999999999</v>
      </c>
      <c r="N194" s="23">
        <f t="shared" si="38"/>
        <v>0</v>
      </c>
      <c r="O194" s="23">
        <f t="shared" si="39"/>
        <v>119.10599999999999</v>
      </c>
      <c r="P194" s="13">
        <v>22.363</v>
      </c>
      <c r="Q194" s="22">
        <f t="shared" si="40"/>
        <v>4.4729999999999999</v>
      </c>
      <c r="R194" s="14">
        <v>0</v>
      </c>
      <c r="S194" s="22">
        <f t="shared" si="41"/>
        <v>0</v>
      </c>
      <c r="T194" s="64">
        <v>807.77</v>
      </c>
      <c r="U194" s="64">
        <v>811.51</v>
      </c>
      <c r="V194" s="64">
        <v>802.70600000000002</v>
      </c>
      <c r="W194" s="23">
        <f t="shared" si="50"/>
        <v>807.32899999999995</v>
      </c>
      <c r="X194" s="41">
        <f t="shared" si="42"/>
        <v>4.7115711005964666E-4</v>
      </c>
      <c r="Y194" s="23">
        <f t="shared" si="43"/>
        <v>123.57899999999999</v>
      </c>
      <c r="Z194" s="23">
        <f t="shared" si="44"/>
        <v>255.423</v>
      </c>
      <c r="AA194" s="30">
        <f t="shared" si="45"/>
        <v>1062.752</v>
      </c>
      <c r="AB194" s="22">
        <f>INDEX('LECI_17-18'!$X$1:$X$505,MATCH('BEFC_17-18'!A:A,'LECI_17-18'!$A$1:$A$502))</f>
        <v>1.29</v>
      </c>
      <c r="AC194" s="23">
        <f t="shared" si="46"/>
        <v>1627.729</v>
      </c>
      <c r="AD194" s="31">
        <f t="shared" si="47"/>
        <v>247301</v>
      </c>
      <c r="AF194" s="65">
        <v>4087361.36</v>
      </c>
      <c r="AH194" s="36">
        <f t="shared" si="48"/>
        <v>4334662</v>
      </c>
    </row>
    <row r="195" spans="1:34" x14ac:dyDescent="0.2">
      <c r="A195" s="1">
        <v>109532804</v>
      </c>
      <c r="B195" s="2" t="s">
        <v>219</v>
      </c>
      <c r="C195" s="2" t="s">
        <v>217</v>
      </c>
      <c r="D195" s="15">
        <v>40682</v>
      </c>
      <c r="E195" s="6">
        <v>1170</v>
      </c>
      <c r="F195" s="34">
        <f t="shared" ref="F195:F258" si="51">ROUND(1/(D195/$D$504),4)</f>
        <v>1.3174999999999999</v>
      </c>
      <c r="G195" s="62">
        <f t="shared" si="49"/>
        <v>75</v>
      </c>
      <c r="H195" s="22">
        <f>INDEX('Sparsity-Size Ratio'!$P$1:$P$504,MATCH('BEFC_17-18'!A:A,'Sparsity-Size Ratio'!$A$1:$A$501))</f>
        <v>0.96250000000000002</v>
      </c>
      <c r="I195" s="23">
        <f t="shared" ref="I195:I258" si="52">ROUND(IF(H195&lt;=$H$504,0,((H195/$H$504)-1)*0.7*(W195+Y195)),3)</f>
        <v>82.177999999999997</v>
      </c>
      <c r="J195" s="63">
        <v>0.2094</v>
      </c>
      <c r="K195" s="63">
        <v>0.19009999999999999</v>
      </c>
      <c r="L195" s="23">
        <f t="shared" ref="L195:L258" si="53">ROUND((J195*T195)*$L$506,3)</f>
        <v>44.795999999999999</v>
      </c>
      <c r="M195" s="23">
        <f t="shared" ref="M195:M258" si="54">ROUND((K195*T195)*$M$506,3)</f>
        <v>20.334</v>
      </c>
      <c r="N195" s="23">
        <f t="shared" ref="N195:N258" si="55">IF(J195&gt;$N$506,ROUND((J195*T195)*$N$508,3),0)</f>
        <v>0</v>
      </c>
      <c r="O195" s="23">
        <f t="shared" ref="O195:O258" si="56">ROUND(L195+M195+N195,3)</f>
        <v>65.13</v>
      </c>
      <c r="P195" s="13">
        <v>26.953999999999997</v>
      </c>
      <c r="Q195" s="22">
        <f t="shared" ref="Q195:Q258" si="57">ROUND(P195*$P$506,3)</f>
        <v>5.391</v>
      </c>
      <c r="R195" s="14">
        <v>0</v>
      </c>
      <c r="S195" s="22">
        <f t="shared" ref="S195:S258" si="58">ROUND(R195*$R$506,3)</f>
        <v>0</v>
      </c>
      <c r="T195" s="64">
        <v>356.541</v>
      </c>
      <c r="U195" s="64">
        <v>348.41500000000002</v>
      </c>
      <c r="V195" s="64">
        <v>374.45100000000002</v>
      </c>
      <c r="W195" s="23">
        <f t="shared" si="50"/>
        <v>359.80200000000002</v>
      </c>
      <c r="X195" s="41">
        <f t="shared" ref="X195:X258" si="59">W195/$W$504</f>
        <v>2.0998040515537162E-4</v>
      </c>
      <c r="Y195" s="23">
        <f t="shared" ref="Y195:Y258" si="60">ROUND((S195+Q195+O195),3)</f>
        <v>70.521000000000001</v>
      </c>
      <c r="Z195" s="23">
        <f t="shared" ref="Z195:Z258" si="61">ROUND(Y195+I195,3)</f>
        <v>152.69900000000001</v>
      </c>
      <c r="AA195" s="30">
        <f t="shared" ref="AA195:AA258" si="62">ROUND(W195+Z195,4)</f>
        <v>512.50099999999998</v>
      </c>
      <c r="AB195" s="22">
        <f>INDEX('LECI_17-18'!$X$1:$X$505,MATCH('BEFC_17-18'!A:A,'LECI_17-18'!$A$1:$A$502))</f>
        <v>1.26</v>
      </c>
      <c r="AC195" s="23">
        <f t="shared" ref="AC195:AC258" si="63">ROUND(F195*AA195*AB195,3)</f>
        <v>850.77700000000004</v>
      </c>
      <c r="AD195" s="31">
        <f t="shared" ref="AD195:AD258" si="64">ROUND((AC195/$AC$504)*$AF$509,0)</f>
        <v>129259</v>
      </c>
      <c r="AF195" s="65">
        <v>2037185.82</v>
      </c>
      <c r="AH195" s="36">
        <f t="shared" ref="AH195:AH258" si="65">ROUND(AD195+AF195,0)</f>
        <v>2166445</v>
      </c>
    </row>
    <row r="196" spans="1:34" x14ac:dyDescent="0.2">
      <c r="A196" s="1">
        <v>109535504</v>
      </c>
      <c r="B196" s="2" t="s">
        <v>220</v>
      </c>
      <c r="C196" s="2" t="s">
        <v>217</v>
      </c>
      <c r="D196" s="15">
        <v>39980</v>
      </c>
      <c r="E196" s="6">
        <v>1697</v>
      </c>
      <c r="F196" s="34">
        <f t="shared" si="51"/>
        <v>1.3406</v>
      </c>
      <c r="G196" s="62">
        <f t="shared" ref="G196:G259" si="66">RANK(F196,$F$3:$F$502)</f>
        <v>63</v>
      </c>
      <c r="H196" s="22">
        <f>INDEX('Sparsity-Size Ratio'!$P$1:$P$504,MATCH('BEFC_17-18'!A:A,'Sparsity-Size Ratio'!$A$1:$A$501))</f>
        <v>0.93759999999999999</v>
      </c>
      <c r="I196" s="23">
        <f t="shared" si="52"/>
        <v>116.09399999999999</v>
      </c>
      <c r="J196" s="63">
        <v>0.23799999999999999</v>
      </c>
      <c r="K196" s="63">
        <v>0.26569999999999999</v>
      </c>
      <c r="L196" s="23">
        <f t="shared" si="53"/>
        <v>80.558999999999997</v>
      </c>
      <c r="M196" s="23">
        <f t="shared" si="54"/>
        <v>44.968000000000004</v>
      </c>
      <c r="N196" s="23">
        <f t="shared" si="55"/>
        <v>0</v>
      </c>
      <c r="O196" s="23">
        <f t="shared" si="56"/>
        <v>125.527</v>
      </c>
      <c r="P196" s="13">
        <v>7.7429999999999994</v>
      </c>
      <c r="Q196" s="22">
        <f t="shared" si="57"/>
        <v>1.5489999999999999</v>
      </c>
      <c r="R196" s="14">
        <v>1</v>
      </c>
      <c r="S196" s="22">
        <f t="shared" si="58"/>
        <v>0.6</v>
      </c>
      <c r="T196" s="64">
        <v>564.13900000000001</v>
      </c>
      <c r="U196" s="64">
        <v>564.64</v>
      </c>
      <c r="V196" s="64">
        <v>562.30799999999999</v>
      </c>
      <c r="W196" s="23">
        <f t="shared" ref="W196:W259" si="67">ROUND(AVERAGE(T196:V196),3)</f>
        <v>563.69600000000003</v>
      </c>
      <c r="X196" s="41">
        <f t="shared" si="59"/>
        <v>3.2897291972935769E-4</v>
      </c>
      <c r="Y196" s="23">
        <f t="shared" si="60"/>
        <v>127.676</v>
      </c>
      <c r="Z196" s="23">
        <f t="shared" si="61"/>
        <v>243.77</v>
      </c>
      <c r="AA196" s="30">
        <f t="shared" si="62"/>
        <v>807.46600000000001</v>
      </c>
      <c r="AB196" s="22">
        <f>INDEX('LECI_17-18'!$X$1:$X$505,MATCH('BEFC_17-18'!A:A,'LECI_17-18'!$A$1:$A$502))</f>
        <v>1.07</v>
      </c>
      <c r="AC196" s="23">
        <f t="shared" si="63"/>
        <v>1158.2629999999999</v>
      </c>
      <c r="AD196" s="31">
        <f t="shared" si="64"/>
        <v>175975</v>
      </c>
      <c r="AF196" s="65">
        <v>4158483.2</v>
      </c>
      <c r="AH196" s="36">
        <f t="shared" si="65"/>
        <v>4334458</v>
      </c>
    </row>
    <row r="197" spans="1:34" x14ac:dyDescent="0.2">
      <c r="A197" s="1">
        <v>109537504</v>
      </c>
      <c r="B197" s="2" t="s">
        <v>221</v>
      </c>
      <c r="C197" s="2" t="s">
        <v>217</v>
      </c>
      <c r="D197" s="15">
        <v>34915</v>
      </c>
      <c r="E197" s="6">
        <v>1213</v>
      </c>
      <c r="F197" s="34">
        <f t="shared" si="51"/>
        <v>1.5350999999999999</v>
      </c>
      <c r="G197" s="62">
        <f t="shared" si="66"/>
        <v>19</v>
      </c>
      <c r="H197" s="22">
        <f>INDEX('Sparsity-Size Ratio'!$P$1:$P$504,MATCH('BEFC_17-18'!A:A,'Sparsity-Size Ratio'!$A$1:$A$501))</f>
        <v>0.94320000000000004</v>
      </c>
      <c r="I197" s="23">
        <f t="shared" si="52"/>
        <v>89.591999999999999</v>
      </c>
      <c r="J197" s="63">
        <v>0.1714</v>
      </c>
      <c r="K197" s="63">
        <v>0.30549999999999999</v>
      </c>
      <c r="L197" s="23">
        <f t="shared" si="53"/>
        <v>43.317999999999998</v>
      </c>
      <c r="M197" s="23">
        <f t="shared" si="54"/>
        <v>38.604999999999997</v>
      </c>
      <c r="N197" s="23">
        <f t="shared" si="55"/>
        <v>0</v>
      </c>
      <c r="O197" s="23">
        <f t="shared" si="56"/>
        <v>81.923000000000002</v>
      </c>
      <c r="P197" s="13">
        <v>3.7490000000000001</v>
      </c>
      <c r="Q197" s="22">
        <f t="shared" si="57"/>
        <v>0.75</v>
      </c>
      <c r="R197" s="14">
        <v>0</v>
      </c>
      <c r="S197" s="22">
        <f t="shared" si="58"/>
        <v>0</v>
      </c>
      <c r="T197" s="64">
        <v>421.22</v>
      </c>
      <c r="U197" s="64">
        <v>428.63499999999999</v>
      </c>
      <c r="V197" s="64">
        <v>454.83300000000003</v>
      </c>
      <c r="W197" s="23">
        <f t="shared" si="67"/>
        <v>434.89600000000002</v>
      </c>
      <c r="X197" s="41">
        <f t="shared" si="59"/>
        <v>2.5380525478026938E-4</v>
      </c>
      <c r="Y197" s="23">
        <f t="shared" si="60"/>
        <v>82.673000000000002</v>
      </c>
      <c r="Z197" s="23">
        <f t="shared" si="61"/>
        <v>172.26499999999999</v>
      </c>
      <c r="AA197" s="30">
        <f t="shared" si="62"/>
        <v>607.16099999999994</v>
      </c>
      <c r="AB197" s="22">
        <f>INDEX('LECI_17-18'!$X$1:$X$505,MATCH('BEFC_17-18'!A:A,'LECI_17-18'!$A$1:$A$502))</f>
        <v>1.4300000000000002</v>
      </c>
      <c r="AC197" s="23">
        <f t="shared" si="63"/>
        <v>1332.836</v>
      </c>
      <c r="AD197" s="31">
        <f t="shared" si="64"/>
        <v>202498</v>
      </c>
      <c r="AF197" s="65">
        <v>3492686.8</v>
      </c>
      <c r="AH197" s="36">
        <f t="shared" si="65"/>
        <v>3695185</v>
      </c>
    </row>
    <row r="198" spans="1:34" x14ac:dyDescent="0.2">
      <c r="A198" s="1">
        <v>110141003</v>
      </c>
      <c r="B198" s="2" t="s">
        <v>222</v>
      </c>
      <c r="C198" s="2" t="s">
        <v>223</v>
      </c>
      <c r="D198" s="15">
        <v>54049</v>
      </c>
      <c r="E198" s="6">
        <v>5144</v>
      </c>
      <c r="F198" s="34">
        <f t="shared" si="51"/>
        <v>0.99170000000000003</v>
      </c>
      <c r="G198" s="62">
        <f t="shared" si="66"/>
        <v>283</v>
      </c>
      <c r="H198" s="22">
        <f>INDEX('Sparsity-Size Ratio'!$P$1:$P$504,MATCH('BEFC_17-18'!A:A,'Sparsity-Size Ratio'!$A$1:$A$501))</f>
        <v>0.8206</v>
      </c>
      <c r="I198" s="23">
        <f t="shared" si="52"/>
        <v>118.363</v>
      </c>
      <c r="J198" s="63">
        <v>0.151</v>
      </c>
      <c r="K198" s="63">
        <v>0.15890000000000001</v>
      </c>
      <c r="L198" s="23">
        <f t="shared" si="53"/>
        <v>154.83099999999999</v>
      </c>
      <c r="M198" s="23">
        <f t="shared" si="54"/>
        <v>81.465999999999994</v>
      </c>
      <c r="N198" s="23">
        <f t="shared" si="55"/>
        <v>0</v>
      </c>
      <c r="O198" s="23">
        <f t="shared" si="56"/>
        <v>236.297</v>
      </c>
      <c r="P198" s="13">
        <v>32.661999999999999</v>
      </c>
      <c r="Q198" s="22">
        <f t="shared" si="57"/>
        <v>6.532</v>
      </c>
      <c r="R198" s="14">
        <v>2</v>
      </c>
      <c r="S198" s="22">
        <f t="shared" si="58"/>
        <v>1.2</v>
      </c>
      <c r="T198" s="64">
        <v>1708.953</v>
      </c>
      <c r="U198" s="64">
        <v>1723.0139999999999</v>
      </c>
      <c r="V198" s="64">
        <v>1792.432</v>
      </c>
      <c r="W198" s="23">
        <f t="shared" si="67"/>
        <v>1741.4659999999999</v>
      </c>
      <c r="X198" s="41">
        <f t="shared" si="59"/>
        <v>1.0163193541011565E-3</v>
      </c>
      <c r="Y198" s="23">
        <f t="shared" si="60"/>
        <v>244.029</v>
      </c>
      <c r="Z198" s="23">
        <f t="shared" si="61"/>
        <v>362.392</v>
      </c>
      <c r="AA198" s="30">
        <f t="shared" si="62"/>
        <v>2103.8580000000002</v>
      </c>
      <c r="AB198" s="22">
        <f>INDEX('LECI_17-18'!$X$1:$X$505,MATCH('BEFC_17-18'!A:A,'LECI_17-18'!$A$1:$A$502))</f>
        <v>1.1100000000000001</v>
      </c>
      <c r="AC198" s="23">
        <f t="shared" si="63"/>
        <v>2315.9</v>
      </c>
      <c r="AD198" s="31">
        <f t="shared" si="64"/>
        <v>351855</v>
      </c>
      <c r="AF198" s="65">
        <v>7847879.8799999999</v>
      </c>
      <c r="AH198" s="36">
        <f t="shared" si="65"/>
        <v>8199735</v>
      </c>
    </row>
    <row r="199" spans="1:34" x14ac:dyDescent="0.2">
      <c r="A199" s="1">
        <v>110141103</v>
      </c>
      <c r="B199" s="2" t="s">
        <v>224</v>
      </c>
      <c r="C199" s="2" t="s">
        <v>223</v>
      </c>
      <c r="D199" s="15">
        <v>54253</v>
      </c>
      <c r="E199" s="6">
        <v>10294</v>
      </c>
      <c r="F199" s="34">
        <f t="shared" si="51"/>
        <v>0.9879</v>
      </c>
      <c r="G199" s="62">
        <f t="shared" si="66"/>
        <v>286</v>
      </c>
      <c r="H199" s="22">
        <f>INDEX('Sparsity-Size Ratio'!$P$1:$P$504,MATCH('BEFC_17-18'!A:A,'Sparsity-Size Ratio'!$A$1:$A$501))</f>
        <v>0.62660000000000005</v>
      </c>
      <c r="I199" s="23">
        <f t="shared" si="52"/>
        <v>0</v>
      </c>
      <c r="J199" s="63">
        <v>0.1227</v>
      </c>
      <c r="K199" s="63">
        <v>0.17599999999999999</v>
      </c>
      <c r="L199" s="23">
        <f t="shared" si="53"/>
        <v>206.744</v>
      </c>
      <c r="M199" s="23">
        <f t="shared" si="54"/>
        <v>148.27600000000001</v>
      </c>
      <c r="N199" s="23">
        <f t="shared" si="55"/>
        <v>0</v>
      </c>
      <c r="O199" s="23">
        <f t="shared" si="56"/>
        <v>355.02</v>
      </c>
      <c r="P199" s="13">
        <v>125.22299999999998</v>
      </c>
      <c r="Q199" s="22">
        <f t="shared" si="57"/>
        <v>25.045000000000002</v>
      </c>
      <c r="R199" s="14">
        <v>29</v>
      </c>
      <c r="S199" s="22">
        <f t="shared" si="58"/>
        <v>17.399999999999999</v>
      </c>
      <c r="T199" s="64">
        <v>2808.2539999999999</v>
      </c>
      <c r="U199" s="64">
        <v>2794.8130000000001</v>
      </c>
      <c r="V199" s="64">
        <v>2829.9929999999999</v>
      </c>
      <c r="W199" s="23">
        <f t="shared" si="67"/>
        <v>2811.02</v>
      </c>
      <c r="X199" s="41">
        <f t="shared" si="59"/>
        <v>1.6405109435185259E-3</v>
      </c>
      <c r="Y199" s="23">
        <f t="shared" si="60"/>
        <v>397.46499999999997</v>
      </c>
      <c r="Z199" s="23">
        <f t="shared" si="61"/>
        <v>397.46499999999997</v>
      </c>
      <c r="AA199" s="30">
        <f t="shared" si="62"/>
        <v>3208.4850000000001</v>
      </c>
      <c r="AB199" s="22">
        <f>INDEX('LECI_17-18'!$X$1:$X$505,MATCH('BEFC_17-18'!A:A,'LECI_17-18'!$A$1:$A$502))</f>
        <v>0.97</v>
      </c>
      <c r="AC199" s="23">
        <f t="shared" si="63"/>
        <v>3074.5720000000001</v>
      </c>
      <c r="AD199" s="31">
        <f t="shared" si="64"/>
        <v>467120</v>
      </c>
      <c r="AF199" s="65">
        <v>7949157.1799999997</v>
      </c>
      <c r="AH199" s="36">
        <f t="shared" si="65"/>
        <v>8416277</v>
      </c>
    </row>
    <row r="200" spans="1:34" x14ac:dyDescent="0.2">
      <c r="A200" s="1">
        <v>110147003</v>
      </c>
      <c r="B200" s="2" t="s">
        <v>225</v>
      </c>
      <c r="C200" s="2" t="s">
        <v>223</v>
      </c>
      <c r="D200" s="15">
        <v>51312</v>
      </c>
      <c r="E200" s="6">
        <v>4924</v>
      </c>
      <c r="F200" s="34">
        <f t="shared" si="51"/>
        <v>1.0446</v>
      </c>
      <c r="G200" s="62">
        <f t="shared" si="66"/>
        <v>247</v>
      </c>
      <c r="H200" s="22">
        <f>INDEX('Sparsity-Size Ratio'!$P$1:$P$504,MATCH('BEFC_17-18'!A:A,'Sparsity-Size Ratio'!$A$1:$A$501))</f>
        <v>0.83609999999999995</v>
      </c>
      <c r="I200" s="23">
        <f t="shared" si="52"/>
        <v>133.09100000000001</v>
      </c>
      <c r="J200" s="63">
        <v>0.20880000000000001</v>
      </c>
      <c r="K200" s="63">
        <v>0.158</v>
      </c>
      <c r="L200" s="23">
        <f t="shared" si="53"/>
        <v>189.78899999999999</v>
      </c>
      <c r="M200" s="23">
        <f t="shared" si="54"/>
        <v>71.807000000000002</v>
      </c>
      <c r="N200" s="23">
        <f t="shared" si="55"/>
        <v>0</v>
      </c>
      <c r="O200" s="23">
        <f t="shared" si="56"/>
        <v>261.596</v>
      </c>
      <c r="P200" s="13">
        <v>86.760999999999996</v>
      </c>
      <c r="Q200" s="22">
        <f t="shared" si="57"/>
        <v>17.352</v>
      </c>
      <c r="R200" s="14">
        <v>9</v>
      </c>
      <c r="S200" s="22">
        <f t="shared" si="58"/>
        <v>5.4</v>
      </c>
      <c r="T200" s="64">
        <v>1514.915</v>
      </c>
      <c r="U200" s="64">
        <v>1495.9069999999999</v>
      </c>
      <c r="V200" s="64">
        <v>1534.502</v>
      </c>
      <c r="W200" s="23">
        <f t="shared" si="67"/>
        <v>1515.1079999999999</v>
      </c>
      <c r="X200" s="41">
        <f t="shared" si="59"/>
        <v>8.842168517521991E-4</v>
      </c>
      <c r="Y200" s="23">
        <f t="shared" si="60"/>
        <v>284.34800000000001</v>
      </c>
      <c r="Z200" s="23">
        <f t="shared" si="61"/>
        <v>417.43900000000002</v>
      </c>
      <c r="AA200" s="30">
        <f t="shared" si="62"/>
        <v>1932.547</v>
      </c>
      <c r="AB200" s="22">
        <f>INDEX('LECI_17-18'!$X$1:$X$505,MATCH('BEFC_17-18'!A:A,'LECI_17-18'!$A$1:$A$502))</f>
        <v>1.25</v>
      </c>
      <c r="AC200" s="23">
        <f t="shared" si="63"/>
        <v>2523.4229999999998</v>
      </c>
      <c r="AD200" s="31">
        <f t="shared" si="64"/>
        <v>383384</v>
      </c>
      <c r="AF200" s="65">
        <v>4892568.4400000004</v>
      </c>
      <c r="AH200" s="36">
        <f t="shared" si="65"/>
        <v>5275952</v>
      </c>
    </row>
    <row r="201" spans="1:34" x14ac:dyDescent="0.2">
      <c r="A201" s="1">
        <v>110148002</v>
      </c>
      <c r="B201" s="2" t="s">
        <v>226</v>
      </c>
      <c r="C201" s="2" t="s">
        <v>223</v>
      </c>
      <c r="D201" s="15">
        <v>52932</v>
      </c>
      <c r="E201" s="6">
        <v>32436</v>
      </c>
      <c r="F201" s="34">
        <f t="shared" si="51"/>
        <v>1.0125999999999999</v>
      </c>
      <c r="G201" s="62">
        <f t="shared" si="66"/>
        <v>270</v>
      </c>
      <c r="H201" s="22">
        <f>INDEX('Sparsity-Size Ratio'!$P$1:$P$504,MATCH('BEFC_17-18'!A:A,'Sparsity-Size Ratio'!$A$1:$A$501))</f>
        <v>0.1298</v>
      </c>
      <c r="I201" s="23">
        <f t="shared" si="52"/>
        <v>0</v>
      </c>
      <c r="J201" s="63">
        <v>9.0399999999999994E-2</v>
      </c>
      <c r="K201" s="63">
        <v>0.1129</v>
      </c>
      <c r="L201" s="23">
        <f t="shared" si="53"/>
        <v>388.84699999999998</v>
      </c>
      <c r="M201" s="23">
        <f t="shared" si="54"/>
        <v>242.81399999999999</v>
      </c>
      <c r="N201" s="23">
        <f t="shared" si="55"/>
        <v>0</v>
      </c>
      <c r="O201" s="23">
        <f t="shared" si="56"/>
        <v>631.66099999999994</v>
      </c>
      <c r="P201" s="13">
        <v>435.19400000000002</v>
      </c>
      <c r="Q201" s="22">
        <f t="shared" si="57"/>
        <v>87.039000000000001</v>
      </c>
      <c r="R201" s="14">
        <v>213</v>
      </c>
      <c r="S201" s="22">
        <f t="shared" si="58"/>
        <v>127.8</v>
      </c>
      <c r="T201" s="64">
        <v>7169.0079999999998</v>
      </c>
      <c r="U201" s="64">
        <v>7089.277</v>
      </c>
      <c r="V201" s="64">
        <v>7046.12</v>
      </c>
      <c r="W201" s="23">
        <f t="shared" si="67"/>
        <v>7101.4679999999998</v>
      </c>
      <c r="X201" s="41">
        <f t="shared" si="59"/>
        <v>4.1444158949586344E-3</v>
      </c>
      <c r="Y201" s="23">
        <f t="shared" si="60"/>
        <v>846.5</v>
      </c>
      <c r="Z201" s="23">
        <f t="shared" si="61"/>
        <v>846.5</v>
      </c>
      <c r="AA201" s="30">
        <f t="shared" si="62"/>
        <v>7947.9679999999998</v>
      </c>
      <c r="AB201" s="22">
        <f>INDEX('LECI_17-18'!$X$1:$X$505,MATCH('BEFC_17-18'!A:A,'LECI_17-18'!$A$1:$A$502))</f>
        <v>1.05</v>
      </c>
      <c r="AC201" s="23">
        <f t="shared" si="63"/>
        <v>8450.518</v>
      </c>
      <c r="AD201" s="31">
        <f t="shared" si="64"/>
        <v>1283889</v>
      </c>
      <c r="AF201" s="65">
        <v>6440590.5199999996</v>
      </c>
      <c r="AH201" s="36">
        <f t="shared" si="65"/>
        <v>7724480</v>
      </c>
    </row>
    <row r="202" spans="1:34" x14ac:dyDescent="0.2">
      <c r="A202" s="1">
        <v>110171003</v>
      </c>
      <c r="B202" s="2" t="s">
        <v>227</v>
      </c>
      <c r="C202" s="2" t="s">
        <v>134</v>
      </c>
      <c r="D202" s="15">
        <v>41589</v>
      </c>
      <c r="E202" s="6">
        <v>8112</v>
      </c>
      <c r="F202" s="34">
        <f t="shared" si="51"/>
        <v>1.2887999999999999</v>
      </c>
      <c r="G202" s="62">
        <f t="shared" si="66"/>
        <v>84</v>
      </c>
      <c r="H202" s="22">
        <f>INDEX('Sparsity-Size Ratio'!$P$1:$P$504,MATCH('BEFC_17-18'!A:A,'Sparsity-Size Ratio'!$A$1:$A$501))</f>
        <v>0.75829999999999997</v>
      </c>
      <c r="I202" s="23">
        <f t="shared" si="52"/>
        <v>5.2629999999999999</v>
      </c>
      <c r="J202" s="63">
        <v>0.11260000000000001</v>
      </c>
      <c r="K202" s="63">
        <v>0.25900000000000001</v>
      </c>
      <c r="L202" s="23">
        <f t="shared" si="53"/>
        <v>158.89699999999999</v>
      </c>
      <c r="M202" s="23">
        <f t="shared" si="54"/>
        <v>182.74600000000001</v>
      </c>
      <c r="N202" s="23">
        <f t="shared" si="55"/>
        <v>0</v>
      </c>
      <c r="O202" s="23">
        <f t="shared" si="56"/>
        <v>341.64299999999997</v>
      </c>
      <c r="P202" s="13">
        <v>61.744999999999997</v>
      </c>
      <c r="Q202" s="22">
        <f t="shared" si="57"/>
        <v>12.349</v>
      </c>
      <c r="R202" s="14">
        <v>3</v>
      </c>
      <c r="S202" s="22">
        <f t="shared" si="58"/>
        <v>1.8</v>
      </c>
      <c r="T202" s="64">
        <v>2351.9450000000002</v>
      </c>
      <c r="U202" s="64">
        <v>2337.1729999999998</v>
      </c>
      <c r="V202" s="64">
        <v>2366.04</v>
      </c>
      <c r="W202" s="23">
        <f t="shared" si="67"/>
        <v>2351.7190000000001</v>
      </c>
      <c r="X202" s="41">
        <f t="shared" si="59"/>
        <v>1.3724629335901005E-3</v>
      </c>
      <c r="Y202" s="23">
        <f t="shared" si="60"/>
        <v>355.79199999999997</v>
      </c>
      <c r="Z202" s="23">
        <f t="shared" si="61"/>
        <v>361.05500000000001</v>
      </c>
      <c r="AA202" s="30">
        <f t="shared" si="62"/>
        <v>2712.7739999999999</v>
      </c>
      <c r="AB202" s="22">
        <f>INDEX('LECI_17-18'!$X$1:$X$505,MATCH('BEFC_17-18'!A:A,'LECI_17-18'!$A$1:$A$502))</f>
        <v>1.07</v>
      </c>
      <c r="AC202" s="23">
        <f t="shared" si="63"/>
        <v>3740.9589999999998</v>
      </c>
      <c r="AD202" s="31">
        <f t="shared" si="64"/>
        <v>568365</v>
      </c>
      <c r="AF202" s="65">
        <v>12062263.810000001</v>
      </c>
      <c r="AH202" s="36">
        <f t="shared" si="65"/>
        <v>12630629</v>
      </c>
    </row>
    <row r="203" spans="1:34" x14ac:dyDescent="0.2">
      <c r="A203" s="1">
        <v>110171803</v>
      </c>
      <c r="B203" s="2" t="s">
        <v>228</v>
      </c>
      <c r="C203" s="2" t="s">
        <v>134</v>
      </c>
      <c r="D203" s="15">
        <v>38881</v>
      </c>
      <c r="E203" s="6">
        <v>3035</v>
      </c>
      <c r="F203" s="34">
        <f t="shared" si="51"/>
        <v>1.3785000000000001</v>
      </c>
      <c r="G203" s="62">
        <f t="shared" si="66"/>
        <v>52</v>
      </c>
      <c r="H203" s="22">
        <f>INDEX('Sparsity-Size Ratio'!$P$1:$P$504,MATCH('BEFC_17-18'!A:A,'Sparsity-Size Ratio'!$A$1:$A$501))</f>
        <v>0.85699999999999998</v>
      </c>
      <c r="I203" s="23">
        <f t="shared" si="52"/>
        <v>119.633</v>
      </c>
      <c r="J203" s="63">
        <v>0.18940000000000001</v>
      </c>
      <c r="K203" s="63">
        <v>0.26669999999999999</v>
      </c>
      <c r="L203" s="23">
        <f t="shared" si="53"/>
        <v>117.586</v>
      </c>
      <c r="M203" s="23">
        <f t="shared" si="54"/>
        <v>82.789000000000001</v>
      </c>
      <c r="N203" s="23">
        <f t="shared" si="55"/>
        <v>0</v>
      </c>
      <c r="O203" s="23">
        <f t="shared" si="56"/>
        <v>200.375</v>
      </c>
      <c r="P203" s="13">
        <v>14.392000000000001</v>
      </c>
      <c r="Q203" s="22">
        <f t="shared" si="57"/>
        <v>2.8780000000000001</v>
      </c>
      <c r="R203" s="14">
        <v>4</v>
      </c>
      <c r="S203" s="22">
        <f t="shared" si="58"/>
        <v>2.4</v>
      </c>
      <c r="T203" s="64">
        <v>1034.7280000000001</v>
      </c>
      <c r="U203" s="64">
        <v>1088.6179999999999</v>
      </c>
      <c r="V203" s="64">
        <v>1106.0609999999999</v>
      </c>
      <c r="W203" s="23">
        <f t="shared" si="67"/>
        <v>1076.4690000000001</v>
      </c>
      <c r="X203" s="41">
        <f t="shared" si="59"/>
        <v>6.2822718260931772E-4</v>
      </c>
      <c r="Y203" s="23">
        <f t="shared" si="60"/>
        <v>205.65299999999999</v>
      </c>
      <c r="Z203" s="23">
        <f t="shared" si="61"/>
        <v>325.286</v>
      </c>
      <c r="AA203" s="30">
        <f t="shared" si="62"/>
        <v>1401.7550000000001</v>
      </c>
      <c r="AB203" s="22">
        <f>INDEX('LECI_17-18'!$X$1:$X$505,MATCH('BEFC_17-18'!A:A,'LECI_17-18'!$A$1:$A$502))</f>
        <v>1.19</v>
      </c>
      <c r="AC203" s="23">
        <f t="shared" si="63"/>
        <v>2299.46</v>
      </c>
      <c r="AD203" s="31">
        <f t="shared" si="64"/>
        <v>349357</v>
      </c>
      <c r="AF203" s="65">
        <v>7181350.3799999999</v>
      </c>
      <c r="AH203" s="36">
        <f t="shared" si="65"/>
        <v>7530707</v>
      </c>
    </row>
    <row r="204" spans="1:34" x14ac:dyDescent="0.2">
      <c r="A204" s="1">
        <v>110173003</v>
      </c>
      <c r="B204" s="2" t="s">
        <v>229</v>
      </c>
      <c r="C204" s="2" t="s">
        <v>134</v>
      </c>
      <c r="D204" s="15">
        <v>39563</v>
      </c>
      <c r="E204" s="6">
        <v>2151</v>
      </c>
      <c r="F204" s="34">
        <f t="shared" si="51"/>
        <v>1.3548</v>
      </c>
      <c r="G204" s="62">
        <f t="shared" si="66"/>
        <v>56</v>
      </c>
      <c r="H204" s="22">
        <f>INDEX('Sparsity-Size Ratio'!$P$1:$P$504,MATCH('BEFC_17-18'!A:A,'Sparsity-Size Ratio'!$A$1:$A$501))</f>
        <v>0.88339999999999996</v>
      </c>
      <c r="I204" s="23">
        <f t="shared" si="52"/>
        <v>118.15300000000001</v>
      </c>
      <c r="J204" s="63">
        <v>0.19639999999999999</v>
      </c>
      <c r="K204" s="63">
        <v>0.32140000000000002</v>
      </c>
      <c r="L204" s="23">
        <f t="shared" si="53"/>
        <v>96.048000000000002</v>
      </c>
      <c r="M204" s="23">
        <f t="shared" si="54"/>
        <v>78.588999999999999</v>
      </c>
      <c r="N204" s="23">
        <f t="shared" si="55"/>
        <v>0</v>
      </c>
      <c r="O204" s="23">
        <f t="shared" si="56"/>
        <v>174.637</v>
      </c>
      <c r="P204" s="13">
        <v>12.359</v>
      </c>
      <c r="Q204" s="22">
        <f t="shared" si="57"/>
        <v>2.472</v>
      </c>
      <c r="R204" s="14">
        <v>0</v>
      </c>
      <c r="S204" s="22">
        <f t="shared" si="58"/>
        <v>0</v>
      </c>
      <c r="T204" s="64">
        <v>815.06899999999996</v>
      </c>
      <c r="U204" s="64">
        <v>833.46299999999997</v>
      </c>
      <c r="V204" s="64">
        <v>830.48900000000003</v>
      </c>
      <c r="W204" s="23">
        <f t="shared" si="67"/>
        <v>826.34</v>
      </c>
      <c r="X204" s="41">
        <f t="shared" si="59"/>
        <v>4.8225192743811811E-4</v>
      </c>
      <c r="Y204" s="23">
        <f t="shared" si="60"/>
        <v>177.10900000000001</v>
      </c>
      <c r="Z204" s="23">
        <f t="shared" si="61"/>
        <v>295.262</v>
      </c>
      <c r="AA204" s="30">
        <f t="shared" si="62"/>
        <v>1121.6020000000001</v>
      </c>
      <c r="AB204" s="22">
        <f>INDEX('LECI_17-18'!$X$1:$X$505,MATCH('BEFC_17-18'!A:A,'LECI_17-18'!$A$1:$A$502))</f>
        <v>1.3</v>
      </c>
      <c r="AC204" s="23">
        <f t="shared" si="63"/>
        <v>1975.41</v>
      </c>
      <c r="AD204" s="31">
        <f t="shared" si="64"/>
        <v>300124</v>
      </c>
      <c r="AF204" s="65">
        <v>5354069.5199999996</v>
      </c>
      <c r="AH204" s="36">
        <f t="shared" si="65"/>
        <v>5654194</v>
      </c>
    </row>
    <row r="205" spans="1:34" x14ac:dyDescent="0.2">
      <c r="A205" s="1">
        <v>110173504</v>
      </c>
      <c r="B205" s="2" t="s">
        <v>230</v>
      </c>
      <c r="C205" s="2" t="s">
        <v>134</v>
      </c>
      <c r="D205" s="15">
        <v>40507</v>
      </c>
      <c r="E205" s="6">
        <v>877</v>
      </c>
      <c r="F205" s="34">
        <f t="shared" si="51"/>
        <v>1.3231999999999999</v>
      </c>
      <c r="G205" s="62">
        <f t="shared" si="66"/>
        <v>71</v>
      </c>
      <c r="H205" s="22">
        <f>INDEX('Sparsity-Size Ratio'!$P$1:$P$504,MATCH('BEFC_17-18'!A:A,'Sparsity-Size Ratio'!$A$1:$A$501))</f>
        <v>0.95340000000000003</v>
      </c>
      <c r="I205" s="23">
        <f t="shared" si="52"/>
        <v>68.850999999999999</v>
      </c>
      <c r="J205" s="63">
        <v>0.22009999999999999</v>
      </c>
      <c r="K205" s="63">
        <v>0.2767</v>
      </c>
      <c r="L205" s="23">
        <f t="shared" si="53"/>
        <v>40.841000000000001</v>
      </c>
      <c r="M205" s="23">
        <f t="shared" si="54"/>
        <v>25.672000000000001</v>
      </c>
      <c r="N205" s="23">
        <f t="shared" si="55"/>
        <v>0</v>
      </c>
      <c r="O205" s="23">
        <f t="shared" si="56"/>
        <v>66.513000000000005</v>
      </c>
      <c r="P205" s="13">
        <v>10.105</v>
      </c>
      <c r="Q205" s="22">
        <f t="shared" si="57"/>
        <v>2.0209999999999999</v>
      </c>
      <c r="R205" s="14">
        <v>0</v>
      </c>
      <c r="S205" s="22">
        <f t="shared" si="58"/>
        <v>0</v>
      </c>
      <c r="T205" s="64">
        <v>309.25799999999998</v>
      </c>
      <c r="U205" s="64">
        <v>302.79199999999997</v>
      </c>
      <c r="V205" s="64">
        <v>313.87299999999999</v>
      </c>
      <c r="W205" s="23">
        <f t="shared" si="67"/>
        <v>308.64100000000002</v>
      </c>
      <c r="X205" s="41">
        <f t="shared" si="59"/>
        <v>1.8012285153378539E-4</v>
      </c>
      <c r="Y205" s="23">
        <f t="shared" si="60"/>
        <v>68.534000000000006</v>
      </c>
      <c r="Z205" s="23">
        <f t="shared" si="61"/>
        <v>137.38499999999999</v>
      </c>
      <c r="AA205" s="30">
        <f t="shared" si="62"/>
        <v>446.02600000000001</v>
      </c>
      <c r="AB205" s="22">
        <f>INDEX('LECI_17-18'!$X$1:$X$505,MATCH('BEFC_17-18'!A:A,'LECI_17-18'!$A$1:$A$502))</f>
        <v>1.19</v>
      </c>
      <c r="AC205" s="23">
        <f t="shared" si="63"/>
        <v>702.31600000000003</v>
      </c>
      <c r="AD205" s="31">
        <f t="shared" si="64"/>
        <v>106703</v>
      </c>
      <c r="AF205" s="65">
        <v>2652719.5299999998</v>
      </c>
      <c r="AH205" s="36">
        <f t="shared" si="65"/>
        <v>2759423</v>
      </c>
    </row>
    <row r="206" spans="1:34" x14ac:dyDescent="0.2">
      <c r="A206" s="1">
        <v>110175003</v>
      </c>
      <c r="B206" s="2" t="s">
        <v>231</v>
      </c>
      <c r="C206" s="2" t="s">
        <v>134</v>
      </c>
      <c r="D206" s="15">
        <v>38750</v>
      </c>
      <c r="E206" s="6">
        <v>2603</v>
      </c>
      <c r="F206" s="34">
        <f t="shared" si="51"/>
        <v>1.3832</v>
      </c>
      <c r="G206" s="62">
        <f t="shared" si="66"/>
        <v>49</v>
      </c>
      <c r="H206" s="22">
        <f>INDEX('Sparsity-Size Ratio'!$P$1:$P$504,MATCH('BEFC_17-18'!A:A,'Sparsity-Size Ratio'!$A$1:$A$501))</f>
        <v>0.86619999999999997</v>
      </c>
      <c r="I206" s="23">
        <f t="shared" si="52"/>
        <v>114.777</v>
      </c>
      <c r="J206" s="63">
        <v>0.24740000000000001</v>
      </c>
      <c r="K206" s="63">
        <v>0.1867</v>
      </c>
      <c r="L206" s="23">
        <f t="shared" si="53"/>
        <v>135.53100000000001</v>
      </c>
      <c r="M206" s="23">
        <f t="shared" si="54"/>
        <v>51.139000000000003</v>
      </c>
      <c r="N206" s="23">
        <f t="shared" si="55"/>
        <v>0</v>
      </c>
      <c r="O206" s="23">
        <f t="shared" si="56"/>
        <v>186.67</v>
      </c>
      <c r="P206" s="13">
        <v>18.189</v>
      </c>
      <c r="Q206" s="22">
        <f t="shared" si="57"/>
        <v>3.6379999999999999</v>
      </c>
      <c r="R206" s="14">
        <v>5</v>
      </c>
      <c r="S206" s="22">
        <f t="shared" si="58"/>
        <v>3</v>
      </c>
      <c r="T206" s="64">
        <v>913.03700000000003</v>
      </c>
      <c r="U206" s="64">
        <v>924.43299999999999</v>
      </c>
      <c r="V206" s="64">
        <v>964.20699999999999</v>
      </c>
      <c r="W206" s="23">
        <f t="shared" si="67"/>
        <v>933.89200000000005</v>
      </c>
      <c r="X206" s="41">
        <f t="shared" si="59"/>
        <v>5.4501926207013946E-4</v>
      </c>
      <c r="Y206" s="23">
        <f t="shared" si="60"/>
        <v>193.30799999999999</v>
      </c>
      <c r="Z206" s="23">
        <f t="shared" si="61"/>
        <v>308.08499999999998</v>
      </c>
      <c r="AA206" s="30">
        <f t="shared" si="62"/>
        <v>1241.9770000000001</v>
      </c>
      <c r="AB206" s="22">
        <f>INDEX('LECI_17-18'!$X$1:$X$505,MATCH('BEFC_17-18'!A:A,'LECI_17-18'!$A$1:$A$502))</f>
        <v>1.17</v>
      </c>
      <c r="AC206" s="23">
        <f t="shared" si="63"/>
        <v>2009.9459999999999</v>
      </c>
      <c r="AD206" s="31">
        <f t="shared" si="64"/>
        <v>305371</v>
      </c>
      <c r="AF206" s="65">
        <v>6627172.4800000004</v>
      </c>
      <c r="AH206" s="36">
        <f t="shared" si="65"/>
        <v>6932543</v>
      </c>
    </row>
    <row r="207" spans="1:34" x14ac:dyDescent="0.2">
      <c r="A207" s="1">
        <v>110177003</v>
      </c>
      <c r="B207" s="2" t="s">
        <v>232</v>
      </c>
      <c r="C207" s="2" t="s">
        <v>134</v>
      </c>
      <c r="D207" s="15">
        <v>40696</v>
      </c>
      <c r="E207" s="6">
        <v>6092</v>
      </c>
      <c r="F207" s="34">
        <f t="shared" si="51"/>
        <v>1.3170999999999999</v>
      </c>
      <c r="G207" s="62">
        <f t="shared" si="66"/>
        <v>76</v>
      </c>
      <c r="H207" s="22">
        <f>INDEX('Sparsity-Size Ratio'!$P$1:$P$504,MATCH('BEFC_17-18'!A:A,'Sparsity-Size Ratio'!$A$1:$A$501))</f>
        <v>0.79869999999999997</v>
      </c>
      <c r="I207" s="23">
        <f t="shared" si="52"/>
        <v>83.332999999999998</v>
      </c>
      <c r="J207" s="63">
        <v>0.15970000000000001</v>
      </c>
      <c r="K207" s="63">
        <v>0.2228</v>
      </c>
      <c r="L207" s="23">
        <f t="shared" si="53"/>
        <v>172.70500000000001</v>
      </c>
      <c r="M207" s="23">
        <f t="shared" si="54"/>
        <v>120.471</v>
      </c>
      <c r="N207" s="23">
        <f t="shared" si="55"/>
        <v>0</v>
      </c>
      <c r="O207" s="23">
        <f t="shared" si="56"/>
        <v>293.17599999999999</v>
      </c>
      <c r="P207" s="13">
        <v>55.639999999999993</v>
      </c>
      <c r="Q207" s="22">
        <f t="shared" si="57"/>
        <v>11.128</v>
      </c>
      <c r="R207" s="14">
        <v>3</v>
      </c>
      <c r="S207" s="22">
        <f t="shared" si="58"/>
        <v>1.8</v>
      </c>
      <c r="T207" s="64">
        <v>1802.385</v>
      </c>
      <c r="U207" s="64">
        <v>1807.6220000000001</v>
      </c>
      <c r="V207" s="64">
        <v>1826.251</v>
      </c>
      <c r="W207" s="23">
        <f t="shared" si="67"/>
        <v>1812.086</v>
      </c>
      <c r="X207" s="41">
        <f t="shared" si="59"/>
        <v>1.0575331778488633E-3</v>
      </c>
      <c r="Y207" s="23">
        <f t="shared" si="60"/>
        <v>306.10399999999998</v>
      </c>
      <c r="Z207" s="23">
        <f t="shared" si="61"/>
        <v>389.43700000000001</v>
      </c>
      <c r="AA207" s="30">
        <f t="shared" si="62"/>
        <v>2201.5230000000001</v>
      </c>
      <c r="AB207" s="22">
        <f>INDEX('LECI_17-18'!$X$1:$X$505,MATCH('BEFC_17-18'!A:A,'LECI_17-18'!$A$1:$A$502))</f>
        <v>1.1499999999999999</v>
      </c>
      <c r="AC207" s="23">
        <f t="shared" si="63"/>
        <v>3334.57</v>
      </c>
      <c r="AD207" s="31">
        <f t="shared" si="64"/>
        <v>506622</v>
      </c>
      <c r="AF207" s="65">
        <v>11264138.460000001</v>
      </c>
      <c r="AH207" s="36">
        <f t="shared" si="65"/>
        <v>11770760</v>
      </c>
    </row>
    <row r="208" spans="1:34" x14ac:dyDescent="0.2">
      <c r="A208" s="1">
        <v>110179003</v>
      </c>
      <c r="B208" s="2" t="s">
        <v>233</v>
      </c>
      <c r="C208" s="2" t="s">
        <v>134</v>
      </c>
      <c r="D208" s="15">
        <v>44891</v>
      </c>
      <c r="E208" s="6">
        <v>2890</v>
      </c>
      <c r="F208" s="34">
        <f t="shared" si="51"/>
        <v>1.194</v>
      </c>
      <c r="G208" s="62">
        <f t="shared" si="66"/>
        <v>135</v>
      </c>
      <c r="H208" s="22">
        <f>INDEX('Sparsity-Size Ratio'!$P$1:$P$504,MATCH('BEFC_17-18'!A:A,'Sparsity-Size Ratio'!$A$1:$A$501))</f>
        <v>0.86799999999999999</v>
      </c>
      <c r="I208" s="23">
        <f t="shared" si="52"/>
        <v>141.26300000000001</v>
      </c>
      <c r="J208" s="63">
        <v>0.27339999999999998</v>
      </c>
      <c r="K208" s="63">
        <v>0.23380000000000001</v>
      </c>
      <c r="L208" s="23">
        <f t="shared" si="53"/>
        <v>177.13399999999999</v>
      </c>
      <c r="M208" s="23">
        <f t="shared" si="54"/>
        <v>75.739000000000004</v>
      </c>
      <c r="N208" s="23">
        <f t="shared" si="55"/>
        <v>0</v>
      </c>
      <c r="O208" s="23">
        <f t="shared" si="56"/>
        <v>252.87299999999999</v>
      </c>
      <c r="P208" s="13">
        <v>26.824000000000002</v>
      </c>
      <c r="Q208" s="22">
        <f t="shared" si="57"/>
        <v>5.3650000000000002</v>
      </c>
      <c r="R208" s="14">
        <v>3</v>
      </c>
      <c r="S208" s="22">
        <f t="shared" si="58"/>
        <v>1.8</v>
      </c>
      <c r="T208" s="64">
        <v>1079.819</v>
      </c>
      <c r="U208" s="64">
        <v>1100.3009999999999</v>
      </c>
      <c r="V208" s="64">
        <v>1134.684</v>
      </c>
      <c r="W208" s="23">
        <f t="shared" si="67"/>
        <v>1104.9349999999999</v>
      </c>
      <c r="X208" s="41">
        <f t="shared" si="59"/>
        <v>6.4483993688292586E-4</v>
      </c>
      <c r="Y208" s="23">
        <f t="shared" si="60"/>
        <v>260.03800000000001</v>
      </c>
      <c r="Z208" s="23">
        <f t="shared" si="61"/>
        <v>401.30099999999999</v>
      </c>
      <c r="AA208" s="30">
        <f t="shared" si="62"/>
        <v>1506.2360000000001</v>
      </c>
      <c r="AB208" s="22">
        <f>INDEX('LECI_17-18'!$X$1:$X$505,MATCH('BEFC_17-18'!A:A,'LECI_17-18'!$A$1:$A$502))</f>
        <v>1.23</v>
      </c>
      <c r="AC208" s="23">
        <f t="shared" si="63"/>
        <v>2212.0880000000002</v>
      </c>
      <c r="AD208" s="31">
        <f t="shared" si="64"/>
        <v>336083</v>
      </c>
      <c r="AF208" s="65">
        <v>7074954.0800000001</v>
      </c>
      <c r="AH208" s="36">
        <f t="shared" si="65"/>
        <v>7411037</v>
      </c>
    </row>
    <row r="209" spans="1:34" x14ac:dyDescent="0.2">
      <c r="A209" s="1">
        <v>110183602</v>
      </c>
      <c r="B209" s="2" t="s">
        <v>234</v>
      </c>
      <c r="C209" s="2" t="s">
        <v>235</v>
      </c>
      <c r="D209" s="15">
        <v>43931</v>
      </c>
      <c r="E209" s="6">
        <v>13973</v>
      </c>
      <c r="F209" s="34">
        <f t="shared" si="51"/>
        <v>1.2201</v>
      </c>
      <c r="G209" s="62">
        <f t="shared" si="66"/>
        <v>118</v>
      </c>
      <c r="H209" s="22">
        <f>INDEX('Sparsity-Size Ratio'!$P$1:$P$504,MATCH('BEFC_17-18'!A:A,'Sparsity-Size Ratio'!$A$1:$A$501))</f>
        <v>0.58399999999999996</v>
      </c>
      <c r="I209" s="23">
        <f t="shared" si="52"/>
        <v>0</v>
      </c>
      <c r="J209" s="63">
        <v>0.24229999999999999</v>
      </c>
      <c r="K209" s="63">
        <v>0.21360000000000001</v>
      </c>
      <c r="L209" s="23">
        <f t="shared" si="53"/>
        <v>648.13599999999997</v>
      </c>
      <c r="M209" s="23">
        <f t="shared" si="54"/>
        <v>285.68299999999999</v>
      </c>
      <c r="N209" s="23">
        <f t="shared" si="55"/>
        <v>0</v>
      </c>
      <c r="O209" s="23">
        <f t="shared" si="56"/>
        <v>933.81899999999996</v>
      </c>
      <c r="P209" s="13">
        <v>428.49099999999999</v>
      </c>
      <c r="Q209" s="22">
        <f t="shared" si="57"/>
        <v>85.697999999999993</v>
      </c>
      <c r="R209" s="14">
        <v>18</v>
      </c>
      <c r="S209" s="22">
        <f t="shared" si="58"/>
        <v>10.8</v>
      </c>
      <c r="T209" s="64">
        <v>4458.2179999999998</v>
      </c>
      <c r="U209" s="64">
        <v>4456.76</v>
      </c>
      <c r="V209" s="64">
        <v>4505.4849999999997</v>
      </c>
      <c r="W209" s="23">
        <f t="shared" si="67"/>
        <v>4473.4880000000003</v>
      </c>
      <c r="X209" s="41">
        <f t="shared" si="59"/>
        <v>2.6107270740509864E-3</v>
      </c>
      <c r="Y209" s="23">
        <f t="shared" si="60"/>
        <v>1030.317</v>
      </c>
      <c r="Z209" s="23">
        <f t="shared" si="61"/>
        <v>1030.317</v>
      </c>
      <c r="AA209" s="30">
        <f t="shared" si="62"/>
        <v>5503.8050000000003</v>
      </c>
      <c r="AB209" s="22">
        <f>INDEX('LECI_17-18'!$X$1:$X$505,MATCH('BEFC_17-18'!A:A,'LECI_17-18'!$A$1:$A$502))</f>
        <v>1.08</v>
      </c>
      <c r="AC209" s="23">
        <f t="shared" si="63"/>
        <v>7252.4080000000004</v>
      </c>
      <c r="AD209" s="31">
        <f t="shared" si="64"/>
        <v>1101860</v>
      </c>
      <c r="AF209" s="65">
        <v>19362678.18</v>
      </c>
      <c r="AH209" s="36">
        <f t="shared" si="65"/>
        <v>20464538</v>
      </c>
    </row>
    <row r="210" spans="1:34" x14ac:dyDescent="0.2">
      <c r="A210" s="1">
        <v>111291304</v>
      </c>
      <c r="B210" s="2" t="s">
        <v>236</v>
      </c>
      <c r="C210" s="2" t="s">
        <v>237</v>
      </c>
      <c r="D210" s="15">
        <v>45654</v>
      </c>
      <c r="E210" s="6">
        <v>2671</v>
      </c>
      <c r="F210" s="34">
        <f t="shared" si="51"/>
        <v>1.1739999999999999</v>
      </c>
      <c r="G210" s="62">
        <f t="shared" si="66"/>
        <v>150</v>
      </c>
      <c r="H210" s="22">
        <f>INDEX('Sparsity-Size Ratio'!$P$1:$P$504,MATCH('BEFC_17-18'!A:A,'Sparsity-Size Ratio'!$A$1:$A$501))</f>
        <v>0.86899999999999999</v>
      </c>
      <c r="I210" s="23">
        <f t="shared" si="52"/>
        <v>124.372</v>
      </c>
      <c r="J210" s="63">
        <v>0.17230000000000001</v>
      </c>
      <c r="K210" s="63">
        <v>0.28689999999999999</v>
      </c>
      <c r="L210" s="23">
        <f t="shared" si="53"/>
        <v>102.24</v>
      </c>
      <c r="M210" s="23">
        <f t="shared" si="54"/>
        <v>85.120999999999995</v>
      </c>
      <c r="N210" s="23">
        <f t="shared" si="55"/>
        <v>0</v>
      </c>
      <c r="O210" s="23">
        <f t="shared" si="56"/>
        <v>187.36099999999999</v>
      </c>
      <c r="P210" s="13">
        <v>26.872999999999998</v>
      </c>
      <c r="Q210" s="22">
        <f t="shared" si="57"/>
        <v>5.375</v>
      </c>
      <c r="R210" s="14">
        <v>2</v>
      </c>
      <c r="S210" s="22">
        <f t="shared" si="58"/>
        <v>1.2</v>
      </c>
      <c r="T210" s="64">
        <v>988.97299999999996</v>
      </c>
      <c r="U210" s="64">
        <v>1002.237</v>
      </c>
      <c r="V210" s="64">
        <v>1000.328</v>
      </c>
      <c r="W210" s="23">
        <f t="shared" si="67"/>
        <v>997.17899999999997</v>
      </c>
      <c r="X210" s="41">
        <f t="shared" si="59"/>
        <v>5.8195354787474304E-4</v>
      </c>
      <c r="Y210" s="23">
        <f t="shared" si="60"/>
        <v>193.93600000000001</v>
      </c>
      <c r="Z210" s="23">
        <f t="shared" si="61"/>
        <v>318.30799999999999</v>
      </c>
      <c r="AA210" s="30">
        <f t="shared" si="62"/>
        <v>1315.4870000000001</v>
      </c>
      <c r="AB210" s="22">
        <f>INDEX('LECI_17-18'!$X$1:$X$505,MATCH('BEFC_17-18'!A:A,'LECI_17-18'!$A$1:$A$502))</f>
        <v>1.08</v>
      </c>
      <c r="AC210" s="23">
        <f t="shared" si="63"/>
        <v>1667.932</v>
      </c>
      <c r="AD210" s="31">
        <f t="shared" si="64"/>
        <v>253409</v>
      </c>
      <c r="AF210" s="65">
        <v>5290089.7699999996</v>
      </c>
      <c r="AH210" s="36">
        <f t="shared" si="65"/>
        <v>5543499</v>
      </c>
    </row>
    <row r="211" spans="1:34" x14ac:dyDescent="0.2">
      <c r="A211" s="1">
        <v>111292304</v>
      </c>
      <c r="B211" s="2" t="s">
        <v>238</v>
      </c>
      <c r="C211" s="2" t="s">
        <v>237</v>
      </c>
      <c r="D211" s="15">
        <v>47931</v>
      </c>
      <c r="E211" s="6">
        <v>1144</v>
      </c>
      <c r="F211" s="34">
        <f t="shared" si="51"/>
        <v>1.1183000000000001</v>
      </c>
      <c r="G211" s="62">
        <f t="shared" si="66"/>
        <v>187</v>
      </c>
      <c r="H211" s="22">
        <f>INDEX('Sparsity-Size Ratio'!$P$1:$P$504,MATCH('BEFC_17-18'!A:A,'Sparsity-Size Ratio'!$A$1:$A$501))</f>
        <v>0.94789999999999996</v>
      </c>
      <c r="I211" s="23">
        <f t="shared" si="52"/>
        <v>76.134</v>
      </c>
      <c r="J211" s="63">
        <v>0.12889999999999999</v>
      </c>
      <c r="K211" s="63">
        <v>0.16619999999999999</v>
      </c>
      <c r="L211" s="23">
        <f t="shared" si="53"/>
        <v>28.393000000000001</v>
      </c>
      <c r="M211" s="23">
        <f t="shared" si="54"/>
        <v>18.303999999999998</v>
      </c>
      <c r="N211" s="23">
        <f t="shared" si="55"/>
        <v>0</v>
      </c>
      <c r="O211" s="23">
        <f t="shared" si="56"/>
        <v>46.697000000000003</v>
      </c>
      <c r="P211" s="13">
        <v>8.4379999999999988</v>
      </c>
      <c r="Q211" s="22">
        <f t="shared" si="57"/>
        <v>1.6879999999999999</v>
      </c>
      <c r="R211" s="14">
        <v>0</v>
      </c>
      <c r="S211" s="22">
        <f t="shared" si="58"/>
        <v>0</v>
      </c>
      <c r="T211" s="64">
        <v>367.113</v>
      </c>
      <c r="U211" s="64">
        <v>367.60500000000002</v>
      </c>
      <c r="V211" s="64">
        <v>407.238</v>
      </c>
      <c r="W211" s="23">
        <f t="shared" si="67"/>
        <v>380.65199999999999</v>
      </c>
      <c r="X211" s="41">
        <f t="shared" si="59"/>
        <v>2.2214846271894685E-4</v>
      </c>
      <c r="Y211" s="23">
        <f t="shared" si="60"/>
        <v>48.384999999999998</v>
      </c>
      <c r="Z211" s="23">
        <f t="shared" si="61"/>
        <v>124.51900000000001</v>
      </c>
      <c r="AA211" s="30">
        <f t="shared" si="62"/>
        <v>505.17099999999999</v>
      </c>
      <c r="AB211" s="22">
        <f>INDEX('LECI_17-18'!$X$1:$X$505,MATCH('BEFC_17-18'!A:A,'LECI_17-18'!$A$1:$A$502))</f>
        <v>1.0999999999999999</v>
      </c>
      <c r="AC211" s="23">
        <f t="shared" si="63"/>
        <v>621.42600000000004</v>
      </c>
      <c r="AD211" s="31">
        <f t="shared" si="64"/>
        <v>94413</v>
      </c>
      <c r="AF211" s="65">
        <v>2761259.4</v>
      </c>
      <c r="AH211" s="36">
        <f t="shared" si="65"/>
        <v>2855672</v>
      </c>
    </row>
    <row r="212" spans="1:34" x14ac:dyDescent="0.2">
      <c r="A212" s="1">
        <v>111297504</v>
      </c>
      <c r="B212" s="2" t="s">
        <v>239</v>
      </c>
      <c r="C212" s="2" t="s">
        <v>237</v>
      </c>
      <c r="D212" s="15">
        <v>53305</v>
      </c>
      <c r="E212" s="6">
        <v>2145</v>
      </c>
      <c r="F212" s="34">
        <f t="shared" si="51"/>
        <v>1.0055000000000001</v>
      </c>
      <c r="G212" s="62">
        <f t="shared" si="66"/>
        <v>274</v>
      </c>
      <c r="H212" s="22">
        <f>INDEX('Sparsity-Size Ratio'!$P$1:$P$504,MATCH('BEFC_17-18'!A:A,'Sparsity-Size Ratio'!$A$1:$A$501))</f>
        <v>0.91190000000000004</v>
      </c>
      <c r="I212" s="23">
        <f t="shared" si="52"/>
        <v>125.765</v>
      </c>
      <c r="J212" s="63">
        <v>0.10780000000000001</v>
      </c>
      <c r="K212" s="63">
        <v>0.1623</v>
      </c>
      <c r="L212" s="23">
        <f t="shared" si="53"/>
        <v>49.223999999999997</v>
      </c>
      <c r="M212" s="23">
        <f t="shared" si="54"/>
        <v>37.055</v>
      </c>
      <c r="N212" s="23">
        <f t="shared" si="55"/>
        <v>0</v>
      </c>
      <c r="O212" s="23">
        <f t="shared" si="56"/>
        <v>86.278999999999996</v>
      </c>
      <c r="P212" s="13">
        <v>16.288</v>
      </c>
      <c r="Q212" s="22">
        <f t="shared" si="57"/>
        <v>3.258</v>
      </c>
      <c r="R212" s="14">
        <v>1</v>
      </c>
      <c r="S212" s="22">
        <f t="shared" si="58"/>
        <v>0.6</v>
      </c>
      <c r="T212" s="64">
        <v>761.04100000000005</v>
      </c>
      <c r="U212" s="64">
        <v>773.13599999999997</v>
      </c>
      <c r="V212" s="64">
        <v>813.18799999999999</v>
      </c>
      <c r="W212" s="23">
        <f t="shared" si="67"/>
        <v>782.45500000000004</v>
      </c>
      <c r="X212" s="41">
        <f t="shared" si="59"/>
        <v>4.5664064656629564E-4</v>
      </c>
      <c r="Y212" s="23">
        <f t="shared" si="60"/>
        <v>90.137</v>
      </c>
      <c r="Z212" s="23">
        <f t="shared" si="61"/>
        <v>215.90199999999999</v>
      </c>
      <c r="AA212" s="30">
        <f t="shared" si="62"/>
        <v>998.35699999999997</v>
      </c>
      <c r="AB212" s="22">
        <f>INDEX('LECI_17-18'!$X$1:$X$505,MATCH('BEFC_17-18'!A:A,'LECI_17-18'!$A$1:$A$502))</f>
        <v>0.85</v>
      </c>
      <c r="AC212" s="23">
        <f t="shared" si="63"/>
        <v>853.27099999999996</v>
      </c>
      <c r="AD212" s="31">
        <f t="shared" si="64"/>
        <v>129638</v>
      </c>
      <c r="AF212" s="65">
        <v>4304212.2699999996</v>
      </c>
      <c r="AH212" s="36">
        <f t="shared" si="65"/>
        <v>4433850</v>
      </c>
    </row>
    <row r="213" spans="1:34" x14ac:dyDescent="0.2">
      <c r="A213" s="1">
        <v>111312503</v>
      </c>
      <c r="B213" s="2" t="s">
        <v>240</v>
      </c>
      <c r="C213" s="2" t="s">
        <v>241</v>
      </c>
      <c r="D213" s="15">
        <v>43842</v>
      </c>
      <c r="E213" s="6">
        <v>6757</v>
      </c>
      <c r="F213" s="34">
        <f t="shared" si="51"/>
        <v>1.2224999999999999</v>
      </c>
      <c r="G213" s="62">
        <f t="shared" si="66"/>
        <v>116</v>
      </c>
      <c r="H213" s="22">
        <f>INDEX('Sparsity-Size Ratio'!$P$1:$P$504,MATCH('BEFC_17-18'!A:A,'Sparsity-Size Ratio'!$A$1:$A$501))</f>
        <v>0.77929999999999999</v>
      </c>
      <c r="I213" s="23">
        <f t="shared" si="52"/>
        <v>52.91</v>
      </c>
      <c r="J213" s="63">
        <v>0.19239999999999999</v>
      </c>
      <c r="K213" s="63">
        <v>0.21879999999999999</v>
      </c>
      <c r="L213" s="23">
        <f t="shared" si="53"/>
        <v>239.923</v>
      </c>
      <c r="M213" s="23">
        <f t="shared" si="54"/>
        <v>136.422</v>
      </c>
      <c r="N213" s="23">
        <f t="shared" si="55"/>
        <v>0</v>
      </c>
      <c r="O213" s="23">
        <f t="shared" si="56"/>
        <v>376.34500000000003</v>
      </c>
      <c r="P213" s="13">
        <v>114.57300000000001</v>
      </c>
      <c r="Q213" s="22">
        <f t="shared" si="57"/>
        <v>22.914999999999999</v>
      </c>
      <c r="R213" s="14">
        <v>14</v>
      </c>
      <c r="S213" s="22">
        <f t="shared" si="58"/>
        <v>8.4</v>
      </c>
      <c r="T213" s="64">
        <v>2078.335</v>
      </c>
      <c r="U213" s="64">
        <v>2043.9369999999999</v>
      </c>
      <c r="V213" s="64">
        <v>2077.8020000000001</v>
      </c>
      <c r="W213" s="23">
        <f t="shared" si="67"/>
        <v>2066.6909999999998</v>
      </c>
      <c r="X213" s="41">
        <f t="shared" si="59"/>
        <v>1.2061206260970201E-3</v>
      </c>
      <c r="Y213" s="23">
        <f t="shared" si="60"/>
        <v>407.66</v>
      </c>
      <c r="Z213" s="23">
        <f t="shared" si="61"/>
        <v>460.57</v>
      </c>
      <c r="AA213" s="30">
        <f t="shared" si="62"/>
        <v>2527.261</v>
      </c>
      <c r="AB213" s="22">
        <f>INDEX('LECI_17-18'!$X$1:$X$505,MATCH('BEFC_17-18'!A:A,'LECI_17-18'!$A$1:$A$502))</f>
        <v>0.83000000000000007</v>
      </c>
      <c r="AC213" s="23">
        <f t="shared" si="63"/>
        <v>2564.3490000000002</v>
      </c>
      <c r="AD213" s="31">
        <f t="shared" si="64"/>
        <v>389602</v>
      </c>
      <c r="AF213" s="65">
        <v>7607615.9500000002</v>
      </c>
      <c r="AH213" s="36">
        <f t="shared" si="65"/>
        <v>7997218</v>
      </c>
    </row>
    <row r="214" spans="1:34" x14ac:dyDescent="0.2">
      <c r="A214" s="1">
        <v>111312804</v>
      </c>
      <c r="B214" s="2" t="s">
        <v>242</v>
      </c>
      <c r="C214" s="2" t="s">
        <v>241</v>
      </c>
      <c r="D214" s="15">
        <v>49659</v>
      </c>
      <c r="E214" s="6">
        <v>2102</v>
      </c>
      <c r="F214" s="34">
        <f t="shared" si="51"/>
        <v>1.0792999999999999</v>
      </c>
      <c r="G214" s="62">
        <f t="shared" si="66"/>
        <v>214</v>
      </c>
      <c r="H214" s="22">
        <f>INDEX('Sparsity-Size Ratio'!$P$1:$P$504,MATCH('BEFC_17-18'!A:A,'Sparsity-Size Ratio'!$A$1:$A$501))</f>
        <v>0.90339999999999998</v>
      </c>
      <c r="I214" s="23">
        <f t="shared" si="52"/>
        <v>123.26900000000001</v>
      </c>
      <c r="J214" s="63">
        <v>0.13769999999999999</v>
      </c>
      <c r="K214" s="63">
        <v>0.32750000000000001</v>
      </c>
      <c r="L214" s="23">
        <f t="shared" si="53"/>
        <v>61.688000000000002</v>
      </c>
      <c r="M214" s="23">
        <f t="shared" si="54"/>
        <v>73.358000000000004</v>
      </c>
      <c r="N214" s="23">
        <f t="shared" si="55"/>
        <v>0</v>
      </c>
      <c r="O214" s="23">
        <f t="shared" si="56"/>
        <v>135.04599999999999</v>
      </c>
      <c r="P214" s="13">
        <v>30.446999999999999</v>
      </c>
      <c r="Q214" s="22">
        <f t="shared" si="57"/>
        <v>6.0890000000000004</v>
      </c>
      <c r="R214" s="14">
        <v>2</v>
      </c>
      <c r="S214" s="22">
        <f t="shared" si="58"/>
        <v>1.2</v>
      </c>
      <c r="T214" s="64">
        <v>746.65099999999995</v>
      </c>
      <c r="U214" s="64">
        <v>771.73299999999995</v>
      </c>
      <c r="V214" s="64">
        <v>768.59500000000003</v>
      </c>
      <c r="W214" s="23">
        <f t="shared" si="67"/>
        <v>762.32600000000002</v>
      </c>
      <c r="X214" s="41">
        <f t="shared" si="59"/>
        <v>4.4489336451846801E-4</v>
      </c>
      <c r="Y214" s="23">
        <f t="shared" si="60"/>
        <v>142.33500000000001</v>
      </c>
      <c r="Z214" s="23">
        <f t="shared" si="61"/>
        <v>265.60399999999998</v>
      </c>
      <c r="AA214" s="30">
        <f t="shared" si="62"/>
        <v>1027.93</v>
      </c>
      <c r="AB214" s="22">
        <f>INDEX('LECI_17-18'!$X$1:$X$505,MATCH('BEFC_17-18'!A:A,'LECI_17-18'!$A$1:$A$502))</f>
        <v>1.01</v>
      </c>
      <c r="AC214" s="23">
        <f t="shared" si="63"/>
        <v>1120.539</v>
      </c>
      <c r="AD214" s="31">
        <f t="shared" si="64"/>
        <v>170244</v>
      </c>
      <c r="AF214" s="65">
        <v>4849841.6500000004</v>
      </c>
      <c r="AH214" s="36">
        <f t="shared" si="65"/>
        <v>5020086</v>
      </c>
    </row>
    <row r="215" spans="1:34" x14ac:dyDescent="0.2">
      <c r="A215" s="1">
        <v>111316003</v>
      </c>
      <c r="B215" s="2" t="s">
        <v>243</v>
      </c>
      <c r="C215" s="2" t="s">
        <v>241</v>
      </c>
      <c r="D215" s="15">
        <v>39614</v>
      </c>
      <c r="E215" s="6">
        <v>4129</v>
      </c>
      <c r="F215" s="34">
        <f t="shared" si="51"/>
        <v>1.353</v>
      </c>
      <c r="G215" s="62">
        <f t="shared" si="66"/>
        <v>57</v>
      </c>
      <c r="H215" s="22">
        <f>INDEX('Sparsity-Size Ratio'!$P$1:$P$504,MATCH('BEFC_17-18'!A:A,'Sparsity-Size Ratio'!$A$1:$A$501))</f>
        <v>0.81059999999999999</v>
      </c>
      <c r="I215" s="23">
        <f t="shared" si="52"/>
        <v>96.09</v>
      </c>
      <c r="J215" s="63">
        <v>0.25890000000000002</v>
      </c>
      <c r="K215" s="63">
        <v>0.25890000000000002</v>
      </c>
      <c r="L215" s="23">
        <f t="shared" si="53"/>
        <v>235.61099999999999</v>
      </c>
      <c r="M215" s="23">
        <f t="shared" si="54"/>
        <v>117.806</v>
      </c>
      <c r="N215" s="23">
        <f t="shared" si="55"/>
        <v>0</v>
      </c>
      <c r="O215" s="23">
        <f t="shared" si="56"/>
        <v>353.41699999999997</v>
      </c>
      <c r="P215" s="13">
        <v>60.524999999999999</v>
      </c>
      <c r="Q215" s="22">
        <f t="shared" si="57"/>
        <v>12.105</v>
      </c>
      <c r="R215" s="14">
        <v>3</v>
      </c>
      <c r="S215" s="22">
        <f t="shared" si="58"/>
        <v>1.8</v>
      </c>
      <c r="T215" s="64">
        <v>1516.7470000000001</v>
      </c>
      <c r="U215" s="64">
        <v>1540.3340000000001</v>
      </c>
      <c r="V215" s="64">
        <v>1565.4469999999999</v>
      </c>
      <c r="W215" s="23">
        <f t="shared" si="67"/>
        <v>1540.8430000000001</v>
      </c>
      <c r="X215" s="41">
        <f t="shared" si="59"/>
        <v>8.9923579474493823E-4</v>
      </c>
      <c r="Y215" s="23">
        <f t="shared" si="60"/>
        <v>367.322</v>
      </c>
      <c r="Z215" s="23">
        <f t="shared" si="61"/>
        <v>463.41199999999998</v>
      </c>
      <c r="AA215" s="30">
        <f t="shared" si="62"/>
        <v>2004.2550000000001</v>
      </c>
      <c r="AB215" s="22">
        <f>INDEX('LECI_17-18'!$X$1:$X$505,MATCH('BEFC_17-18'!A:A,'LECI_17-18'!$A$1:$A$502))</f>
        <v>1.1299999999999999</v>
      </c>
      <c r="AC215" s="23">
        <f t="shared" si="63"/>
        <v>3064.2849999999999</v>
      </c>
      <c r="AD215" s="31">
        <f t="shared" si="64"/>
        <v>465557</v>
      </c>
      <c r="AF215" s="65">
        <v>8411870.3399999999</v>
      </c>
      <c r="AH215" s="36">
        <f t="shared" si="65"/>
        <v>8877427</v>
      </c>
    </row>
    <row r="216" spans="1:34" x14ac:dyDescent="0.2">
      <c r="A216" s="1">
        <v>111317503</v>
      </c>
      <c r="B216" s="2" t="s">
        <v>244</v>
      </c>
      <c r="C216" s="2" t="s">
        <v>241</v>
      </c>
      <c r="D216" s="15">
        <v>45099</v>
      </c>
      <c r="E216" s="6">
        <v>3241</v>
      </c>
      <c r="F216" s="34">
        <f t="shared" si="51"/>
        <v>1.1884999999999999</v>
      </c>
      <c r="G216" s="62">
        <f t="shared" si="66"/>
        <v>138</v>
      </c>
      <c r="H216" s="22">
        <f>INDEX('Sparsity-Size Ratio'!$P$1:$P$504,MATCH('BEFC_17-18'!A:A,'Sparsity-Size Ratio'!$A$1:$A$501))</f>
        <v>0.8599</v>
      </c>
      <c r="I216" s="23">
        <f t="shared" si="52"/>
        <v>142.58600000000001</v>
      </c>
      <c r="J216" s="63">
        <v>0.16339999999999999</v>
      </c>
      <c r="K216" s="63">
        <v>0.26140000000000002</v>
      </c>
      <c r="L216" s="23">
        <f t="shared" si="53"/>
        <v>120.901</v>
      </c>
      <c r="M216" s="23">
        <f t="shared" si="54"/>
        <v>96.706000000000003</v>
      </c>
      <c r="N216" s="23">
        <f t="shared" si="55"/>
        <v>0</v>
      </c>
      <c r="O216" s="23">
        <f t="shared" si="56"/>
        <v>217.607</v>
      </c>
      <c r="P216" s="13">
        <v>50.638999999999989</v>
      </c>
      <c r="Q216" s="22">
        <f t="shared" si="57"/>
        <v>10.128</v>
      </c>
      <c r="R216" s="14">
        <v>0</v>
      </c>
      <c r="S216" s="22">
        <f t="shared" si="58"/>
        <v>0</v>
      </c>
      <c r="T216" s="64">
        <v>1233.184</v>
      </c>
      <c r="U216" s="64">
        <v>1228.8599999999999</v>
      </c>
      <c r="V216" s="64">
        <v>1310.884</v>
      </c>
      <c r="W216" s="23">
        <f t="shared" si="67"/>
        <v>1257.643</v>
      </c>
      <c r="X216" s="41">
        <f t="shared" si="59"/>
        <v>7.3396030783824716E-4</v>
      </c>
      <c r="Y216" s="23">
        <f t="shared" si="60"/>
        <v>227.73500000000001</v>
      </c>
      <c r="Z216" s="23">
        <f t="shared" si="61"/>
        <v>370.32100000000003</v>
      </c>
      <c r="AA216" s="30">
        <f t="shared" si="62"/>
        <v>1627.9639999999999</v>
      </c>
      <c r="AB216" s="22">
        <f>INDEX('LECI_17-18'!$X$1:$X$505,MATCH('BEFC_17-18'!A:A,'LECI_17-18'!$A$1:$A$502))</f>
        <v>0.94</v>
      </c>
      <c r="AC216" s="23">
        <f t="shared" si="63"/>
        <v>1818.7449999999999</v>
      </c>
      <c r="AD216" s="31">
        <f t="shared" si="64"/>
        <v>276322</v>
      </c>
      <c r="AF216" s="65">
        <v>6597767.3399999999</v>
      </c>
      <c r="AH216" s="36">
        <f t="shared" si="65"/>
        <v>6874089</v>
      </c>
    </row>
    <row r="217" spans="1:34" x14ac:dyDescent="0.2">
      <c r="A217" s="1">
        <v>111343603</v>
      </c>
      <c r="B217" s="2" t="s">
        <v>245</v>
      </c>
      <c r="C217" s="2" t="s">
        <v>246</v>
      </c>
      <c r="D217" s="15">
        <v>47308</v>
      </c>
      <c r="E217" s="6">
        <v>9155</v>
      </c>
      <c r="F217" s="34">
        <f t="shared" si="51"/>
        <v>1.133</v>
      </c>
      <c r="G217" s="62">
        <f t="shared" si="66"/>
        <v>175</v>
      </c>
      <c r="H217" s="22">
        <f>INDEX('Sparsity-Size Ratio'!$P$1:$P$504,MATCH('BEFC_17-18'!A:A,'Sparsity-Size Ratio'!$A$1:$A$501))</f>
        <v>0.69350000000000001</v>
      </c>
      <c r="I217" s="23">
        <f t="shared" si="52"/>
        <v>0</v>
      </c>
      <c r="J217" s="63">
        <v>0.2041</v>
      </c>
      <c r="K217" s="63">
        <v>0.23799999999999999</v>
      </c>
      <c r="L217" s="23">
        <f t="shared" si="53"/>
        <v>365.166</v>
      </c>
      <c r="M217" s="23">
        <f t="shared" si="54"/>
        <v>212.90899999999999</v>
      </c>
      <c r="N217" s="23">
        <f t="shared" si="55"/>
        <v>0</v>
      </c>
      <c r="O217" s="23">
        <f t="shared" si="56"/>
        <v>578.07500000000005</v>
      </c>
      <c r="P217" s="13">
        <v>118.637</v>
      </c>
      <c r="Q217" s="22">
        <f t="shared" si="57"/>
        <v>23.727</v>
      </c>
      <c r="R217" s="14">
        <v>79</v>
      </c>
      <c r="S217" s="22">
        <f t="shared" si="58"/>
        <v>47.4</v>
      </c>
      <c r="T217" s="64">
        <v>2981.92</v>
      </c>
      <c r="U217" s="64">
        <v>3009.3679999999999</v>
      </c>
      <c r="V217" s="64">
        <v>3052.2640000000001</v>
      </c>
      <c r="W217" s="23">
        <f t="shared" si="67"/>
        <v>3014.5169999999998</v>
      </c>
      <c r="X217" s="41">
        <f t="shared" si="59"/>
        <v>1.7592717689389034E-3</v>
      </c>
      <c r="Y217" s="23">
        <f t="shared" si="60"/>
        <v>649.202</v>
      </c>
      <c r="Z217" s="23">
        <f t="shared" si="61"/>
        <v>649.202</v>
      </c>
      <c r="AA217" s="30">
        <f t="shared" si="62"/>
        <v>3663.7190000000001</v>
      </c>
      <c r="AB217" s="22">
        <f>INDEX('LECI_17-18'!$X$1:$X$505,MATCH('BEFC_17-18'!A:A,'LECI_17-18'!$A$1:$A$502))</f>
        <v>0.73</v>
      </c>
      <c r="AC217" s="23">
        <f t="shared" si="63"/>
        <v>3030.2249999999999</v>
      </c>
      <c r="AD217" s="31">
        <f t="shared" si="64"/>
        <v>460383</v>
      </c>
      <c r="AF217" s="65">
        <v>9818300.8499999996</v>
      </c>
      <c r="AH217" s="36">
        <f t="shared" si="65"/>
        <v>10278684</v>
      </c>
    </row>
    <row r="218" spans="1:34" x14ac:dyDescent="0.2">
      <c r="A218" s="1">
        <v>111444602</v>
      </c>
      <c r="B218" s="2" t="s">
        <v>247</v>
      </c>
      <c r="C218" s="2" t="s">
        <v>248</v>
      </c>
      <c r="D218" s="15">
        <v>41203</v>
      </c>
      <c r="E218" s="6">
        <v>17405</v>
      </c>
      <c r="F218" s="34">
        <f t="shared" si="51"/>
        <v>1.3008999999999999</v>
      </c>
      <c r="G218" s="62">
        <f t="shared" si="66"/>
        <v>78</v>
      </c>
      <c r="H218" s="22">
        <f>INDEX('Sparsity-Size Ratio'!$P$1:$P$504,MATCH('BEFC_17-18'!A:A,'Sparsity-Size Ratio'!$A$1:$A$501))</f>
        <v>0.45939999999999998</v>
      </c>
      <c r="I218" s="23">
        <f t="shared" si="52"/>
        <v>0</v>
      </c>
      <c r="J218" s="63">
        <v>0.22559999999999999</v>
      </c>
      <c r="K218" s="63">
        <v>0.21940000000000001</v>
      </c>
      <c r="L218" s="23">
        <f t="shared" si="53"/>
        <v>701.00699999999995</v>
      </c>
      <c r="M218" s="23">
        <f t="shared" si="54"/>
        <v>340.87099999999998</v>
      </c>
      <c r="N218" s="23">
        <f t="shared" si="55"/>
        <v>0</v>
      </c>
      <c r="O218" s="23">
        <f t="shared" si="56"/>
        <v>1041.8779999999999</v>
      </c>
      <c r="P218" s="13">
        <v>166.62000000000003</v>
      </c>
      <c r="Q218" s="22">
        <f t="shared" si="57"/>
        <v>33.323999999999998</v>
      </c>
      <c r="R218" s="14">
        <v>43</v>
      </c>
      <c r="S218" s="22">
        <f t="shared" si="58"/>
        <v>25.8</v>
      </c>
      <c r="T218" s="64">
        <v>5178.8329999999996</v>
      </c>
      <c r="U218" s="64">
        <v>5311.2579999999998</v>
      </c>
      <c r="V218" s="64">
        <v>5403.0140000000001</v>
      </c>
      <c r="W218" s="23">
        <f t="shared" si="67"/>
        <v>5297.7020000000002</v>
      </c>
      <c r="X218" s="41">
        <f t="shared" si="59"/>
        <v>3.0917382681375383E-3</v>
      </c>
      <c r="Y218" s="23">
        <f t="shared" si="60"/>
        <v>1101.002</v>
      </c>
      <c r="Z218" s="23">
        <f t="shared" si="61"/>
        <v>1101.002</v>
      </c>
      <c r="AA218" s="30">
        <f t="shared" si="62"/>
        <v>6398.7039999999997</v>
      </c>
      <c r="AB218" s="22">
        <f>INDEX('LECI_17-18'!$X$1:$X$505,MATCH('BEFC_17-18'!A:A,'LECI_17-18'!$A$1:$A$502))</f>
        <v>1.1300000000000001</v>
      </c>
      <c r="AC218" s="23">
        <f t="shared" si="63"/>
        <v>9406.2039999999997</v>
      </c>
      <c r="AD218" s="31">
        <f t="shared" si="64"/>
        <v>1429086</v>
      </c>
      <c r="AF218" s="65">
        <v>19770283.949999999</v>
      </c>
      <c r="AH218" s="36">
        <f t="shared" si="65"/>
        <v>21199370</v>
      </c>
    </row>
    <row r="219" spans="1:34" x14ac:dyDescent="0.2">
      <c r="A219" s="1">
        <v>112011103</v>
      </c>
      <c r="B219" s="2" t="s">
        <v>249</v>
      </c>
      <c r="C219" s="2" t="s">
        <v>250</v>
      </c>
      <c r="D219" s="15">
        <v>65797</v>
      </c>
      <c r="E219" s="6">
        <v>4770</v>
      </c>
      <c r="F219" s="34">
        <f t="shared" si="51"/>
        <v>0.81459999999999999</v>
      </c>
      <c r="G219" s="62">
        <f t="shared" si="66"/>
        <v>400</v>
      </c>
      <c r="H219" s="22">
        <f>INDEX('Sparsity-Size Ratio'!$P$1:$P$504,MATCH('BEFC_17-18'!A:A,'Sparsity-Size Ratio'!$A$1:$A$501))</f>
        <v>0.67</v>
      </c>
      <c r="I219" s="23">
        <f t="shared" si="52"/>
        <v>0</v>
      </c>
      <c r="J219" s="63">
        <v>8.5400000000000004E-2</v>
      </c>
      <c r="K219" s="63">
        <v>0.16830000000000001</v>
      </c>
      <c r="L219" s="23">
        <f t="shared" si="53"/>
        <v>106.197</v>
      </c>
      <c r="M219" s="23">
        <f t="shared" si="54"/>
        <v>104.643</v>
      </c>
      <c r="N219" s="23">
        <f t="shared" si="55"/>
        <v>0</v>
      </c>
      <c r="O219" s="23">
        <f t="shared" si="56"/>
        <v>210.84</v>
      </c>
      <c r="P219" s="13">
        <v>61.720999999999997</v>
      </c>
      <c r="Q219" s="22">
        <f t="shared" si="57"/>
        <v>12.343999999999999</v>
      </c>
      <c r="R219" s="14">
        <v>75</v>
      </c>
      <c r="S219" s="22">
        <f t="shared" si="58"/>
        <v>45</v>
      </c>
      <c r="T219" s="64">
        <v>2072.547</v>
      </c>
      <c r="U219" s="64">
        <v>2091.5970000000002</v>
      </c>
      <c r="V219" s="64">
        <v>2109.2049999999999</v>
      </c>
      <c r="W219" s="23">
        <f t="shared" si="67"/>
        <v>2091.116</v>
      </c>
      <c r="X219" s="41">
        <f t="shared" si="59"/>
        <v>1.2203750532428393E-3</v>
      </c>
      <c r="Y219" s="23">
        <f t="shared" si="60"/>
        <v>268.18400000000003</v>
      </c>
      <c r="Z219" s="23">
        <f t="shared" si="61"/>
        <v>268.18400000000003</v>
      </c>
      <c r="AA219" s="30">
        <f t="shared" si="62"/>
        <v>2359.3000000000002</v>
      </c>
      <c r="AB219" s="22">
        <f>INDEX('LECI_17-18'!$X$1:$X$505,MATCH('BEFC_17-18'!A:A,'LECI_17-18'!$A$1:$A$502))</f>
        <v>1.05</v>
      </c>
      <c r="AC219" s="23">
        <f t="shared" si="63"/>
        <v>2017.98</v>
      </c>
      <c r="AD219" s="31">
        <f t="shared" si="64"/>
        <v>306592</v>
      </c>
      <c r="AF219" s="65">
        <v>5878309.6200000001</v>
      </c>
      <c r="AH219" s="36">
        <f t="shared" si="65"/>
        <v>6184902</v>
      </c>
    </row>
    <row r="220" spans="1:34" x14ac:dyDescent="0.2">
      <c r="A220" s="1">
        <v>112011603</v>
      </c>
      <c r="B220" s="2" t="s">
        <v>251</v>
      </c>
      <c r="C220" s="2" t="s">
        <v>250</v>
      </c>
      <c r="D220" s="15">
        <v>56609</v>
      </c>
      <c r="E220" s="6">
        <v>10328</v>
      </c>
      <c r="F220" s="34">
        <f t="shared" si="51"/>
        <v>0.94679999999999997</v>
      </c>
      <c r="G220" s="62">
        <f t="shared" si="66"/>
        <v>315</v>
      </c>
      <c r="H220" s="22">
        <f>INDEX('Sparsity-Size Ratio'!$P$1:$P$504,MATCH('BEFC_17-18'!A:A,'Sparsity-Size Ratio'!$A$1:$A$501))</f>
        <v>0.37219999999999998</v>
      </c>
      <c r="I220" s="23">
        <f t="shared" si="52"/>
        <v>0</v>
      </c>
      <c r="J220" s="63">
        <v>0.16259999999999999</v>
      </c>
      <c r="K220" s="63">
        <v>0.20730000000000001</v>
      </c>
      <c r="L220" s="23">
        <f t="shared" si="53"/>
        <v>385.80099999999999</v>
      </c>
      <c r="M220" s="23">
        <f t="shared" si="54"/>
        <v>245.93</v>
      </c>
      <c r="N220" s="23">
        <f t="shared" si="55"/>
        <v>0</v>
      </c>
      <c r="O220" s="23">
        <f t="shared" si="56"/>
        <v>631.73099999999999</v>
      </c>
      <c r="P220" s="13">
        <v>142.84300000000002</v>
      </c>
      <c r="Q220" s="22">
        <f t="shared" si="57"/>
        <v>28.568999999999999</v>
      </c>
      <c r="R220" s="14">
        <v>70</v>
      </c>
      <c r="S220" s="22">
        <f t="shared" si="58"/>
        <v>42</v>
      </c>
      <c r="T220" s="64">
        <v>3954.4989999999998</v>
      </c>
      <c r="U220" s="64">
        <v>3966.3180000000002</v>
      </c>
      <c r="V220" s="64">
        <v>4004.0189999999998</v>
      </c>
      <c r="W220" s="23">
        <f t="shared" si="67"/>
        <v>3974.9450000000002</v>
      </c>
      <c r="X220" s="41">
        <f t="shared" si="59"/>
        <v>2.319777437508181E-3</v>
      </c>
      <c r="Y220" s="23">
        <f t="shared" si="60"/>
        <v>702.3</v>
      </c>
      <c r="Z220" s="23">
        <f t="shared" si="61"/>
        <v>702.3</v>
      </c>
      <c r="AA220" s="30">
        <f t="shared" si="62"/>
        <v>4677.2449999999999</v>
      </c>
      <c r="AB220" s="22">
        <f>INDEX('LECI_17-18'!$X$1:$X$505,MATCH('BEFC_17-18'!A:A,'LECI_17-18'!$A$1:$A$502))</f>
        <v>1.1300000000000001</v>
      </c>
      <c r="AC220" s="23">
        <f t="shared" si="63"/>
        <v>5004.1099999999997</v>
      </c>
      <c r="AD220" s="31">
        <f t="shared" si="64"/>
        <v>760275</v>
      </c>
      <c r="AF220" s="65">
        <v>8066055.1299999999</v>
      </c>
      <c r="AH220" s="36">
        <f t="shared" si="65"/>
        <v>8826330</v>
      </c>
    </row>
    <row r="221" spans="1:34" x14ac:dyDescent="0.2">
      <c r="A221" s="1">
        <v>112013054</v>
      </c>
      <c r="B221" s="2" t="s">
        <v>252</v>
      </c>
      <c r="C221" s="2" t="s">
        <v>250</v>
      </c>
      <c r="D221" s="15">
        <v>69052</v>
      </c>
      <c r="E221" s="6">
        <v>3021</v>
      </c>
      <c r="F221" s="34">
        <f t="shared" si="51"/>
        <v>0.7762</v>
      </c>
      <c r="G221" s="62">
        <f t="shared" si="66"/>
        <v>426</v>
      </c>
      <c r="H221" s="22">
        <f>INDEX('Sparsity-Size Ratio'!$P$1:$P$504,MATCH('BEFC_17-18'!A:A,'Sparsity-Size Ratio'!$A$1:$A$501))</f>
        <v>0.80569999999999997</v>
      </c>
      <c r="I221" s="23">
        <f t="shared" si="52"/>
        <v>55.685000000000002</v>
      </c>
      <c r="J221" s="63">
        <v>5.8999999999999997E-2</v>
      </c>
      <c r="K221" s="63">
        <v>0.12670000000000001</v>
      </c>
      <c r="L221" s="23">
        <f t="shared" si="53"/>
        <v>38.302</v>
      </c>
      <c r="M221" s="23">
        <f t="shared" si="54"/>
        <v>41.125999999999998</v>
      </c>
      <c r="N221" s="23">
        <f t="shared" si="55"/>
        <v>0</v>
      </c>
      <c r="O221" s="23">
        <f t="shared" si="56"/>
        <v>79.427999999999997</v>
      </c>
      <c r="P221" s="13">
        <v>57.9</v>
      </c>
      <c r="Q221" s="22">
        <f t="shared" si="57"/>
        <v>11.58</v>
      </c>
      <c r="R221" s="14">
        <v>5</v>
      </c>
      <c r="S221" s="22">
        <f t="shared" si="58"/>
        <v>3</v>
      </c>
      <c r="T221" s="64">
        <v>1081.99</v>
      </c>
      <c r="U221" s="64">
        <v>1124.5640000000001</v>
      </c>
      <c r="V221" s="64">
        <v>1157.1959999999999</v>
      </c>
      <c r="W221" s="23">
        <f t="shared" si="67"/>
        <v>1121.25</v>
      </c>
      <c r="X221" s="41">
        <f t="shared" si="59"/>
        <v>6.5436136897643817E-4</v>
      </c>
      <c r="Y221" s="23">
        <f t="shared" si="60"/>
        <v>94.007999999999996</v>
      </c>
      <c r="Z221" s="23">
        <f t="shared" si="61"/>
        <v>149.69300000000001</v>
      </c>
      <c r="AA221" s="30">
        <f t="shared" si="62"/>
        <v>1270.943</v>
      </c>
      <c r="AB221" s="22">
        <f>INDEX('LECI_17-18'!$X$1:$X$505,MATCH('BEFC_17-18'!A:A,'LECI_17-18'!$A$1:$A$502))</f>
        <v>1.05</v>
      </c>
      <c r="AC221" s="23">
        <f t="shared" si="63"/>
        <v>1035.8309999999999</v>
      </c>
      <c r="AD221" s="31">
        <f t="shared" si="64"/>
        <v>157374</v>
      </c>
      <c r="AF221" s="65">
        <v>3342764.07</v>
      </c>
      <c r="AH221" s="36">
        <f t="shared" si="65"/>
        <v>3500138</v>
      </c>
    </row>
    <row r="222" spans="1:34" x14ac:dyDescent="0.2">
      <c r="A222" s="1">
        <v>112013753</v>
      </c>
      <c r="B222" s="2" t="s">
        <v>253</v>
      </c>
      <c r="C222" s="2" t="s">
        <v>250</v>
      </c>
      <c r="D222" s="15">
        <v>59114</v>
      </c>
      <c r="E222" s="6">
        <v>10326</v>
      </c>
      <c r="F222" s="34">
        <f t="shared" si="51"/>
        <v>0.90669999999999995</v>
      </c>
      <c r="G222" s="62">
        <f t="shared" si="66"/>
        <v>341</v>
      </c>
      <c r="H222" s="22">
        <f>INDEX('Sparsity-Size Ratio'!$P$1:$P$504,MATCH('BEFC_17-18'!A:A,'Sparsity-Size Ratio'!$A$1:$A$501))</f>
        <v>0.63690000000000002</v>
      </c>
      <c r="I222" s="23">
        <f t="shared" si="52"/>
        <v>0</v>
      </c>
      <c r="J222" s="63">
        <v>0.18920000000000001</v>
      </c>
      <c r="K222" s="63">
        <v>0.20039999999999999</v>
      </c>
      <c r="L222" s="23">
        <f t="shared" si="53"/>
        <v>353.07900000000001</v>
      </c>
      <c r="M222" s="23">
        <f t="shared" si="54"/>
        <v>186.99</v>
      </c>
      <c r="N222" s="23">
        <f t="shared" si="55"/>
        <v>0</v>
      </c>
      <c r="O222" s="23">
        <f t="shared" si="56"/>
        <v>540.06899999999996</v>
      </c>
      <c r="P222" s="13">
        <v>193.86500000000001</v>
      </c>
      <c r="Q222" s="22">
        <f t="shared" si="57"/>
        <v>38.773000000000003</v>
      </c>
      <c r="R222" s="14">
        <v>142</v>
      </c>
      <c r="S222" s="22">
        <f t="shared" si="58"/>
        <v>85.2</v>
      </c>
      <c r="T222" s="64">
        <v>3110.2829999999999</v>
      </c>
      <c r="U222" s="64">
        <v>3085.6120000000001</v>
      </c>
      <c r="V222" s="64">
        <v>3078.7350000000001</v>
      </c>
      <c r="W222" s="23">
        <f t="shared" si="67"/>
        <v>3091.5430000000001</v>
      </c>
      <c r="X222" s="41">
        <f t="shared" si="59"/>
        <v>1.8042241335380377E-3</v>
      </c>
      <c r="Y222" s="23">
        <f t="shared" si="60"/>
        <v>664.04200000000003</v>
      </c>
      <c r="Z222" s="23">
        <f t="shared" si="61"/>
        <v>664.04200000000003</v>
      </c>
      <c r="AA222" s="30">
        <f t="shared" si="62"/>
        <v>3755.585</v>
      </c>
      <c r="AB222" s="22">
        <f>INDEX('LECI_17-18'!$X$1:$X$505,MATCH('BEFC_17-18'!A:A,'LECI_17-18'!$A$1:$A$502))</f>
        <v>1.08</v>
      </c>
      <c r="AC222" s="23">
        <f t="shared" si="63"/>
        <v>3677.6039999999998</v>
      </c>
      <c r="AD222" s="31">
        <f t="shared" si="64"/>
        <v>558739</v>
      </c>
      <c r="AF222" s="65">
        <v>7257695.1399999997</v>
      </c>
      <c r="AH222" s="36">
        <f t="shared" si="65"/>
        <v>7816434</v>
      </c>
    </row>
    <row r="223" spans="1:34" x14ac:dyDescent="0.2">
      <c r="A223" s="1">
        <v>112015203</v>
      </c>
      <c r="B223" s="2" t="s">
        <v>254</v>
      </c>
      <c r="C223" s="2" t="s">
        <v>250</v>
      </c>
      <c r="D223" s="15">
        <v>63107</v>
      </c>
      <c r="E223" s="6">
        <v>5728</v>
      </c>
      <c r="F223" s="34">
        <f t="shared" si="51"/>
        <v>0.84930000000000005</v>
      </c>
      <c r="G223" s="62">
        <f t="shared" si="66"/>
        <v>381</v>
      </c>
      <c r="H223" s="22">
        <f>INDEX('Sparsity-Size Ratio'!$P$1:$P$504,MATCH('BEFC_17-18'!A:A,'Sparsity-Size Ratio'!$A$1:$A$501))</f>
        <v>0.59530000000000005</v>
      </c>
      <c r="I223" s="23">
        <f t="shared" si="52"/>
        <v>0</v>
      </c>
      <c r="J223" s="63">
        <v>8.8400000000000006E-2</v>
      </c>
      <c r="K223" s="63">
        <v>0.14879999999999999</v>
      </c>
      <c r="L223" s="23">
        <f t="shared" si="53"/>
        <v>109.307</v>
      </c>
      <c r="M223" s="23">
        <f t="shared" si="54"/>
        <v>91.995999999999995</v>
      </c>
      <c r="N223" s="23">
        <f t="shared" si="55"/>
        <v>0</v>
      </c>
      <c r="O223" s="23">
        <f t="shared" si="56"/>
        <v>201.303</v>
      </c>
      <c r="P223" s="13">
        <v>91.64200000000001</v>
      </c>
      <c r="Q223" s="22">
        <f t="shared" si="57"/>
        <v>18.327999999999999</v>
      </c>
      <c r="R223" s="14">
        <v>24</v>
      </c>
      <c r="S223" s="22">
        <f t="shared" si="58"/>
        <v>14.4</v>
      </c>
      <c r="T223" s="64">
        <v>2060.85</v>
      </c>
      <c r="U223" s="64">
        <v>2059.5569999999998</v>
      </c>
      <c r="V223" s="64">
        <v>2105.52</v>
      </c>
      <c r="W223" s="23">
        <f t="shared" si="67"/>
        <v>2075.3090000000002</v>
      </c>
      <c r="X223" s="41">
        <f t="shared" si="59"/>
        <v>1.2111500898899649E-3</v>
      </c>
      <c r="Y223" s="23">
        <f t="shared" si="60"/>
        <v>234.03100000000001</v>
      </c>
      <c r="Z223" s="23">
        <f t="shared" si="61"/>
        <v>234.03100000000001</v>
      </c>
      <c r="AA223" s="30">
        <f t="shared" si="62"/>
        <v>2309.34</v>
      </c>
      <c r="AB223" s="22">
        <f>INDEX('LECI_17-18'!$X$1:$X$505,MATCH('BEFC_17-18'!A:A,'LECI_17-18'!$A$1:$A$502))</f>
        <v>0.95</v>
      </c>
      <c r="AC223" s="23">
        <f t="shared" si="63"/>
        <v>1863.2560000000001</v>
      </c>
      <c r="AD223" s="31">
        <f t="shared" si="64"/>
        <v>283085</v>
      </c>
      <c r="AF223" s="65">
        <v>6083869.5300000003</v>
      </c>
      <c r="AH223" s="36">
        <f t="shared" si="65"/>
        <v>6366955</v>
      </c>
    </row>
    <row r="224" spans="1:34" x14ac:dyDescent="0.2">
      <c r="A224" s="1">
        <v>112018523</v>
      </c>
      <c r="B224" s="2" t="s">
        <v>255</v>
      </c>
      <c r="C224" s="2" t="s">
        <v>250</v>
      </c>
      <c r="D224" s="15">
        <v>57842</v>
      </c>
      <c r="E224" s="6">
        <v>4020</v>
      </c>
      <c r="F224" s="34">
        <f t="shared" si="51"/>
        <v>0.92659999999999998</v>
      </c>
      <c r="G224" s="62">
        <f t="shared" si="66"/>
        <v>328</v>
      </c>
      <c r="H224" s="22">
        <f>INDEX('Sparsity-Size Ratio'!$P$1:$P$504,MATCH('BEFC_17-18'!A:A,'Sparsity-Size Ratio'!$A$1:$A$501))</f>
        <v>0.73580000000000001</v>
      </c>
      <c r="I224" s="23">
        <f t="shared" si="52"/>
        <v>0</v>
      </c>
      <c r="J224" s="63">
        <v>0.1474</v>
      </c>
      <c r="K224" s="63">
        <v>0.1724</v>
      </c>
      <c r="L224" s="23">
        <f t="shared" si="53"/>
        <v>157.214</v>
      </c>
      <c r="M224" s="23">
        <f t="shared" si="54"/>
        <v>91.938999999999993</v>
      </c>
      <c r="N224" s="23">
        <f t="shared" si="55"/>
        <v>0</v>
      </c>
      <c r="O224" s="23">
        <f t="shared" si="56"/>
        <v>249.15299999999999</v>
      </c>
      <c r="P224" s="13">
        <v>91.84</v>
      </c>
      <c r="Q224" s="22">
        <f t="shared" si="57"/>
        <v>18.367999999999999</v>
      </c>
      <c r="R224" s="14">
        <v>139</v>
      </c>
      <c r="S224" s="22">
        <f t="shared" si="58"/>
        <v>83.4</v>
      </c>
      <c r="T224" s="64">
        <v>1777.636</v>
      </c>
      <c r="U224" s="64">
        <v>1752.471</v>
      </c>
      <c r="V224" s="64">
        <v>1731.0060000000001</v>
      </c>
      <c r="W224" s="23">
        <f t="shared" si="67"/>
        <v>1753.704</v>
      </c>
      <c r="X224" s="41">
        <f t="shared" si="59"/>
        <v>1.0234614494710863E-3</v>
      </c>
      <c r="Y224" s="23">
        <f t="shared" si="60"/>
        <v>350.92099999999999</v>
      </c>
      <c r="Z224" s="23">
        <f t="shared" si="61"/>
        <v>350.92099999999999</v>
      </c>
      <c r="AA224" s="30">
        <f t="shared" si="62"/>
        <v>2104.625</v>
      </c>
      <c r="AB224" s="22">
        <f>INDEX('LECI_17-18'!$X$1:$X$505,MATCH('BEFC_17-18'!A:A,'LECI_17-18'!$A$1:$A$502))</f>
        <v>1.3699999999999999</v>
      </c>
      <c r="AC224" s="23">
        <f t="shared" si="63"/>
        <v>2671.6990000000001</v>
      </c>
      <c r="AD224" s="31">
        <f t="shared" si="64"/>
        <v>405912</v>
      </c>
      <c r="AF224" s="65">
        <v>6066303.9299999997</v>
      </c>
      <c r="AH224" s="36">
        <f t="shared" si="65"/>
        <v>6472216</v>
      </c>
    </row>
    <row r="225" spans="1:34" x14ac:dyDescent="0.2">
      <c r="A225" s="1">
        <v>112281302</v>
      </c>
      <c r="B225" s="2" t="s">
        <v>256</v>
      </c>
      <c r="C225" s="2" t="s">
        <v>257</v>
      </c>
      <c r="D225" s="15">
        <v>53676</v>
      </c>
      <c r="E225" s="6">
        <v>26135</v>
      </c>
      <c r="F225" s="34">
        <f t="shared" si="51"/>
        <v>0.99860000000000004</v>
      </c>
      <c r="G225" s="62">
        <f t="shared" si="66"/>
        <v>279</v>
      </c>
      <c r="H225" s="22">
        <f>INDEX('Sparsity-Size Ratio'!$P$1:$P$504,MATCH('BEFC_17-18'!A:A,'Sparsity-Size Ratio'!$A$1:$A$501))</f>
        <v>-2.6499999999999999E-2</v>
      </c>
      <c r="I225" s="23">
        <f t="shared" si="52"/>
        <v>0</v>
      </c>
      <c r="J225" s="63">
        <v>0.1593</v>
      </c>
      <c r="K225" s="63">
        <v>0.21809999999999999</v>
      </c>
      <c r="L225" s="23">
        <f t="shared" si="53"/>
        <v>909.30499999999995</v>
      </c>
      <c r="M225" s="23">
        <f t="shared" si="54"/>
        <v>622.471</v>
      </c>
      <c r="N225" s="23">
        <f t="shared" si="55"/>
        <v>0</v>
      </c>
      <c r="O225" s="23">
        <f t="shared" si="56"/>
        <v>1531.7760000000001</v>
      </c>
      <c r="P225" s="13">
        <v>253.94900000000001</v>
      </c>
      <c r="Q225" s="22">
        <f t="shared" si="57"/>
        <v>50.79</v>
      </c>
      <c r="R225" s="14">
        <v>619</v>
      </c>
      <c r="S225" s="22">
        <f t="shared" si="58"/>
        <v>371.4</v>
      </c>
      <c r="T225" s="64">
        <v>9513.5439999999999</v>
      </c>
      <c r="U225" s="64">
        <v>9431.2610000000004</v>
      </c>
      <c r="V225" s="64">
        <v>9376.0079999999998</v>
      </c>
      <c r="W225" s="23">
        <f t="shared" si="67"/>
        <v>9440.2710000000006</v>
      </c>
      <c r="X225" s="41">
        <f t="shared" si="59"/>
        <v>5.5093410524580328E-3</v>
      </c>
      <c r="Y225" s="23">
        <f t="shared" si="60"/>
        <v>1953.9659999999999</v>
      </c>
      <c r="Z225" s="23">
        <f t="shared" si="61"/>
        <v>1953.9659999999999</v>
      </c>
      <c r="AA225" s="30">
        <f t="shared" si="62"/>
        <v>11394.236999999999</v>
      </c>
      <c r="AB225" s="22">
        <f>INDEX('LECI_17-18'!$X$1:$X$505,MATCH('BEFC_17-18'!A:A,'LECI_17-18'!$A$1:$A$502))</f>
        <v>1.08</v>
      </c>
      <c r="AC225" s="23">
        <f t="shared" si="63"/>
        <v>12288.548000000001</v>
      </c>
      <c r="AD225" s="31">
        <f t="shared" si="64"/>
        <v>1867002</v>
      </c>
      <c r="AF225" s="65">
        <v>19338839.460000001</v>
      </c>
      <c r="AH225" s="36">
        <f t="shared" si="65"/>
        <v>21205841</v>
      </c>
    </row>
    <row r="226" spans="1:34" x14ac:dyDescent="0.2">
      <c r="A226" s="1">
        <v>112282004</v>
      </c>
      <c r="B226" s="2" t="s">
        <v>258</v>
      </c>
      <c r="C226" s="2" t="s">
        <v>257</v>
      </c>
      <c r="D226" s="15">
        <v>48580</v>
      </c>
      <c r="E226" s="6">
        <v>1605</v>
      </c>
      <c r="F226" s="34">
        <f t="shared" si="51"/>
        <v>1.1032999999999999</v>
      </c>
      <c r="G226" s="62">
        <f t="shared" si="66"/>
        <v>196</v>
      </c>
      <c r="H226" s="22">
        <f>INDEX('Sparsity-Size Ratio'!$P$1:$P$504,MATCH('BEFC_17-18'!A:A,'Sparsity-Size Ratio'!$A$1:$A$501))</f>
        <v>0.93179999999999996</v>
      </c>
      <c r="I226" s="23">
        <f t="shared" si="52"/>
        <v>115.654</v>
      </c>
      <c r="J226" s="63">
        <v>0.35909999999999997</v>
      </c>
      <c r="K226" s="63">
        <v>0.14949999999999999</v>
      </c>
      <c r="L226" s="23">
        <f t="shared" si="53"/>
        <v>109.786</v>
      </c>
      <c r="M226" s="23">
        <f t="shared" si="54"/>
        <v>22.853000000000002</v>
      </c>
      <c r="N226" s="23">
        <f t="shared" si="55"/>
        <v>54.893000000000001</v>
      </c>
      <c r="O226" s="23">
        <f t="shared" si="56"/>
        <v>187.53200000000001</v>
      </c>
      <c r="P226" s="13">
        <v>15.07</v>
      </c>
      <c r="Q226" s="22">
        <f t="shared" si="57"/>
        <v>3.0139999999999998</v>
      </c>
      <c r="R226" s="14">
        <v>0</v>
      </c>
      <c r="S226" s="22">
        <f t="shared" si="58"/>
        <v>0</v>
      </c>
      <c r="T226" s="64">
        <v>509.541</v>
      </c>
      <c r="U226" s="64">
        <v>515.35299999999995</v>
      </c>
      <c r="V226" s="64">
        <v>537.96199999999999</v>
      </c>
      <c r="W226" s="23">
        <f t="shared" si="67"/>
        <v>520.952</v>
      </c>
      <c r="X226" s="41">
        <f t="shared" si="59"/>
        <v>3.0402752632420374E-4</v>
      </c>
      <c r="Y226" s="23">
        <f t="shared" si="60"/>
        <v>190.54599999999999</v>
      </c>
      <c r="Z226" s="23">
        <f t="shared" si="61"/>
        <v>306.2</v>
      </c>
      <c r="AA226" s="30">
        <f t="shared" si="62"/>
        <v>827.15200000000004</v>
      </c>
      <c r="AB226" s="22">
        <f>INDEX('LECI_17-18'!$X$1:$X$505,MATCH('BEFC_17-18'!A:A,'LECI_17-18'!$A$1:$A$502))</f>
        <v>0.95</v>
      </c>
      <c r="AC226" s="23">
        <f t="shared" si="63"/>
        <v>866.96699999999998</v>
      </c>
      <c r="AD226" s="31">
        <f t="shared" si="64"/>
        <v>131718</v>
      </c>
      <c r="AF226" s="65">
        <v>2207189.2799999998</v>
      </c>
      <c r="AH226" s="36">
        <f t="shared" si="65"/>
        <v>2338907</v>
      </c>
    </row>
    <row r="227" spans="1:34" x14ac:dyDescent="0.2">
      <c r="A227" s="1">
        <v>112283003</v>
      </c>
      <c r="B227" s="2" t="s">
        <v>259</v>
      </c>
      <c r="C227" s="2" t="s">
        <v>257</v>
      </c>
      <c r="D227" s="15">
        <v>66474</v>
      </c>
      <c r="E227" s="6">
        <v>7085</v>
      </c>
      <c r="F227" s="34">
        <f t="shared" si="51"/>
        <v>0.80630000000000002</v>
      </c>
      <c r="G227" s="62">
        <f t="shared" si="66"/>
        <v>407</v>
      </c>
      <c r="H227" s="22">
        <f>INDEX('Sparsity-Size Ratio'!$P$1:$P$504,MATCH('BEFC_17-18'!A:A,'Sparsity-Size Ratio'!$A$1:$A$501))</f>
        <v>0.50339999999999996</v>
      </c>
      <c r="I227" s="23">
        <f t="shared" si="52"/>
        <v>0</v>
      </c>
      <c r="J227" s="63">
        <v>4.2200000000000001E-2</v>
      </c>
      <c r="K227" s="63">
        <v>0.104</v>
      </c>
      <c r="L227" s="23">
        <f t="shared" si="53"/>
        <v>77.983999999999995</v>
      </c>
      <c r="M227" s="23">
        <f t="shared" si="54"/>
        <v>96.093999999999994</v>
      </c>
      <c r="N227" s="23">
        <f t="shared" si="55"/>
        <v>0</v>
      </c>
      <c r="O227" s="23">
        <f t="shared" si="56"/>
        <v>174.078</v>
      </c>
      <c r="P227" s="13">
        <v>29.348999999999997</v>
      </c>
      <c r="Q227" s="22">
        <f t="shared" si="57"/>
        <v>5.87</v>
      </c>
      <c r="R227" s="14">
        <v>13</v>
      </c>
      <c r="S227" s="22">
        <f t="shared" si="58"/>
        <v>7.8</v>
      </c>
      <c r="T227" s="64">
        <v>3079.9279999999999</v>
      </c>
      <c r="U227" s="64">
        <v>3087.1010000000001</v>
      </c>
      <c r="V227" s="64">
        <v>3081.9749999999999</v>
      </c>
      <c r="W227" s="23">
        <f t="shared" si="67"/>
        <v>3083.0010000000002</v>
      </c>
      <c r="X227" s="41">
        <f t="shared" si="59"/>
        <v>1.7992390233362123E-3</v>
      </c>
      <c r="Y227" s="23">
        <f t="shared" si="60"/>
        <v>187.74799999999999</v>
      </c>
      <c r="Z227" s="23">
        <f t="shared" si="61"/>
        <v>187.74799999999999</v>
      </c>
      <c r="AA227" s="30">
        <f t="shared" si="62"/>
        <v>3270.7489999999998</v>
      </c>
      <c r="AB227" s="22">
        <f>INDEX('LECI_17-18'!$X$1:$X$505,MATCH('BEFC_17-18'!A:A,'LECI_17-18'!$A$1:$A$502))</f>
        <v>0.97</v>
      </c>
      <c r="AC227" s="23">
        <f t="shared" si="63"/>
        <v>2558.0889999999999</v>
      </c>
      <c r="AD227" s="31">
        <f t="shared" si="64"/>
        <v>388651</v>
      </c>
      <c r="AF227" s="65">
        <v>5682189.1799999997</v>
      </c>
      <c r="AH227" s="36">
        <f t="shared" si="65"/>
        <v>6070840</v>
      </c>
    </row>
    <row r="228" spans="1:34" x14ac:dyDescent="0.2">
      <c r="A228" s="1">
        <v>112286003</v>
      </c>
      <c r="B228" s="2" t="s">
        <v>260</v>
      </c>
      <c r="C228" s="2" t="s">
        <v>257</v>
      </c>
      <c r="D228" s="15">
        <v>51992</v>
      </c>
      <c r="E228" s="6">
        <v>6915</v>
      </c>
      <c r="F228" s="34">
        <f t="shared" si="51"/>
        <v>1.0308999999999999</v>
      </c>
      <c r="G228" s="62">
        <f t="shared" si="66"/>
        <v>260</v>
      </c>
      <c r="H228" s="22">
        <f>INDEX('Sparsity-Size Ratio'!$P$1:$P$504,MATCH('BEFC_17-18'!A:A,'Sparsity-Size Ratio'!$A$1:$A$501))</f>
        <v>0.70820000000000005</v>
      </c>
      <c r="I228" s="23">
        <f t="shared" si="52"/>
        <v>0</v>
      </c>
      <c r="J228" s="63">
        <v>0.13930000000000001</v>
      </c>
      <c r="K228" s="63">
        <v>0.22950000000000001</v>
      </c>
      <c r="L228" s="23">
        <f t="shared" si="53"/>
        <v>212.84700000000001</v>
      </c>
      <c r="M228" s="23">
        <f t="shared" si="54"/>
        <v>175.33500000000001</v>
      </c>
      <c r="N228" s="23">
        <f t="shared" si="55"/>
        <v>0</v>
      </c>
      <c r="O228" s="23">
        <f t="shared" si="56"/>
        <v>388.18200000000002</v>
      </c>
      <c r="P228" s="13">
        <v>75.195999999999998</v>
      </c>
      <c r="Q228" s="22">
        <f t="shared" si="57"/>
        <v>15.039</v>
      </c>
      <c r="R228" s="14">
        <v>9</v>
      </c>
      <c r="S228" s="22">
        <f t="shared" si="58"/>
        <v>5.4</v>
      </c>
      <c r="T228" s="64">
        <v>2546.6239999999998</v>
      </c>
      <c r="U228" s="64">
        <v>2561.69</v>
      </c>
      <c r="V228" s="64">
        <v>2630.502</v>
      </c>
      <c r="W228" s="23">
        <f t="shared" si="67"/>
        <v>2579.605</v>
      </c>
      <c r="X228" s="41">
        <f t="shared" si="59"/>
        <v>1.5054571765605038E-3</v>
      </c>
      <c r="Y228" s="23">
        <f t="shared" si="60"/>
        <v>408.62099999999998</v>
      </c>
      <c r="Z228" s="23">
        <f t="shared" si="61"/>
        <v>408.62099999999998</v>
      </c>
      <c r="AA228" s="30">
        <f t="shared" si="62"/>
        <v>2988.2260000000001</v>
      </c>
      <c r="AB228" s="22">
        <f>INDEX('LECI_17-18'!$X$1:$X$505,MATCH('BEFC_17-18'!A:A,'LECI_17-18'!$A$1:$A$502))</f>
        <v>1.08</v>
      </c>
      <c r="AC228" s="23">
        <f t="shared" si="63"/>
        <v>3327.0070000000001</v>
      </c>
      <c r="AD228" s="31">
        <f t="shared" si="64"/>
        <v>505473</v>
      </c>
      <c r="AF228" s="65">
        <v>7857773.3200000003</v>
      </c>
      <c r="AH228" s="36">
        <f t="shared" si="65"/>
        <v>8363246</v>
      </c>
    </row>
    <row r="229" spans="1:34" x14ac:dyDescent="0.2">
      <c r="A229" s="1">
        <v>112289003</v>
      </c>
      <c r="B229" s="2" t="s">
        <v>261</v>
      </c>
      <c r="C229" s="2" t="s">
        <v>257</v>
      </c>
      <c r="D229" s="15">
        <v>50695</v>
      </c>
      <c r="E229" s="6">
        <v>13137</v>
      </c>
      <c r="F229" s="34">
        <f t="shared" si="51"/>
        <v>1.0572999999999999</v>
      </c>
      <c r="G229" s="62">
        <f t="shared" si="66"/>
        <v>235</v>
      </c>
      <c r="H229" s="22">
        <f>INDEX('Sparsity-Size Ratio'!$P$1:$P$504,MATCH('BEFC_17-18'!A:A,'Sparsity-Size Ratio'!$A$1:$A$501))</f>
        <v>0.3518</v>
      </c>
      <c r="I229" s="23">
        <f t="shared" si="52"/>
        <v>0</v>
      </c>
      <c r="J229" s="63">
        <v>0.14460000000000001</v>
      </c>
      <c r="K229" s="63">
        <v>0.20180000000000001</v>
      </c>
      <c r="L229" s="23">
        <f t="shared" si="53"/>
        <v>389.08</v>
      </c>
      <c r="M229" s="23">
        <f t="shared" si="54"/>
        <v>271.495</v>
      </c>
      <c r="N229" s="23">
        <f t="shared" si="55"/>
        <v>0</v>
      </c>
      <c r="O229" s="23">
        <f t="shared" si="56"/>
        <v>660.57500000000005</v>
      </c>
      <c r="P229" s="13">
        <v>117.36199999999999</v>
      </c>
      <c r="Q229" s="22">
        <f t="shared" si="57"/>
        <v>23.472000000000001</v>
      </c>
      <c r="R229" s="14">
        <v>26</v>
      </c>
      <c r="S229" s="22">
        <f t="shared" si="58"/>
        <v>15.6</v>
      </c>
      <c r="T229" s="64">
        <v>4484.5559999999996</v>
      </c>
      <c r="U229" s="64">
        <v>4527.4340000000002</v>
      </c>
      <c r="V229" s="64">
        <v>4460.6880000000001</v>
      </c>
      <c r="W229" s="23">
        <f t="shared" si="67"/>
        <v>4490.893</v>
      </c>
      <c r="X229" s="41">
        <f t="shared" si="59"/>
        <v>2.620884630017127E-3</v>
      </c>
      <c r="Y229" s="23">
        <f t="shared" si="60"/>
        <v>699.64700000000005</v>
      </c>
      <c r="Z229" s="23">
        <f t="shared" si="61"/>
        <v>699.64700000000005</v>
      </c>
      <c r="AA229" s="30">
        <f t="shared" si="62"/>
        <v>5190.54</v>
      </c>
      <c r="AB229" s="22">
        <f>INDEX('LECI_17-18'!$X$1:$X$505,MATCH('BEFC_17-18'!A:A,'LECI_17-18'!$A$1:$A$502))</f>
        <v>0.82000000000000006</v>
      </c>
      <c r="AC229" s="23">
        <f t="shared" si="63"/>
        <v>4500.1260000000002</v>
      </c>
      <c r="AD229" s="31">
        <f t="shared" si="64"/>
        <v>683705</v>
      </c>
      <c r="AF229" s="65">
        <v>12608363.85</v>
      </c>
      <c r="AH229" s="36">
        <f t="shared" si="65"/>
        <v>13292069</v>
      </c>
    </row>
    <row r="230" spans="1:34" x14ac:dyDescent="0.2">
      <c r="A230" s="1">
        <v>112671303</v>
      </c>
      <c r="B230" s="2" t="s">
        <v>262</v>
      </c>
      <c r="C230" s="2" t="s">
        <v>263</v>
      </c>
      <c r="D230" s="15">
        <v>62840</v>
      </c>
      <c r="E230" s="6">
        <v>13239</v>
      </c>
      <c r="F230" s="34">
        <f t="shared" si="51"/>
        <v>0.85289999999999999</v>
      </c>
      <c r="G230" s="62">
        <f t="shared" si="66"/>
        <v>378</v>
      </c>
      <c r="H230" s="22">
        <f>INDEX('Sparsity-Size Ratio'!$P$1:$P$504,MATCH('BEFC_17-18'!A:A,'Sparsity-Size Ratio'!$A$1:$A$501))</f>
        <v>-0.61899999999999999</v>
      </c>
      <c r="I230" s="23">
        <f t="shared" si="52"/>
        <v>0</v>
      </c>
      <c r="J230" s="63">
        <v>7.0900000000000005E-2</v>
      </c>
      <c r="K230" s="63">
        <v>0.11849999999999999</v>
      </c>
      <c r="L230" s="23">
        <f t="shared" si="53"/>
        <v>254.19499999999999</v>
      </c>
      <c r="M230" s="23">
        <f t="shared" si="54"/>
        <v>212.42699999999999</v>
      </c>
      <c r="N230" s="23">
        <f t="shared" si="55"/>
        <v>0</v>
      </c>
      <c r="O230" s="23">
        <f t="shared" si="56"/>
        <v>466.62200000000001</v>
      </c>
      <c r="P230" s="13">
        <v>97.402000000000001</v>
      </c>
      <c r="Q230" s="22">
        <f t="shared" si="57"/>
        <v>19.48</v>
      </c>
      <c r="R230" s="14">
        <v>92</v>
      </c>
      <c r="S230" s="22">
        <f t="shared" si="58"/>
        <v>55.2</v>
      </c>
      <c r="T230" s="64">
        <v>5975.4449999999997</v>
      </c>
      <c r="U230" s="64">
        <v>6017.7780000000002</v>
      </c>
      <c r="V230" s="64">
        <v>6046.9369999999999</v>
      </c>
      <c r="W230" s="23">
        <f t="shared" si="67"/>
        <v>6013.3869999999997</v>
      </c>
      <c r="X230" s="41">
        <f t="shared" si="59"/>
        <v>3.5094119505062354E-3</v>
      </c>
      <c r="Y230" s="23">
        <f t="shared" si="60"/>
        <v>541.30200000000002</v>
      </c>
      <c r="Z230" s="23">
        <f t="shared" si="61"/>
        <v>541.30200000000002</v>
      </c>
      <c r="AA230" s="30">
        <f t="shared" si="62"/>
        <v>6554.6890000000003</v>
      </c>
      <c r="AB230" s="22">
        <f>INDEX('LECI_17-18'!$X$1:$X$505,MATCH('BEFC_17-18'!A:A,'LECI_17-18'!$A$1:$A$502))</f>
        <v>1.41</v>
      </c>
      <c r="AC230" s="23">
        <f t="shared" si="63"/>
        <v>7882.5969999999998</v>
      </c>
      <c r="AD230" s="31">
        <f t="shared" si="64"/>
        <v>1197605</v>
      </c>
      <c r="AF230" s="65">
        <v>6801710.6100000003</v>
      </c>
      <c r="AH230" s="36">
        <f t="shared" si="65"/>
        <v>7999316</v>
      </c>
    </row>
    <row r="231" spans="1:34" x14ac:dyDescent="0.2">
      <c r="A231" s="1">
        <v>112671603</v>
      </c>
      <c r="B231" s="2" t="s">
        <v>264</v>
      </c>
      <c r="C231" s="2" t="s">
        <v>263</v>
      </c>
      <c r="D231" s="15">
        <v>61511</v>
      </c>
      <c r="E231" s="6">
        <v>16961</v>
      </c>
      <c r="F231" s="34">
        <f t="shared" si="51"/>
        <v>0.87139999999999995</v>
      </c>
      <c r="G231" s="62">
        <f t="shared" si="66"/>
        <v>364</v>
      </c>
      <c r="H231" s="22">
        <f>INDEX('Sparsity-Size Ratio'!$P$1:$P$504,MATCH('BEFC_17-18'!A:A,'Sparsity-Size Ratio'!$A$1:$A$501))</f>
        <v>-0.1661</v>
      </c>
      <c r="I231" s="23">
        <f t="shared" si="52"/>
        <v>0</v>
      </c>
      <c r="J231" s="63">
        <v>0.1323</v>
      </c>
      <c r="K231" s="63">
        <v>0.13880000000000001</v>
      </c>
      <c r="L231" s="23">
        <f t="shared" si="53"/>
        <v>510.53800000000001</v>
      </c>
      <c r="M231" s="23">
        <f t="shared" si="54"/>
        <v>267.81</v>
      </c>
      <c r="N231" s="23">
        <f t="shared" si="55"/>
        <v>0</v>
      </c>
      <c r="O231" s="23">
        <f t="shared" si="56"/>
        <v>778.34799999999996</v>
      </c>
      <c r="P231" s="13">
        <v>70.52</v>
      </c>
      <c r="Q231" s="22">
        <f t="shared" si="57"/>
        <v>14.103999999999999</v>
      </c>
      <c r="R231" s="14">
        <v>133</v>
      </c>
      <c r="S231" s="22">
        <f t="shared" si="58"/>
        <v>79.8</v>
      </c>
      <c r="T231" s="64">
        <v>6431.5659999999998</v>
      </c>
      <c r="U231" s="64">
        <v>6384.8119999999999</v>
      </c>
      <c r="V231" s="64">
        <v>6276.1040000000003</v>
      </c>
      <c r="W231" s="23">
        <f t="shared" si="67"/>
        <v>6364.1610000000001</v>
      </c>
      <c r="X231" s="41">
        <f t="shared" si="59"/>
        <v>3.7141236159165731E-3</v>
      </c>
      <c r="Y231" s="23">
        <f t="shared" si="60"/>
        <v>872.25199999999995</v>
      </c>
      <c r="Z231" s="23">
        <f t="shared" si="61"/>
        <v>872.25199999999995</v>
      </c>
      <c r="AA231" s="30">
        <f t="shared" si="62"/>
        <v>7236.4129999999996</v>
      </c>
      <c r="AB231" s="22">
        <f>INDEX('LECI_17-18'!$X$1:$X$505,MATCH('BEFC_17-18'!A:A,'LECI_17-18'!$A$1:$A$502))</f>
        <v>1.27</v>
      </c>
      <c r="AC231" s="23">
        <f t="shared" si="63"/>
        <v>8008.3789999999999</v>
      </c>
      <c r="AD231" s="31">
        <f t="shared" si="64"/>
        <v>1216715</v>
      </c>
      <c r="AF231" s="65">
        <v>8209903.6100000003</v>
      </c>
      <c r="AH231" s="36">
        <f t="shared" si="65"/>
        <v>9426619</v>
      </c>
    </row>
    <row r="232" spans="1:34" x14ac:dyDescent="0.2">
      <c r="A232" s="1">
        <v>112671803</v>
      </c>
      <c r="B232" s="2" t="s">
        <v>265</v>
      </c>
      <c r="C232" s="2" t="s">
        <v>263</v>
      </c>
      <c r="D232" s="15">
        <v>57489</v>
      </c>
      <c r="E232" s="6">
        <v>10106</v>
      </c>
      <c r="F232" s="34">
        <f t="shared" si="51"/>
        <v>0.93230000000000002</v>
      </c>
      <c r="G232" s="62">
        <f t="shared" si="66"/>
        <v>325</v>
      </c>
      <c r="H232" s="22">
        <f>INDEX('Sparsity-Size Ratio'!$P$1:$P$504,MATCH('BEFC_17-18'!A:A,'Sparsity-Size Ratio'!$A$1:$A$501))</f>
        <v>0.37640000000000001</v>
      </c>
      <c r="I232" s="23">
        <f t="shared" si="52"/>
        <v>0</v>
      </c>
      <c r="J232" s="63">
        <v>0.13719999999999999</v>
      </c>
      <c r="K232" s="63">
        <v>6.0600000000000001E-2</v>
      </c>
      <c r="L232" s="23">
        <f t="shared" si="53"/>
        <v>312.48399999999998</v>
      </c>
      <c r="M232" s="23">
        <f t="shared" si="54"/>
        <v>69.010999999999996</v>
      </c>
      <c r="N232" s="23">
        <f t="shared" si="55"/>
        <v>0</v>
      </c>
      <c r="O232" s="23">
        <f t="shared" si="56"/>
        <v>381.495</v>
      </c>
      <c r="P232" s="13">
        <v>121.32599999999999</v>
      </c>
      <c r="Q232" s="22">
        <f t="shared" si="57"/>
        <v>24.265000000000001</v>
      </c>
      <c r="R232" s="14">
        <v>26</v>
      </c>
      <c r="S232" s="22">
        <f t="shared" si="58"/>
        <v>15.6</v>
      </c>
      <c r="T232" s="64">
        <v>3795.9690000000001</v>
      </c>
      <c r="U232" s="64">
        <v>3806.4960000000001</v>
      </c>
      <c r="V232" s="64">
        <v>3895.8420000000001</v>
      </c>
      <c r="W232" s="23">
        <f t="shared" si="67"/>
        <v>3832.7689999999998</v>
      </c>
      <c r="X232" s="41">
        <f t="shared" si="59"/>
        <v>2.2368035405221439E-3</v>
      </c>
      <c r="Y232" s="23">
        <f t="shared" si="60"/>
        <v>421.36</v>
      </c>
      <c r="Z232" s="23">
        <f t="shared" si="61"/>
        <v>421.36</v>
      </c>
      <c r="AA232" s="30">
        <f t="shared" si="62"/>
        <v>4254.1289999999999</v>
      </c>
      <c r="AB232" s="22">
        <f>INDEX('LECI_17-18'!$X$1:$X$505,MATCH('BEFC_17-18'!A:A,'LECI_17-18'!$A$1:$A$502))</f>
        <v>1.18</v>
      </c>
      <c r="AC232" s="23">
        <f t="shared" si="63"/>
        <v>4680.027</v>
      </c>
      <c r="AD232" s="31">
        <f t="shared" si="64"/>
        <v>711037</v>
      </c>
      <c r="AF232" s="65">
        <v>10785813.26</v>
      </c>
      <c r="AH232" s="36">
        <f t="shared" si="65"/>
        <v>11496850</v>
      </c>
    </row>
    <row r="233" spans="1:34" x14ac:dyDescent="0.2">
      <c r="A233" s="1">
        <v>112672203</v>
      </c>
      <c r="B233" s="2" t="s">
        <v>266</v>
      </c>
      <c r="C233" s="2" t="s">
        <v>263</v>
      </c>
      <c r="D233" s="15">
        <v>53867</v>
      </c>
      <c r="E233" s="6">
        <v>8105</v>
      </c>
      <c r="F233" s="34">
        <f t="shared" si="51"/>
        <v>0.995</v>
      </c>
      <c r="G233" s="62">
        <f t="shared" si="66"/>
        <v>281</v>
      </c>
      <c r="H233" s="22">
        <f>INDEX('Sparsity-Size Ratio'!$P$1:$P$504,MATCH('BEFC_17-18'!A:A,'Sparsity-Size Ratio'!$A$1:$A$501))</f>
        <v>0.51359999999999995</v>
      </c>
      <c r="I233" s="23">
        <f t="shared" si="52"/>
        <v>0</v>
      </c>
      <c r="J233" s="63">
        <v>0.20530000000000001</v>
      </c>
      <c r="K233" s="63">
        <v>0.2233</v>
      </c>
      <c r="L233" s="23">
        <f t="shared" si="53"/>
        <v>327.56</v>
      </c>
      <c r="M233" s="23">
        <f t="shared" si="54"/>
        <v>178.14</v>
      </c>
      <c r="N233" s="23">
        <f t="shared" si="55"/>
        <v>0</v>
      </c>
      <c r="O233" s="23">
        <f t="shared" si="56"/>
        <v>505.7</v>
      </c>
      <c r="P233" s="13">
        <v>52.804000000000002</v>
      </c>
      <c r="Q233" s="22">
        <f t="shared" si="57"/>
        <v>10.561</v>
      </c>
      <c r="R233" s="14">
        <v>18</v>
      </c>
      <c r="S233" s="22">
        <f t="shared" si="58"/>
        <v>10.8</v>
      </c>
      <c r="T233" s="64">
        <v>2659.201</v>
      </c>
      <c r="U233" s="64">
        <v>2634.7979999999998</v>
      </c>
      <c r="V233" s="64">
        <v>2655.056</v>
      </c>
      <c r="W233" s="23">
        <f t="shared" si="67"/>
        <v>2649.6849999999999</v>
      </c>
      <c r="X233" s="41">
        <f t="shared" si="59"/>
        <v>1.5463558563713119E-3</v>
      </c>
      <c r="Y233" s="23">
        <f t="shared" si="60"/>
        <v>527.06100000000004</v>
      </c>
      <c r="Z233" s="23">
        <f t="shared" si="61"/>
        <v>527.06100000000004</v>
      </c>
      <c r="AA233" s="30">
        <f t="shared" si="62"/>
        <v>3176.7460000000001</v>
      </c>
      <c r="AB233" s="22">
        <f>INDEX('LECI_17-18'!$X$1:$X$505,MATCH('BEFC_17-18'!A:A,'LECI_17-18'!$A$1:$A$502))</f>
        <v>1.17</v>
      </c>
      <c r="AC233" s="23">
        <f t="shared" si="63"/>
        <v>3698.2089999999998</v>
      </c>
      <c r="AD233" s="31">
        <f t="shared" si="64"/>
        <v>561870</v>
      </c>
      <c r="AF233" s="65">
        <v>7152388.8600000003</v>
      </c>
      <c r="AH233" s="36">
        <f t="shared" si="65"/>
        <v>7714259</v>
      </c>
    </row>
    <row r="234" spans="1:34" x14ac:dyDescent="0.2">
      <c r="A234" s="1">
        <v>112672803</v>
      </c>
      <c r="B234" s="2" t="s">
        <v>267</v>
      </c>
      <c r="C234" s="2" t="s">
        <v>263</v>
      </c>
      <c r="D234" s="15">
        <v>44251</v>
      </c>
      <c r="E234" s="6">
        <v>6562</v>
      </c>
      <c r="F234" s="34">
        <f t="shared" si="51"/>
        <v>1.2112000000000001</v>
      </c>
      <c r="G234" s="62">
        <f t="shared" si="66"/>
        <v>125</v>
      </c>
      <c r="H234" s="22">
        <f>INDEX('Sparsity-Size Ratio'!$P$1:$P$504,MATCH('BEFC_17-18'!A:A,'Sparsity-Size Ratio'!$A$1:$A$501))</f>
        <v>-1.8633</v>
      </c>
      <c r="I234" s="23">
        <f t="shared" si="52"/>
        <v>0</v>
      </c>
      <c r="J234" s="63">
        <v>0.29920000000000002</v>
      </c>
      <c r="K234" s="63">
        <v>0.17380000000000001</v>
      </c>
      <c r="L234" s="23">
        <f t="shared" si="53"/>
        <v>344.91</v>
      </c>
      <c r="M234" s="23">
        <f t="shared" si="54"/>
        <v>100.176</v>
      </c>
      <c r="N234" s="23">
        <f t="shared" si="55"/>
        <v>0</v>
      </c>
      <c r="O234" s="23">
        <f t="shared" si="56"/>
        <v>445.08600000000001</v>
      </c>
      <c r="P234" s="13">
        <v>94.756</v>
      </c>
      <c r="Q234" s="22">
        <f t="shared" si="57"/>
        <v>18.951000000000001</v>
      </c>
      <c r="R234" s="14">
        <v>148</v>
      </c>
      <c r="S234" s="22">
        <f t="shared" si="58"/>
        <v>88.8</v>
      </c>
      <c r="T234" s="64">
        <v>1921.288</v>
      </c>
      <c r="U234" s="64">
        <v>1884.1110000000001</v>
      </c>
      <c r="V234" s="64">
        <v>1876.9349999999999</v>
      </c>
      <c r="W234" s="23">
        <f t="shared" si="67"/>
        <v>1894.1110000000001</v>
      </c>
      <c r="X234" s="41">
        <f t="shared" si="59"/>
        <v>1.1054029582638397E-3</v>
      </c>
      <c r="Y234" s="23">
        <f t="shared" si="60"/>
        <v>552.83699999999999</v>
      </c>
      <c r="Z234" s="23">
        <f t="shared" si="61"/>
        <v>552.83699999999999</v>
      </c>
      <c r="AA234" s="30">
        <f t="shared" si="62"/>
        <v>2446.9479999999999</v>
      </c>
      <c r="AB234" s="22">
        <f>INDEX('LECI_17-18'!$X$1:$X$505,MATCH('BEFC_17-18'!A:A,'LECI_17-18'!$A$1:$A$502))</f>
        <v>1.48</v>
      </c>
      <c r="AC234" s="23">
        <f t="shared" si="63"/>
        <v>4386.34</v>
      </c>
      <c r="AD234" s="31">
        <f t="shared" si="64"/>
        <v>666418</v>
      </c>
      <c r="AF234" s="65">
        <v>2473539.31</v>
      </c>
      <c r="AH234" s="36">
        <f t="shared" si="65"/>
        <v>3139957</v>
      </c>
    </row>
    <row r="235" spans="1:34" x14ac:dyDescent="0.2">
      <c r="A235" s="1">
        <v>112674403</v>
      </c>
      <c r="B235" s="2" t="s">
        <v>268</v>
      </c>
      <c r="C235" s="2" t="s">
        <v>263</v>
      </c>
      <c r="D235" s="15">
        <v>62257</v>
      </c>
      <c r="E235" s="6">
        <v>8970</v>
      </c>
      <c r="F235" s="34">
        <f t="shared" si="51"/>
        <v>0.8609</v>
      </c>
      <c r="G235" s="62">
        <f t="shared" si="66"/>
        <v>370</v>
      </c>
      <c r="H235" s="22">
        <f>INDEX('Sparsity-Size Ratio'!$P$1:$P$504,MATCH('BEFC_17-18'!A:A,'Sparsity-Size Ratio'!$A$1:$A$501))</f>
        <v>0.23319999999999999</v>
      </c>
      <c r="I235" s="23">
        <f t="shared" si="52"/>
        <v>0</v>
      </c>
      <c r="J235" s="63">
        <v>0.113</v>
      </c>
      <c r="K235" s="63">
        <v>0.23400000000000001</v>
      </c>
      <c r="L235" s="23">
        <f t="shared" si="53"/>
        <v>272.29300000000001</v>
      </c>
      <c r="M235" s="23">
        <f t="shared" si="54"/>
        <v>281.93200000000002</v>
      </c>
      <c r="N235" s="23">
        <f t="shared" si="55"/>
        <v>0</v>
      </c>
      <c r="O235" s="23">
        <f t="shared" si="56"/>
        <v>554.22500000000002</v>
      </c>
      <c r="P235" s="13">
        <v>105.279</v>
      </c>
      <c r="Q235" s="22">
        <f t="shared" si="57"/>
        <v>21.056000000000001</v>
      </c>
      <c r="R235" s="14">
        <v>35</v>
      </c>
      <c r="S235" s="22">
        <f t="shared" si="58"/>
        <v>21</v>
      </c>
      <c r="T235" s="64">
        <v>4016.12</v>
      </c>
      <c r="U235" s="64">
        <v>3962.471</v>
      </c>
      <c r="V235" s="64">
        <v>3984.721</v>
      </c>
      <c r="W235" s="23">
        <f t="shared" si="67"/>
        <v>3987.7710000000002</v>
      </c>
      <c r="X235" s="41">
        <f t="shared" si="59"/>
        <v>2.3272626896094E-3</v>
      </c>
      <c r="Y235" s="23">
        <f t="shared" si="60"/>
        <v>596.28099999999995</v>
      </c>
      <c r="Z235" s="23">
        <f t="shared" si="61"/>
        <v>596.28099999999995</v>
      </c>
      <c r="AA235" s="30">
        <f t="shared" si="62"/>
        <v>4584.0519999999997</v>
      </c>
      <c r="AB235" s="22">
        <f>INDEX('LECI_17-18'!$X$1:$X$505,MATCH('BEFC_17-18'!A:A,'LECI_17-18'!$A$1:$A$502))</f>
        <v>1.5</v>
      </c>
      <c r="AC235" s="23">
        <f t="shared" si="63"/>
        <v>5919.616</v>
      </c>
      <c r="AD235" s="31">
        <f t="shared" si="64"/>
        <v>899368</v>
      </c>
      <c r="AF235" s="65">
        <v>10429550.6</v>
      </c>
      <c r="AH235" s="36">
        <f t="shared" si="65"/>
        <v>11328919</v>
      </c>
    </row>
    <row r="236" spans="1:34" x14ac:dyDescent="0.2">
      <c r="A236" s="1">
        <v>112675503</v>
      </c>
      <c r="B236" s="2" t="s">
        <v>269</v>
      </c>
      <c r="C236" s="2" t="s">
        <v>263</v>
      </c>
      <c r="D236" s="15">
        <v>58057</v>
      </c>
      <c r="E236" s="6">
        <v>14647</v>
      </c>
      <c r="F236" s="34">
        <f t="shared" si="51"/>
        <v>0.92320000000000002</v>
      </c>
      <c r="G236" s="62">
        <f t="shared" si="66"/>
        <v>330</v>
      </c>
      <c r="H236" s="22">
        <f>INDEX('Sparsity-Size Ratio'!$P$1:$P$504,MATCH('BEFC_17-18'!A:A,'Sparsity-Size Ratio'!$A$1:$A$501))</f>
        <v>0.30940000000000001</v>
      </c>
      <c r="I236" s="23">
        <f t="shared" si="52"/>
        <v>0</v>
      </c>
      <c r="J236" s="63">
        <v>0.1268</v>
      </c>
      <c r="K236" s="63">
        <v>0.16520000000000001</v>
      </c>
      <c r="L236" s="23">
        <f t="shared" si="53"/>
        <v>418.03699999999998</v>
      </c>
      <c r="M236" s="23">
        <f t="shared" si="54"/>
        <v>272.31700000000001</v>
      </c>
      <c r="N236" s="23">
        <f t="shared" si="55"/>
        <v>0</v>
      </c>
      <c r="O236" s="23">
        <f t="shared" si="56"/>
        <v>690.35400000000004</v>
      </c>
      <c r="P236" s="13">
        <v>154.05500000000001</v>
      </c>
      <c r="Q236" s="22">
        <f t="shared" si="57"/>
        <v>30.811</v>
      </c>
      <c r="R236" s="14">
        <v>36</v>
      </c>
      <c r="S236" s="22">
        <f t="shared" si="58"/>
        <v>21.6</v>
      </c>
      <c r="T236" s="64">
        <v>5494.7030000000004</v>
      </c>
      <c r="U236" s="64">
        <v>5499.9520000000002</v>
      </c>
      <c r="V236" s="64">
        <v>5576.1859999999997</v>
      </c>
      <c r="W236" s="23">
        <f t="shared" si="67"/>
        <v>5523.6139999999996</v>
      </c>
      <c r="X236" s="41">
        <f t="shared" si="59"/>
        <v>3.2235804849386125E-3</v>
      </c>
      <c r="Y236" s="23">
        <f t="shared" si="60"/>
        <v>742.76499999999999</v>
      </c>
      <c r="Z236" s="23">
        <f t="shared" si="61"/>
        <v>742.76499999999999</v>
      </c>
      <c r="AA236" s="30">
        <f t="shared" si="62"/>
        <v>6266.3789999999999</v>
      </c>
      <c r="AB236" s="22">
        <f>INDEX('LECI_17-18'!$X$1:$X$505,MATCH('BEFC_17-18'!A:A,'LECI_17-18'!$A$1:$A$502))</f>
        <v>1.22</v>
      </c>
      <c r="AC236" s="23">
        <f t="shared" si="63"/>
        <v>7057.848</v>
      </c>
      <c r="AD236" s="31">
        <f t="shared" si="64"/>
        <v>1072300</v>
      </c>
      <c r="AF236" s="65">
        <v>14217334.15</v>
      </c>
      <c r="AH236" s="36">
        <f t="shared" si="65"/>
        <v>15289634</v>
      </c>
    </row>
    <row r="237" spans="1:34" x14ac:dyDescent="0.2">
      <c r="A237" s="1">
        <v>112676203</v>
      </c>
      <c r="B237" s="2" t="s">
        <v>270</v>
      </c>
      <c r="C237" s="2" t="s">
        <v>263</v>
      </c>
      <c r="D237" s="15">
        <v>65141</v>
      </c>
      <c r="E237" s="6">
        <v>7169</v>
      </c>
      <c r="F237" s="34">
        <f t="shared" si="51"/>
        <v>0.82279999999999998</v>
      </c>
      <c r="G237" s="62">
        <f t="shared" si="66"/>
        <v>391</v>
      </c>
      <c r="H237" s="22">
        <f>INDEX('Sparsity-Size Ratio'!$P$1:$P$504,MATCH('BEFC_17-18'!A:A,'Sparsity-Size Ratio'!$A$1:$A$501))</f>
        <v>0.60729999999999995</v>
      </c>
      <c r="I237" s="23">
        <f t="shared" si="52"/>
        <v>0</v>
      </c>
      <c r="J237" s="63">
        <v>0.122</v>
      </c>
      <c r="K237" s="63">
        <v>0.25109999999999999</v>
      </c>
      <c r="L237" s="23">
        <f t="shared" si="53"/>
        <v>205.678</v>
      </c>
      <c r="M237" s="23">
        <f t="shared" si="54"/>
        <v>211.66300000000001</v>
      </c>
      <c r="N237" s="23">
        <f t="shared" si="55"/>
        <v>0</v>
      </c>
      <c r="O237" s="23">
        <f t="shared" si="56"/>
        <v>417.34100000000001</v>
      </c>
      <c r="P237" s="13">
        <v>60.067999999999998</v>
      </c>
      <c r="Q237" s="22">
        <f t="shared" si="57"/>
        <v>12.013999999999999</v>
      </c>
      <c r="R237" s="14">
        <v>3</v>
      </c>
      <c r="S237" s="22">
        <f t="shared" si="58"/>
        <v>1.8</v>
      </c>
      <c r="T237" s="64">
        <v>2809.8130000000001</v>
      </c>
      <c r="U237" s="64">
        <v>2865.3960000000002</v>
      </c>
      <c r="V237" s="64">
        <v>2977.5830000000001</v>
      </c>
      <c r="W237" s="23">
        <f t="shared" si="67"/>
        <v>2884.2640000000001</v>
      </c>
      <c r="X237" s="41">
        <f t="shared" si="59"/>
        <v>1.6832561333596054E-3</v>
      </c>
      <c r="Y237" s="23">
        <f t="shared" si="60"/>
        <v>431.15499999999997</v>
      </c>
      <c r="Z237" s="23">
        <f t="shared" si="61"/>
        <v>431.15499999999997</v>
      </c>
      <c r="AA237" s="30">
        <f t="shared" si="62"/>
        <v>3315.4189999999999</v>
      </c>
      <c r="AB237" s="22">
        <f>INDEX('LECI_17-18'!$X$1:$X$505,MATCH('BEFC_17-18'!A:A,'LECI_17-18'!$A$1:$A$502))</f>
        <v>1.24</v>
      </c>
      <c r="AC237" s="23">
        <f t="shared" si="63"/>
        <v>3382.6289999999999</v>
      </c>
      <c r="AD237" s="31">
        <f t="shared" si="64"/>
        <v>513923</v>
      </c>
      <c r="AF237" s="65">
        <v>8470035.6099999994</v>
      </c>
      <c r="AH237" s="36">
        <f t="shared" si="65"/>
        <v>8983959</v>
      </c>
    </row>
    <row r="238" spans="1:34" x14ac:dyDescent="0.2">
      <c r="A238" s="1">
        <v>112676403</v>
      </c>
      <c r="B238" s="2" t="s">
        <v>271</v>
      </c>
      <c r="C238" s="2" t="s">
        <v>263</v>
      </c>
      <c r="D238" s="15">
        <v>69026</v>
      </c>
      <c r="E238" s="6">
        <v>9741</v>
      </c>
      <c r="F238" s="34">
        <f t="shared" si="51"/>
        <v>0.77649999999999997</v>
      </c>
      <c r="G238" s="62">
        <f t="shared" si="66"/>
        <v>425</v>
      </c>
      <c r="H238" s="22">
        <f>INDEX('Sparsity-Size Ratio'!$P$1:$P$504,MATCH('BEFC_17-18'!A:A,'Sparsity-Size Ratio'!$A$1:$A$501))</f>
        <v>0.2485</v>
      </c>
      <c r="I238" s="23">
        <f t="shared" si="52"/>
        <v>0</v>
      </c>
      <c r="J238" s="63">
        <v>5.2400000000000002E-2</v>
      </c>
      <c r="K238" s="63">
        <v>0.13519999999999999</v>
      </c>
      <c r="L238" s="23">
        <f t="shared" si="53"/>
        <v>130.23699999999999</v>
      </c>
      <c r="M238" s="23">
        <f t="shared" si="54"/>
        <v>168.01499999999999</v>
      </c>
      <c r="N238" s="23">
        <f t="shared" si="55"/>
        <v>0</v>
      </c>
      <c r="O238" s="23">
        <f t="shared" si="56"/>
        <v>298.25200000000001</v>
      </c>
      <c r="P238" s="13">
        <v>69.471000000000004</v>
      </c>
      <c r="Q238" s="22">
        <f t="shared" si="57"/>
        <v>13.894</v>
      </c>
      <c r="R238" s="14">
        <v>24</v>
      </c>
      <c r="S238" s="22">
        <f t="shared" si="58"/>
        <v>14.4</v>
      </c>
      <c r="T238" s="64">
        <v>4142.3919999999998</v>
      </c>
      <c r="U238" s="64">
        <v>4129.3779999999997</v>
      </c>
      <c r="V238" s="64">
        <v>4083.98</v>
      </c>
      <c r="W238" s="23">
        <f t="shared" si="67"/>
        <v>4118.5829999999996</v>
      </c>
      <c r="X238" s="41">
        <f t="shared" si="59"/>
        <v>2.4036045575233761E-3</v>
      </c>
      <c r="Y238" s="23">
        <f t="shared" si="60"/>
        <v>326.54599999999999</v>
      </c>
      <c r="Z238" s="23">
        <f t="shared" si="61"/>
        <v>326.54599999999999</v>
      </c>
      <c r="AA238" s="30">
        <f t="shared" si="62"/>
        <v>4445.1289999999999</v>
      </c>
      <c r="AB238" s="22">
        <f>INDEX('LECI_17-18'!$X$1:$X$505,MATCH('BEFC_17-18'!A:A,'LECI_17-18'!$A$1:$A$502))</f>
        <v>1.1299999999999999</v>
      </c>
      <c r="AC238" s="23">
        <f t="shared" si="63"/>
        <v>3900.3560000000002</v>
      </c>
      <c r="AD238" s="31">
        <f t="shared" si="64"/>
        <v>592582</v>
      </c>
      <c r="AF238" s="65">
        <v>9636980.1400000006</v>
      </c>
      <c r="AH238" s="36">
        <f t="shared" si="65"/>
        <v>10229562</v>
      </c>
    </row>
    <row r="239" spans="1:34" x14ac:dyDescent="0.2">
      <c r="A239" s="1">
        <v>112676503</v>
      </c>
      <c r="B239" s="2" t="s">
        <v>272</v>
      </c>
      <c r="C239" s="2" t="s">
        <v>263</v>
      </c>
      <c r="D239" s="15">
        <v>72212</v>
      </c>
      <c r="E239" s="6">
        <v>7952</v>
      </c>
      <c r="F239" s="34">
        <f t="shared" si="51"/>
        <v>0.74219999999999997</v>
      </c>
      <c r="G239" s="62">
        <f t="shared" si="66"/>
        <v>441</v>
      </c>
      <c r="H239" s="22">
        <f>INDEX('Sparsity-Size Ratio'!$P$1:$P$504,MATCH('BEFC_17-18'!A:A,'Sparsity-Size Ratio'!$A$1:$A$501))</f>
        <v>0.47549999999999998</v>
      </c>
      <c r="I239" s="23">
        <f t="shared" si="52"/>
        <v>0</v>
      </c>
      <c r="J239" s="63">
        <v>3.61E-2</v>
      </c>
      <c r="K239" s="63">
        <v>6.8599999999999994E-2</v>
      </c>
      <c r="L239" s="23">
        <f t="shared" si="53"/>
        <v>68.501999999999995</v>
      </c>
      <c r="M239" s="23">
        <f t="shared" si="54"/>
        <v>65.087000000000003</v>
      </c>
      <c r="N239" s="23">
        <f t="shared" si="55"/>
        <v>0</v>
      </c>
      <c r="O239" s="23">
        <f t="shared" si="56"/>
        <v>133.589</v>
      </c>
      <c r="P239" s="13">
        <v>34.253</v>
      </c>
      <c r="Q239" s="22">
        <f t="shared" si="57"/>
        <v>6.851</v>
      </c>
      <c r="R239" s="14">
        <v>19</v>
      </c>
      <c r="S239" s="22">
        <f t="shared" si="58"/>
        <v>11.4</v>
      </c>
      <c r="T239" s="64">
        <v>3162.6179999999999</v>
      </c>
      <c r="U239" s="64">
        <v>3143.1010000000001</v>
      </c>
      <c r="V239" s="64">
        <v>3202.848</v>
      </c>
      <c r="W239" s="23">
        <f t="shared" si="67"/>
        <v>3169.5219999999999</v>
      </c>
      <c r="X239" s="41">
        <f t="shared" si="59"/>
        <v>1.849732668825809E-3</v>
      </c>
      <c r="Y239" s="23">
        <f t="shared" si="60"/>
        <v>151.84</v>
      </c>
      <c r="Z239" s="23">
        <f t="shared" si="61"/>
        <v>151.84</v>
      </c>
      <c r="AA239" s="30">
        <f t="shared" si="62"/>
        <v>3321.3620000000001</v>
      </c>
      <c r="AB239" s="22">
        <f>INDEX('LECI_17-18'!$X$1:$X$505,MATCH('BEFC_17-18'!A:A,'LECI_17-18'!$A$1:$A$502))</f>
        <v>1.01</v>
      </c>
      <c r="AC239" s="23">
        <f t="shared" si="63"/>
        <v>2489.7660000000001</v>
      </c>
      <c r="AD239" s="31">
        <f t="shared" si="64"/>
        <v>378271</v>
      </c>
      <c r="AF239" s="65">
        <v>7432195.8700000001</v>
      </c>
      <c r="AH239" s="36">
        <f t="shared" si="65"/>
        <v>7810467</v>
      </c>
    </row>
    <row r="240" spans="1:34" x14ac:dyDescent="0.2">
      <c r="A240" s="1">
        <v>112676703</v>
      </c>
      <c r="B240" s="2" t="s">
        <v>273</v>
      </c>
      <c r="C240" s="2" t="s">
        <v>263</v>
      </c>
      <c r="D240" s="15">
        <v>66435</v>
      </c>
      <c r="E240" s="6">
        <v>10409</v>
      </c>
      <c r="F240" s="34">
        <f t="shared" si="51"/>
        <v>0.80679999999999996</v>
      </c>
      <c r="G240" s="62">
        <f t="shared" si="66"/>
        <v>406</v>
      </c>
      <c r="H240" s="22">
        <f>INDEX('Sparsity-Size Ratio'!$P$1:$P$504,MATCH('BEFC_17-18'!A:A,'Sparsity-Size Ratio'!$A$1:$A$501))</f>
        <v>0.43509999999999999</v>
      </c>
      <c r="I240" s="23">
        <f t="shared" si="52"/>
        <v>0</v>
      </c>
      <c r="J240" s="63">
        <v>8.9099999999999999E-2</v>
      </c>
      <c r="K240" s="63">
        <v>0.1421</v>
      </c>
      <c r="L240" s="23">
        <f t="shared" si="53"/>
        <v>209.17099999999999</v>
      </c>
      <c r="M240" s="23">
        <f t="shared" si="54"/>
        <v>166.797</v>
      </c>
      <c r="N240" s="23">
        <f t="shared" si="55"/>
        <v>0</v>
      </c>
      <c r="O240" s="23">
        <f t="shared" si="56"/>
        <v>375.96800000000002</v>
      </c>
      <c r="P240" s="13">
        <v>84.296000000000006</v>
      </c>
      <c r="Q240" s="22">
        <f t="shared" si="57"/>
        <v>16.859000000000002</v>
      </c>
      <c r="R240" s="14">
        <v>35</v>
      </c>
      <c r="S240" s="22">
        <f t="shared" si="58"/>
        <v>21</v>
      </c>
      <c r="T240" s="64">
        <v>3912.6729999999998</v>
      </c>
      <c r="U240" s="64">
        <v>3919.087</v>
      </c>
      <c r="V240" s="64">
        <v>3897.194</v>
      </c>
      <c r="W240" s="23">
        <f t="shared" si="67"/>
        <v>3909.6509999999998</v>
      </c>
      <c r="X240" s="41">
        <f t="shared" si="59"/>
        <v>2.2816718667381052E-3</v>
      </c>
      <c r="Y240" s="23">
        <f t="shared" si="60"/>
        <v>413.827</v>
      </c>
      <c r="Z240" s="23">
        <f t="shared" si="61"/>
        <v>413.827</v>
      </c>
      <c r="AA240" s="30">
        <f t="shared" si="62"/>
        <v>4323.4780000000001</v>
      </c>
      <c r="AB240" s="22">
        <f>INDEX('LECI_17-18'!$X$1:$X$505,MATCH('BEFC_17-18'!A:A,'LECI_17-18'!$A$1:$A$502))</f>
        <v>1.07</v>
      </c>
      <c r="AC240" s="23">
        <f t="shared" si="63"/>
        <v>3732.355</v>
      </c>
      <c r="AD240" s="31">
        <f t="shared" si="64"/>
        <v>567057</v>
      </c>
      <c r="AF240" s="65">
        <v>10224027.699999999</v>
      </c>
      <c r="AH240" s="36">
        <f t="shared" si="65"/>
        <v>10791085</v>
      </c>
    </row>
    <row r="241" spans="1:34" x14ac:dyDescent="0.2">
      <c r="A241" s="1">
        <v>112678503</v>
      </c>
      <c r="B241" s="2" t="s">
        <v>274</v>
      </c>
      <c r="C241" s="2" t="s">
        <v>263</v>
      </c>
      <c r="D241" s="15">
        <v>53212</v>
      </c>
      <c r="E241" s="6">
        <v>9594</v>
      </c>
      <c r="F241" s="34">
        <f t="shared" si="51"/>
        <v>1.0073000000000001</v>
      </c>
      <c r="G241" s="62">
        <f t="shared" si="66"/>
        <v>272</v>
      </c>
      <c r="H241" s="22">
        <f>INDEX('Sparsity-Size Ratio'!$P$1:$P$504,MATCH('BEFC_17-18'!A:A,'Sparsity-Size Ratio'!$A$1:$A$501))</f>
        <v>-0.1028</v>
      </c>
      <c r="I241" s="23">
        <f t="shared" si="52"/>
        <v>0</v>
      </c>
      <c r="J241" s="63">
        <v>0.16389999999999999</v>
      </c>
      <c r="K241" s="63">
        <v>0.1348</v>
      </c>
      <c r="L241" s="23">
        <f t="shared" si="53"/>
        <v>316.63600000000002</v>
      </c>
      <c r="M241" s="23">
        <f t="shared" si="54"/>
        <v>130.209</v>
      </c>
      <c r="N241" s="23">
        <f t="shared" si="55"/>
        <v>0</v>
      </c>
      <c r="O241" s="23">
        <f t="shared" si="56"/>
        <v>446.84500000000003</v>
      </c>
      <c r="P241" s="13">
        <v>153.78899999999999</v>
      </c>
      <c r="Q241" s="22">
        <f t="shared" si="57"/>
        <v>30.757999999999999</v>
      </c>
      <c r="R241" s="14">
        <v>105</v>
      </c>
      <c r="S241" s="22">
        <f t="shared" si="58"/>
        <v>63</v>
      </c>
      <c r="T241" s="64">
        <v>3219.8049999999998</v>
      </c>
      <c r="U241" s="64">
        <v>3209.114</v>
      </c>
      <c r="V241" s="64">
        <v>3165.511</v>
      </c>
      <c r="W241" s="23">
        <f t="shared" si="67"/>
        <v>3198.143</v>
      </c>
      <c r="X241" s="41">
        <f t="shared" si="59"/>
        <v>1.8664358810813048E-3</v>
      </c>
      <c r="Y241" s="23">
        <f t="shared" si="60"/>
        <v>540.60299999999995</v>
      </c>
      <c r="Z241" s="23">
        <f t="shared" si="61"/>
        <v>540.60299999999995</v>
      </c>
      <c r="AA241" s="30">
        <f t="shared" si="62"/>
        <v>3738.7460000000001</v>
      </c>
      <c r="AB241" s="22">
        <f>INDEX('LECI_17-18'!$X$1:$X$505,MATCH('BEFC_17-18'!A:A,'LECI_17-18'!$A$1:$A$502))</f>
        <v>1.44</v>
      </c>
      <c r="AC241" s="23">
        <f t="shared" si="63"/>
        <v>5423.0959999999995</v>
      </c>
      <c r="AD241" s="31">
        <f t="shared" si="64"/>
        <v>823932</v>
      </c>
      <c r="AF241" s="65">
        <v>5484499.1900000004</v>
      </c>
      <c r="AH241" s="36">
        <f t="shared" si="65"/>
        <v>6308431</v>
      </c>
    </row>
    <row r="242" spans="1:34" x14ac:dyDescent="0.2">
      <c r="A242" s="1">
        <v>112679002</v>
      </c>
      <c r="B242" s="2" t="s">
        <v>275</v>
      </c>
      <c r="C242" s="2" t="s">
        <v>263</v>
      </c>
      <c r="D242" s="15">
        <v>29025</v>
      </c>
      <c r="E242" s="6">
        <v>16263</v>
      </c>
      <c r="F242" s="34">
        <f t="shared" si="51"/>
        <v>1.8466</v>
      </c>
      <c r="G242" s="62">
        <f t="shared" si="66"/>
        <v>5</v>
      </c>
      <c r="H242" s="22">
        <f>INDEX('Sparsity-Size Ratio'!$P$1:$P$504,MATCH('BEFC_17-18'!A:A,'Sparsity-Size Ratio'!$A$1:$A$501))</f>
        <v>-7.4775</v>
      </c>
      <c r="I242" s="23">
        <f t="shared" si="52"/>
        <v>0</v>
      </c>
      <c r="J242" s="63">
        <v>0.51160000000000005</v>
      </c>
      <c r="K242" s="63">
        <v>0.26700000000000002</v>
      </c>
      <c r="L242" s="23">
        <f t="shared" si="53"/>
        <v>2464.7539999999999</v>
      </c>
      <c r="M242" s="23">
        <f t="shared" si="54"/>
        <v>643.16800000000001</v>
      </c>
      <c r="N242" s="23">
        <f t="shared" si="55"/>
        <v>1232.377</v>
      </c>
      <c r="O242" s="23">
        <f t="shared" si="56"/>
        <v>4340.299</v>
      </c>
      <c r="P242" s="13">
        <v>1887.7149999999997</v>
      </c>
      <c r="Q242" s="22">
        <f t="shared" si="57"/>
        <v>377.54300000000001</v>
      </c>
      <c r="R242" s="14">
        <v>1629</v>
      </c>
      <c r="S242" s="22">
        <f t="shared" si="58"/>
        <v>977.4</v>
      </c>
      <c r="T242" s="64">
        <v>8029.56</v>
      </c>
      <c r="U242" s="64">
        <v>7755.5640000000003</v>
      </c>
      <c r="V242" s="64">
        <v>7819.4120000000003</v>
      </c>
      <c r="W242" s="23">
        <f t="shared" si="67"/>
        <v>7868.1790000000001</v>
      </c>
      <c r="X242" s="41">
        <f t="shared" si="59"/>
        <v>4.5918683449646938E-3</v>
      </c>
      <c r="Y242" s="23">
        <f t="shared" si="60"/>
        <v>5695.2420000000002</v>
      </c>
      <c r="Z242" s="23">
        <f t="shared" si="61"/>
        <v>5695.2420000000002</v>
      </c>
      <c r="AA242" s="30">
        <f t="shared" si="62"/>
        <v>13563.421</v>
      </c>
      <c r="AB242" s="22">
        <f>INDEX('LECI_17-18'!$X$1:$X$505,MATCH('BEFC_17-18'!A:A,'LECI_17-18'!$A$1:$A$502))</f>
        <v>2.29</v>
      </c>
      <c r="AC242" s="23">
        <f t="shared" si="63"/>
        <v>57355.828000000001</v>
      </c>
      <c r="AD242" s="31">
        <f t="shared" si="64"/>
        <v>8714082</v>
      </c>
      <c r="AF242" s="65">
        <v>56234750.969999999</v>
      </c>
      <c r="AH242" s="36">
        <f t="shared" si="65"/>
        <v>64948833</v>
      </c>
    </row>
    <row r="243" spans="1:34" x14ac:dyDescent="0.2">
      <c r="A243" s="1">
        <v>112679403</v>
      </c>
      <c r="B243" s="2" t="s">
        <v>276</v>
      </c>
      <c r="C243" s="2" t="s">
        <v>263</v>
      </c>
      <c r="D243" s="15">
        <v>65518</v>
      </c>
      <c r="E243" s="6">
        <v>7902</v>
      </c>
      <c r="F243" s="34">
        <f t="shared" si="51"/>
        <v>0.81810000000000005</v>
      </c>
      <c r="G243" s="62">
        <f t="shared" si="66"/>
        <v>396</v>
      </c>
      <c r="H243" s="22">
        <f>INDEX('Sparsity-Size Ratio'!$P$1:$P$504,MATCH('BEFC_17-18'!A:A,'Sparsity-Size Ratio'!$A$1:$A$501))</f>
        <v>-0.78859999999999997</v>
      </c>
      <c r="I243" s="23">
        <f t="shared" si="52"/>
        <v>0</v>
      </c>
      <c r="J243" s="63">
        <v>3.6700000000000003E-2</v>
      </c>
      <c r="K243" s="63">
        <v>6.2600000000000003E-2</v>
      </c>
      <c r="L243" s="23">
        <f t="shared" si="53"/>
        <v>66.741</v>
      </c>
      <c r="M243" s="23">
        <f t="shared" si="54"/>
        <v>56.920999999999999</v>
      </c>
      <c r="N243" s="23">
        <f t="shared" si="55"/>
        <v>0</v>
      </c>
      <c r="O243" s="23">
        <f t="shared" si="56"/>
        <v>123.66200000000001</v>
      </c>
      <c r="P243" s="13">
        <v>93.494</v>
      </c>
      <c r="Q243" s="22">
        <f t="shared" si="57"/>
        <v>18.699000000000002</v>
      </c>
      <c r="R243" s="14">
        <v>90</v>
      </c>
      <c r="S243" s="22">
        <f t="shared" si="58"/>
        <v>54</v>
      </c>
      <c r="T243" s="64">
        <v>3030.9360000000001</v>
      </c>
      <c r="U243" s="64">
        <v>2945.55</v>
      </c>
      <c r="V243" s="64">
        <v>2926.2020000000002</v>
      </c>
      <c r="W243" s="23">
        <f t="shared" si="67"/>
        <v>2967.5630000000001</v>
      </c>
      <c r="X243" s="41">
        <f t="shared" si="59"/>
        <v>1.7318694200257087E-3</v>
      </c>
      <c r="Y243" s="23">
        <f t="shared" si="60"/>
        <v>196.36099999999999</v>
      </c>
      <c r="Z243" s="23">
        <f t="shared" si="61"/>
        <v>196.36099999999999</v>
      </c>
      <c r="AA243" s="30">
        <f t="shared" si="62"/>
        <v>3163.924</v>
      </c>
      <c r="AB243" s="22">
        <f>INDEX('LECI_17-18'!$X$1:$X$505,MATCH('BEFC_17-18'!A:A,'LECI_17-18'!$A$1:$A$502))</f>
        <v>1.37</v>
      </c>
      <c r="AC243" s="23">
        <f t="shared" si="63"/>
        <v>3546.1170000000002</v>
      </c>
      <c r="AD243" s="31">
        <f t="shared" si="64"/>
        <v>538762</v>
      </c>
      <c r="AF243" s="65">
        <v>1746071.82</v>
      </c>
      <c r="AH243" s="36">
        <f t="shared" si="65"/>
        <v>2284834</v>
      </c>
    </row>
    <row r="244" spans="1:34" x14ac:dyDescent="0.2">
      <c r="A244" s="1">
        <v>113361303</v>
      </c>
      <c r="B244" s="2" t="s">
        <v>277</v>
      </c>
      <c r="C244" s="2" t="s">
        <v>278</v>
      </c>
      <c r="D244" s="15">
        <v>66346</v>
      </c>
      <c r="E244" s="6">
        <v>8566</v>
      </c>
      <c r="F244" s="34">
        <f t="shared" si="51"/>
        <v>0.80789999999999995</v>
      </c>
      <c r="G244" s="62">
        <f t="shared" si="66"/>
        <v>405</v>
      </c>
      <c r="H244" s="22">
        <f>INDEX('Sparsity-Size Ratio'!$P$1:$P$504,MATCH('BEFC_17-18'!A:A,'Sparsity-Size Ratio'!$A$1:$A$501))</f>
        <v>0.41420000000000001</v>
      </c>
      <c r="I244" s="23">
        <f t="shared" si="52"/>
        <v>0</v>
      </c>
      <c r="J244" s="63">
        <v>9.74E-2</v>
      </c>
      <c r="K244" s="63">
        <v>0.2152</v>
      </c>
      <c r="L244" s="23">
        <f t="shared" si="53"/>
        <v>177.791</v>
      </c>
      <c r="M244" s="23">
        <f t="shared" si="54"/>
        <v>196.41</v>
      </c>
      <c r="N244" s="23">
        <f t="shared" si="55"/>
        <v>0</v>
      </c>
      <c r="O244" s="23">
        <f t="shared" si="56"/>
        <v>374.20100000000002</v>
      </c>
      <c r="P244" s="13">
        <v>45.870999999999995</v>
      </c>
      <c r="Q244" s="22">
        <f t="shared" si="57"/>
        <v>9.1739999999999995</v>
      </c>
      <c r="R244" s="14">
        <v>29</v>
      </c>
      <c r="S244" s="22">
        <f t="shared" si="58"/>
        <v>17.399999999999999</v>
      </c>
      <c r="T244" s="64">
        <v>3042.2860000000001</v>
      </c>
      <c r="U244" s="64">
        <v>3050.8319999999999</v>
      </c>
      <c r="V244" s="64">
        <v>3082.0149999999999</v>
      </c>
      <c r="W244" s="23">
        <f t="shared" si="67"/>
        <v>3058.3780000000002</v>
      </c>
      <c r="X244" s="41">
        <f t="shared" si="59"/>
        <v>1.7848690434135305E-3</v>
      </c>
      <c r="Y244" s="23">
        <f t="shared" si="60"/>
        <v>400.77499999999998</v>
      </c>
      <c r="Z244" s="23">
        <f t="shared" si="61"/>
        <v>400.77499999999998</v>
      </c>
      <c r="AA244" s="30">
        <f t="shared" si="62"/>
        <v>3459.1529999999998</v>
      </c>
      <c r="AB244" s="22">
        <f>INDEX('LECI_17-18'!$X$1:$X$505,MATCH('BEFC_17-18'!A:A,'LECI_17-18'!$A$1:$A$502))</f>
        <v>1.1200000000000001</v>
      </c>
      <c r="AC244" s="23">
        <f t="shared" si="63"/>
        <v>3130.0079999999998</v>
      </c>
      <c r="AD244" s="31">
        <f t="shared" si="64"/>
        <v>475543</v>
      </c>
      <c r="AF244" s="65">
        <v>6871192.5599999996</v>
      </c>
      <c r="AH244" s="36">
        <f t="shared" si="65"/>
        <v>7346736</v>
      </c>
    </row>
    <row r="245" spans="1:34" x14ac:dyDescent="0.2">
      <c r="A245" s="1">
        <v>113361503</v>
      </c>
      <c r="B245" s="2" t="s">
        <v>279</v>
      </c>
      <c r="C245" s="2" t="s">
        <v>278</v>
      </c>
      <c r="D245" s="15">
        <v>41799</v>
      </c>
      <c r="E245" s="6">
        <v>4123</v>
      </c>
      <c r="F245" s="34">
        <f t="shared" si="51"/>
        <v>1.2823</v>
      </c>
      <c r="G245" s="62">
        <f t="shared" si="66"/>
        <v>89</v>
      </c>
      <c r="H245" s="22">
        <f>INDEX('Sparsity-Size Ratio'!$P$1:$P$504,MATCH('BEFC_17-18'!A:A,'Sparsity-Size Ratio'!$A$1:$A$501))</f>
        <v>-2.3397000000000001</v>
      </c>
      <c r="I245" s="23">
        <f t="shared" si="52"/>
        <v>0</v>
      </c>
      <c r="J245" s="63">
        <v>0.21210000000000001</v>
      </c>
      <c r="K245" s="63">
        <v>0.36940000000000001</v>
      </c>
      <c r="L245" s="23">
        <f t="shared" si="53"/>
        <v>185.565</v>
      </c>
      <c r="M245" s="23">
        <f t="shared" si="54"/>
        <v>161.59299999999999</v>
      </c>
      <c r="N245" s="23">
        <f t="shared" si="55"/>
        <v>0</v>
      </c>
      <c r="O245" s="23">
        <f t="shared" si="56"/>
        <v>347.15800000000002</v>
      </c>
      <c r="P245" s="13">
        <v>39.565999999999995</v>
      </c>
      <c r="Q245" s="22">
        <f t="shared" si="57"/>
        <v>7.9130000000000003</v>
      </c>
      <c r="R245" s="14">
        <v>53</v>
      </c>
      <c r="S245" s="22">
        <f t="shared" si="58"/>
        <v>31.8</v>
      </c>
      <c r="T245" s="64">
        <v>1458.1590000000001</v>
      </c>
      <c r="U245" s="64">
        <v>1482.847</v>
      </c>
      <c r="V245" s="64">
        <v>1471.0239999999999</v>
      </c>
      <c r="W245" s="23">
        <f t="shared" si="67"/>
        <v>1470.6769999999999</v>
      </c>
      <c r="X245" s="41">
        <f t="shared" si="59"/>
        <v>8.5828692534417942E-4</v>
      </c>
      <c r="Y245" s="23">
        <f t="shared" si="60"/>
        <v>386.87099999999998</v>
      </c>
      <c r="Z245" s="23">
        <f t="shared" si="61"/>
        <v>386.87099999999998</v>
      </c>
      <c r="AA245" s="30">
        <f t="shared" si="62"/>
        <v>1857.548</v>
      </c>
      <c r="AB245" s="22">
        <f>INDEX('LECI_17-18'!$X$1:$X$505,MATCH('BEFC_17-18'!A:A,'LECI_17-18'!$A$1:$A$502))</f>
        <v>1.7</v>
      </c>
      <c r="AC245" s="23">
        <f t="shared" si="63"/>
        <v>4049.2869999999998</v>
      </c>
      <c r="AD245" s="31">
        <f t="shared" si="64"/>
        <v>615209</v>
      </c>
      <c r="AF245" s="65">
        <v>6269756.54</v>
      </c>
      <c r="AH245" s="36">
        <f t="shared" si="65"/>
        <v>6884966</v>
      </c>
    </row>
    <row r="246" spans="1:34" x14ac:dyDescent="0.2">
      <c r="A246" s="1">
        <v>113361703</v>
      </c>
      <c r="B246" s="2" t="s">
        <v>280</v>
      </c>
      <c r="C246" s="2" t="s">
        <v>278</v>
      </c>
      <c r="D246" s="15">
        <v>56667</v>
      </c>
      <c r="E246" s="6">
        <v>11786</v>
      </c>
      <c r="F246" s="34">
        <f t="shared" si="51"/>
        <v>0.94589999999999996</v>
      </c>
      <c r="G246" s="62">
        <f t="shared" si="66"/>
        <v>317</v>
      </c>
      <c r="H246" s="22">
        <f>INDEX('Sparsity-Size Ratio'!$P$1:$P$504,MATCH('BEFC_17-18'!A:A,'Sparsity-Size Ratio'!$A$1:$A$501))</f>
        <v>0.1895</v>
      </c>
      <c r="I246" s="23">
        <f t="shared" si="52"/>
        <v>0</v>
      </c>
      <c r="J246" s="63">
        <v>0.1991</v>
      </c>
      <c r="K246" s="63">
        <v>0.19520000000000001</v>
      </c>
      <c r="L246" s="23">
        <f t="shared" si="53"/>
        <v>530.54300000000001</v>
      </c>
      <c r="M246" s="23">
        <f t="shared" si="54"/>
        <v>260.07600000000002</v>
      </c>
      <c r="N246" s="23">
        <f t="shared" si="55"/>
        <v>0</v>
      </c>
      <c r="O246" s="23">
        <f t="shared" si="56"/>
        <v>790.61900000000003</v>
      </c>
      <c r="P246" s="13">
        <v>57.524999999999991</v>
      </c>
      <c r="Q246" s="22">
        <f t="shared" si="57"/>
        <v>11.505000000000001</v>
      </c>
      <c r="R246" s="14">
        <v>171</v>
      </c>
      <c r="S246" s="22">
        <f t="shared" si="58"/>
        <v>102.6</v>
      </c>
      <c r="T246" s="64">
        <v>4441.1809999999996</v>
      </c>
      <c r="U246" s="64">
        <v>4492.4589999999998</v>
      </c>
      <c r="V246" s="64">
        <v>4439.5309999999999</v>
      </c>
      <c r="W246" s="23">
        <f t="shared" si="67"/>
        <v>4457.7240000000002</v>
      </c>
      <c r="X246" s="41">
        <f t="shared" si="59"/>
        <v>2.6015272054930871E-3</v>
      </c>
      <c r="Y246" s="23">
        <f t="shared" si="60"/>
        <v>904.72400000000005</v>
      </c>
      <c r="Z246" s="23">
        <f t="shared" si="61"/>
        <v>904.72400000000005</v>
      </c>
      <c r="AA246" s="30">
        <f t="shared" si="62"/>
        <v>5362.4480000000003</v>
      </c>
      <c r="AB246" s="22">
        <f>INDEX('LECI_17-18'!$X$1:$X$505,MATCH('BEFC_17-18'!A:A,'LECI_17-18'!$A$1:$A$502))</f>
        <v>1.37</v>
      </c>
      <c r="AC246" s="23">
        <f t="shared" si="63"/>
        <v>6949.1049999999996</v>
      </c>
      <c r="AD246" s="31">
        <f t="shared" si="64"/>
        <v>1055779</v>
      </c>
      <c r="AF246" s="65">
        <v>3209567.42</v>
      </c>
      <c r="AH246" s="36">
        <f t="shared" si="65"/>
        <v>4265346</v>
      </c>
    </row>
    <row r="247" spans="1:34" x14ac:dyDescent="0.2">
      <c r="A247" s="1">
        <v>113362203</v>
      </c>
      <c r="B247" s="2" t="s">
        <v>281</v>
      </c>
      <c r="C247" s="2" t="s">
        <v>278</v>
      </c>
      <c r="D247" s="15">
        <v>62399</v>
      </c>
      <c r="E247" s="6">
        <v>8419</v>
      </c>
      <c r="F247" s="34">
        <f t="shared" si="51"/>
        <v>0.85899999999999999</v>
      </c>
      <c r="G247" s="62">
        <f t="shared" si="66"/>
        <v>373</v>
      </c>
      <c r="H247" s="22">
        <f>INDEX('Sparsity-Size Ratio'!$P$1:$P$504,MATCH('BEFC_17-18'!A:A,'Sparsity-Size Ratio'!$A$1:$A$501))</f>
        <v>0.29570000000000002</v>
      </c>
      <c r="I247" s="23">
        <f t="shared" si="52"/>
        <v>0</v>
      </c>
      <c r="J247" s="63">
        <v>0.1716</v>
      </c>
      <c r="K247" s="63">
        <v>0.11210000000000001</v>
      </c>
      <c r="L247" s="23">
        <f t="shared" si="53"/>
        <v>314.476</v>
      </c>
      <c r="M247" s="23">
        <f t="shared" si="54"/>
        <v>102.718</v>
      </c>
      <c r="N247" s="23">
        <f t="shared" si="55"/>
        <v>0</v>
      </c>
      <c r="O247" s="23">
        <f t="shared" si="56"/>
        <v>417.19400000000002</v>
      </c>
      <c r="P247" s="13">
        <v>77.343000000000004</v>
      </c>
      <c r="Q247" s="22">
        <f t="shared" si="57"/>
        <v>15.468999999999999</v>
      </c>
      <c r="R247" s="14">
        <v>46</v>
      </c>
      <c r="S247" s="22">
        <f t="shared" si="58"/>
        <v>27.6</v>
      </c>
      <c r="T247" s="64">
        <v>3054.348</v>
      </c>
      <c r="U247" s="64">
        <v>2969.9630000000002</v>
      </c>
      <c r="V247" s="64">
        <v>2944.2829999999999</v>
      </c>
      <c r="W247" s="23">
        <f t="shared" si="67"/>
        <v>2989.5309999999999</v>
      </c>
      <c r="X247" s="41">
        <f t="shared" si="59"/>
        <v>1.74468994225864E-3</v>
      </c>
      <c r="Y247" s="23">
        <f t="shared" si="60"/>
        <v>460.26299999999998</v>
      </c>
      <c r="Z247" s="23">
        <f t="shared" si="61"/>
        <v>460.26299999999998</v>
      </c>
      <c r="AA247" s="30">
        <f t="shared" si="62"/>
        <v>3449.7939999999999</v>
      </c>
      <c r="AB247" s="22">
        <f>INDEX('LECI_17-18'!$X$1:$X$505,MATCH('BEFC_17-18'!A:A,'LECI_17-18'!$A$1:$A$502))</f>
        <v>1.1299999999999999</v>
      </c>
      <c r="AC247" s="23">
        <f t="shared" si="63"/>
        <v>3348.6120000000001</v>
      </c>
      <c r="AD247" s="31">
        <f t="shared" si="64"/>
        <v>508755</v>
      </c>
      <c r="AF247" s="65">
        <v>6633200.3099999996</v>
      </c>
      <c r="AH247" s="36">
        <f t="shared" si="65"/>
        <v>7141955</v>
      </c>
    </row>
    <row r="248" spans="1:34" x14ac:dyDescent="0.2">
      <c r="A248" s="1">
        <v>113362303</v>
      </c>
      <c r="B248" s="2" t="s">
        <v>282</v>
      </c>
      <c r="C248" s="2" t="s">
        <v>278</v>
      </c>
      <c r="D248" s="15">
        <v>59198</v>
      </c>
      <c r="E248" s="6">
        <v>10895</v>
      </c>
      <c r="F248" s="34">
        <f t="shared" si="51"/>
        <v>0.90539999999999998</v>
      </c>
      <c r="G248" s="62">
        <f t="shared" si="66"/>
        <v>342</v>
      </c>
      <c r="H248" s="22">
        <f>INDEX('Sparsity-Size Ratio'!$P$1:$P$504,MATCH('BEFC_17-18'!A:A,'Sparsity-Size Ratio'!$A$1:$A$501))</f>
        <v>0.56120000000000003</v>
      </c>
      <c r="I248" s="23">
        <f t="shared" si="52"/>
        <v>0</v>
      </c>
      <c r="J248" s="63">
        <v>0.11840000000000001</v>
      </c>
      <c r="K248" s="63">
        <v>0.15390000000000001</v>
      </c>
      <c r="L248" s="23">
        <f t="shared" si="53"/>
        <v>217.40600000000001</v>
      </c>
      <c r="M248" s="23">
        <f t="shared" si="54"/>
        <v>141.29599999999999</v>
      </c>
      <c r="N248" s="23">
        <f t="shared" si="55"/>
        <v>0</v>
      </c>
      <c r="O248" s="23">
        <f t="shared" si="56"/>
        <v>358.702</v>
      </c>
      <c r="P248" s="13">
        <v>65.578000000000003</v>
      </c>
      <c r="Q248" s="22">
        <f t="shared" si="57"/>
        <v>13.116</v>
      </c>
      <c r="R248" s="14">
        <v>33</v>
      </c>
      <c r="S248" s="22">
        <f t="shared" si="58"/>
        <v>19.8</v>
      </c>
      <c r="T248" s="64">
        <v>3060.335</v>
      </c>
      <c r="U248" s="64">
        <v>3118.4029999999998</v>
      </c>
      <c r="V248" s="64">
        <v>3096.1640000000002</v>
      </c>
      <c r="W248" s="23">
        <f t="shared" si="67"/>
        <v>3091.634</v>
      </c>
      <c r="X248" s="41">
        <f t="shared" si="59"/>
        <v>1.8042772411274038E-3</v>
      </c>
      <c r="Y248" s="23">
        <f t="shared" si="60"/>
        <v>391.61799999999999</v>
      </c>
      <c r="Z248" s="23">
        <f t="shared" si="61"/>
        <v>391.61799999999999</v>
      </c>
      <c r="AA248" s="30">
        <f t="shared" si="62"/>
        <v>3483.252</v>
      </c>
      <c r="AB248" s="22">
        <f>INDEX('LECI_17-18'!$X$1:$X$505,MATCH('BEFC_17-18'!A:A,'LECI_17-18'!$A$1:$A$502))</f>
        <v>1.01</v>
      </c>
      <c r="AC248" s="23">
        <f t="shared" si="63"/>
        <v>3185.2739999999999</v>
      </c>
      <c r="AD248" s="31">
        <f t="shared" si="64"/>
        <v>483939</v>
      </c>
      <c r="AF248" s="65">
        <v>3984335.47</v>
      </c>
      <c r="AH248" s="36">
        <f t="shared" si="65"/>
        <v>4468274</v>
      </c>
    </row>
    <row r="249" spans="1:34" x14ac:dyDescent="0.2">
      <c r="A249" s="1">
        <v>113362403</v>
      </c>
      <c r="B249" s="2" t="s">
        <v>283</v>
      </c>
      <c r="C249" s="2" t="s">
        <v>278</v>
      </c>
      <c r="D249" s="15">
        <v>58734</v>
      </c>
      <c r="E249" s="6">
        <v>11270</v>
      </c>
      <c r="F249" s="34">
        <f t="shared" si="51"/>
        <v>0.91259999999999997</v>
      </c>
      <c r="G249" s="62">
        <f t="shared" si="66"/>
        <v>337</v>
      </c>
      <c r="H249" s="22">
        <f>INDEX('Sparsity-Size Ratio'!$P$1:$P$504,MATCH('BEFC_17-18'!A:A,'Sparsity-Size Ratio'!$A$1:$A$501))</f>
        <v>0.30130000000000001</v>
      </c>
      <c r="I249" s="23">
        <f t="shared" si="52"/>
        <v>0</v>
      </c>
      <c r="J249" s="63">
        <v>6.0499999999999998E-2</v>
      </c>
      <c r="K249" s="63">
        <v>0.1852</v>
      </c>
      <c r="L249" s="23">
        <f t="shared" si="53"/>
        <v>139.911</v>
      </c>
      <c r="M249" s="23">
        <f t="shared" si="54"/>
        <v>214.14500000000001</v>
      </c>
      <c r="N249" s="23">
        <f t="shared" si="55"/>
        <v>0</v>
      </c>
      <c r="O249" s="23">
        <f t="shared" si="56"/>
        <v>354.05599999999998</v>
      </c>
      <c r="P249" s="13">
        <v>80.644999999999996</v>
      </c>
      <c r="Q249" s="22">
        <f t="shared" si="57"/>
        <v>16.129000000000001</v>
      </c>
      <c r="R249" s="14">
        <v>59</v>
      </c>
      <c r="S249" s="22">
        <f t="shared" si="58"/>
        <v>35.4</v>
      </c>
      <c r="T249" s="64">
        <v>3854.297</v>
      </c>
      <c r="U249" s="64">
        <v>3833.76</v>
      </c>
      <c r="V249" s="64">
        <v>3851.7730000000001</v>
      </c>
      <c r="W249" s="23">
        <f t="shared" si="67"/>
        <v>3846.61</v>
      </c>
      <c r="X249" s="41">
        <f t="shared" si="59"/>
        <v>2.2448811465047552E-3</v>
      </c>
      <c r="Y249" s="23">
        <f t="shared" si="60"/>
        <v>405.58499999999998</v>
      </c>
      <c r="Z249" s="23">
        <f t="shared" si="61"/>
        <v>405.58499999999998</v>
      </c>
      <c r="AA249" s="30">
        <f t="shared" si="62"/>
        <v>4252.1949999999997</v>
      </c>
      <c r="AB249" s="22">
        <f>INDEX('LECI_17-18'!$X$1:$X$505,MATCH('BEFC_17-18'!A:A,'LECI_17-18'!$A$1:$A$502))</f>
        <v>1.06</v>
      </c>
      <c r="AC249" s="23">
        <f t="shared" si="63"/>
        <v>4113.3860000000004</v>
      </c>
      <c r="AD249" s="31">
        <f t="shared" si="64"/>
        <v>624948</v>
      </c>
      <c r="AF249" s="65">
        <v>8278330.9400000004</v>
      </c>
      <c r="AH249" s="36">
        <f t="shared" si="65"/>
        <v>8903279</v>
      </c>
    </row>
    <row r="250" spans="1:34" x14ac:dyDescent="0.2">
      <c r="A250" s="1">
        <v>113362603</v>
      </c>
      <c r="B250" s="2" t="s">
        <v>284</v>
      </c>
      <c r="C250" s="2" t="s">
        <v>278</v>
      </c>
      <c r="D250" s="15">
        <v>55906</v>
      </c>
      <c r="E250" s="6">
        <v>13173</v>
      </c>
      <c r="F250" s="34">
        <f t="shared" si="51"/>
        <v>0.9587</v>
      </c>
      <c r="G250" s="62">
        <f t="shared" si="66"/>
        <v>308</v>
      </c>
      <c r="H250" s="22">
        <f>INDEX('Sparsity-Size Ratio'!$P$1:$P$504,MATCH('BEFC_17-18'!A:A,'Sparsity-Size Ratio'!$A$1:$A$501))</f>
        <v>0.14990000000000001</v>
      </c>
      <c r="I250" s="23">
        <f t="shared" si="52"/>
        <v>0</v>
      </c>
      <c r="J250" s="63">
        <v>0.159</v>
      </c>
      <c r="K250" s="63">
        <v>0.2107</v>
      </c>
      <c r="L250" s="23">
        <f t="shared" si="53"/>
        <v>388.709</v>
      </c>
      <c r="M250" s="23">
        <f t="shared" si="54"/>
        <v>257.55099999999999</v>
      </c>
      <c r="N250" s="23">
        <f t="shared" si="55"/>
        <v>0</v>
      </c>
      <c r="O250" s="23">
        <f t="shared" si="56"/>
        <v>646.26</v>
      </c>
      <c r="P250" s="13">
        <v>54.289000000000001</v>
      </c>
      <c r="Q250" s="22">
        <f t="shared" si="57"/>
        <v>10.858000000000001</v>
      </c>
      <c r="R250" s="14">
        <v>90</v>
      </c>
      <c r="S250" s="22">
        <f t="shared" si="58"/>
        <v>54</v>
      </c>
      <c r="T250" s="64">
        <v>4074.5219999999999</v>
      </c>
      <c r="U250" s="64">
        <v>4081.873</v>
      </c>
      <c r="V250" s="64">
        <v>4098.8819999999996</v>
      </c>
      <c r="W250" s="23">
        <f t="shared" si="67"/>
        <v>4085.0920000000001</v>
      </c>
      <c r="X250" s="41">
        <f t="shared" si="59"/>
        <v>2.3840592138369638E-3</v>
      </c>
      <c r="Y250" s="23">
        <f t="shared" si="60"/>
        <v>711.11800000000005</v>
      </c>
      <c r="Z250" s="23">
        <f t="shared" si="61"/>
        <v>711.11800000000005</v>
      </c>
      <c r="AA250" s="30">
        <f t="shared" si="62"/>
        <v>4796.21</v>
      </c>
      <c r="AB250" s="22">
        <f>INDEX('LECI_17-18'!$X$1:$X$505,MATCH('BEFC_17-18'!A:A,'LECI_17-18'!$A$1:$A$502))</f>
        <v>1.1399999999999999</v>
      </c>
      <c r="AC250" s="23">
        <f t="shared" si="63"/>
        <v>5241.8639999999996</v>
      </c>
      <c r="AD250" s="31">
        <f t="shared" si="64"/>
        <v>796397</v>
      </c>
      <c r="AF250" s="65">
        <v>8896635.5</v>
      </c>
      <c r="AH250" s="36">
        <f t="shared" si="65"/>
        <v>9693033</v>
      </c>
    </row>
    <row r="251" spans="1:34" x14ac:dyDescent="0.2">
      <c r="A251" s="1">
        <v>113363103</v>
      </c>
      <c r="B251" s="2" t="s">
        <v>663</v>
      </c>
      <c r="C251" s="2" t="s">
        <v>278</v>
      </c>
      <c r="D251" s="15">
        <v>68142</v>
      </c>
      <c r="E251" s="6">
        <v>18959</v>
      </c>
      <c r="F251" s="34">
        <f t="shared" si="51"/>
        <v>0.78659999999999997</v>
      </c>
      <c r="G251" s="62">
        <f t="shared" si="66"/>
        <v>419</v>
      </c>
      <c r="H251" s="22">
        <f>INDEX('Sparsity-Size Ratio'!$P$1:$P$504,MATCH('BEFC_17-18'!A:A,'Sparsity-Size Ratio'!$A$1:$A$501))</f>
        <v>-0.39050000000000001</v>
      </c>
      <c r="I251" s="23">
        <f t="shared" si="52"/>
        <v>0</v>
      </c>
      <c r="J251" s="63">
        <v>7.7399999999999997E-2</v>
      </c>
      <c r="K251" s="63">
        <v>0.1132</v>
      </c>
      <c r="L251" s="23">
        <f t="shared" si="53"/>
        <v>313.72399999999999</v>
      </c>
      <c r="M251" s="23">
        <f t="shared" si="54"/>
        <v>229.416</v>
      </c>
      <c r="N251" s="23">
        <f t="shared" si="55"/>
        <v>0</v>
      </c>
      <c r="O251" s="23">
        <f t="shared" si="56"/>
        <v>543.14</v>
      </c>
      <c r="P251" s="13">
        <v>97.205000000000013</v>
      </c>
      <c r="Q251" s="22">
        <f t="shared" si="57"/>
        <v>19.440999999999999</v>
      </c>
      <c r="R251" s="14">
        <v>308</v>
      </c>
      <c r="S251" s="22">
        <f t="shared" si="58"/>
        <v>184.8</v>
      </c>
      <c r="T251" s="64">
        <v>6755.4660000000003</v>
      </c>
      <c r="U251" s="64">
        <v>6688.5709999999999</v>
      </c>
      <c r="V251" s="64">
        <v>6709.0259999999998</v>
      </c>
      <c r="W251" s="23">
        <f t="shared" si="67"/>
        <v>6717.6880000000001</v>
      </c>
      <c r="X251" s="41">
        <f t="shared" si="59"/>
        <v>3.9204419318052096E-3</v>
      </c>
      <c r="Y251" s="23">
        <f t="shared" si="60"/>
        <v>747.38099999999997</v>
      </c>
      <c r="Z251" s="23">
        <f t="shared" si="61"/>
        <v>747.38099999999997</v>
      </c>
      <c r="AA251" s="30">
        <f t="shared" si="62"/>
        <v>7465.0690000000004</v>
      </c>
      <c r="AB251" s="22">
        <f>INDEX('LECI_17-18'!$X$1:$X$505,MATCH('BEFC_17-18'!A:A,'LECI_17-18'!$A$1:$A$502))</f>
        <v>1.04</v>
      </c>
      <c r="AC251" s="23">
        <f t="shared" si="63"/>
        <v>6106.9040000000005</v>
      </c>
      <c r="AD251" s="31">
        <f t="shared" si="64"/>
        <v>927823</v>
      </c>
      <c r="AF251" s="65">
        <v>11873865.779999999</v>
      </c>
      <c r="AH251" s="36">
        <f t="shared" si="65"/>
        <v>12801689</v>
      </c>
    </row>
    <row r="252" spans="1:34" x14ac:dyDescent="0.2">
      <c r="A252" s="1">
        <v>113363603</v>
      </c>
      <c r="B252" s="2" t="s">
        <v>286</v>
      </c>
      <c r="C252" s="2" t="s">
        <v>278</v>
      </c>
      <c r="D252" s="15">
        <v>67340</v>
      </c>
      <c r="E252" s="6">
        <v>8706</v>
      </c>
      <c r="F252" s="34">
        <f t="shared" si="51"/>
        <v>0.79590000000000005</v>
      </c>
      <c r="G252" s="62">
        <f t="shared" si="66"/>
        <v>414</v>
      </c>
      <c r="H252" s="22">
        <f>INDEX('Sparsity-Size Ratio'!$P$1:$P$504,MATCH('BEFC_17-18'!A:A,'Sparsity-Size Ratio'!$A$1:$A$501))</f>
        <v>0.31709999999999999</v>
      </c>
      <c r="I252" s="23">
        <f t="shared" si="52"/>
        <v>0</v>
      </c>
      <c r="J252" s="63">
        <v>5.4800000000000001E-2</v>
      </c>
      <c r="K252" s="63">
        <v>0.1784</v>
      </c>
      <c r="L252" s="23">
        <f t="shared" si="53"/>
        <v>97.846999999999994</v>
      </c>
      <c r="M252" s="23">
        <f t="shared" si="54"/>
        <v>159.26900000000001</v>
      </c>
      <c r="N252" s="23">
        <f t="shared" si="55"/>
        <v>0</v>
      </c>
      <c r="O252" s="23">
        <f t="shared" si="56"/>
        <v>257.11599999999999</v>
      </c>
      <c r="P252" s="13">
        <v>40.112000000000002</v>
      </c>
      <c r="Q252" s="22">
        <f t="shared" si="57"/>
        <v>8.0220000000000002</v>
      </c>
      <c r="R252" s="14">
        <v>30</v>
      </c>
      <c r="S252" s="22">
        <f t="shared" si="58"/>
        <v>18</v>
      </c>
      <c r="T252" s="64">
        <v>2975.8820000000001</v>
      </c>
      <c r="U252" s="64">
        <v>3005.27</v>
      </c>
      <c r="V252" s="64">
        <v>3039.9969999999998</v>
      </c>
      <c r="W252" s="23">
        <f t="shared" si="67"/>
        <v>3007.05</v>
      </c>
      <c r="X252" s="41">
        <f t="shared" si="59"/>
        <v>1.7549140286114591E-3</v>
      </c>
      <c r="Y252" s="23">
        <f t="shared" si="60"/>
        <v>283.13799999999998</v>
      </c>
      <c r="Z252" s="23">
        <f t="shared" si="61"/>
        <v>283.13799999999998</v>
      </c>
      <c r="AA252" s="30">
        <f t="shared" si="62"/>
        <v>3290.1880000000001</v>
      </c>
      <c r="AB252" s="22">
        <f>INDEX('LECI_17-18'!$X$1:$X$505,MATCH('BEFC_17-18'!A:A,'LECI_17-18'!$A$1:$A$502))</f>
        <v>1.1399999999999999</v>
      </c>
      <c r="AC252" s="23">
        <f t="shared" si="63"/>
        <v>2985.2730000000001</v>
      </c>
      <c r="AD252" s="31">
        <f t="shared" si="64"/>
        <v>453553</v>
      </c>
      <c r="AF252" s="65">
        <v>3718786.77</v>
      </c>
      <c r="AH252" s="36">
        <f t="shared" si="65"/>
        <v>4172340</v>
      </c>
    </row>
    <row r="253" spans="1:34" x14ac:dyDescent="0.2">
      <c r="A253" s="1">
        <v>113364002</v>
      </c>
      <c r="B253" s="2" t="s">
        <v>287</v>
      </c>
      <c r="C253" s="2" t="s">
        <v>278</v>
      </c>
      <c r="D253" s="15">
        <v>37687</v>
      </c>
      <c r="E253" s="6">
        <v>27729</v>
      </c>
      <c r="F253" s="34">
        <f t="shared" si="51"/>
        <v>1.4221999999999999</v>
      </c>
      <c r="G253" s="62">
        <f t="shared" si="66"/>
        <v>37</v>
      </c>
      <c r="H253" s="22">
        <f>INDEX('Sparsity-Size Ratio'!$P$1:$P$504,MATCH('BEFC_17-18'!A:A,'Sparsity-Size Ratio'!$A$1:$A$501))</f>
        <v>-4.5388999999999999</v>
      </c>
      <c r="I253" s="23">
        <f t="shared" si="52"/>
        <v>0</v>
      </c>
      <c r="J253" s="63">
        <v>0.38579999999999998</v>
      </c>
      <c r="K253" s="63">
        <v>0.30719999999999997</v>
      </c>
      <c r="L253" s="23">
        <f t="shared" si="53"/>
        <v>2639.8710000000001</v>
      </c>
      <c r="M253" s="23">
        <f t="shared" si="54"/>
        <v>1051.0219999999999</v>
      </c>
      <c r="N253" s="23">
        <f t="shared" si="55"/>
        <v>1319.9349999999999</v>
      </c>
      <c r="O253" s="23">
        <f t="shared" si="56"/>
        <v>5010.8280000000004</v>
      </c>
      <c r="P253" s="13">
        <v>339.51299999999998</v>
      </c>
      <c r="Q253" s="22">
        <f t="shared" si="57"/>
        <v>67.903000000000006</v>
      </c>
      <c r="R253" s="14">
        <v>1838</v>
      </c>
      <c r="S253" s="22">
        <f t="shared" si="58"/>
        <v>1102.8</v>
      </c>
      <c r="T253" s="64">
        <v>11404.314</v>
      </c>
      <c r="U253" s="64">
        <v>11466.402</v>
      </c>
      <c r="V253" s="64">
        <v>11397.879000000001</v>
      </c>
      <c r="W253" s="23">
        <f t="shared" si="67"/>
        <v>11422.865</v>
      </c>
      <c r="X253" s="41">
        <f t="shared" si="59"/>
        <v>6.6663826791821994E-3</v>
      </c>
      <c r="Y253" s="23">
        <f t="shared" si="60"/>
        <v>6181.5309999999999</v>
      </c>
      <c r="Z253" s="23">
        <f t="shared" si="61"/>
        <v>6181.5309999999999</v>
      </c>
      <c r="AA253" s="30">
        <f t="shared" si="62"/>
        <v>17604.396000000001</v>
      </c>
      <c r="AB253" s="22">
        <f>INDEX('LECI_17-18'!$X$1:$X$505,MATCH('BEFC_17-18'!A:A,'LECI_17-18'!$A$1:$A$502))</f>
        <v>2.02</v>
      </c>
      <c r="AC253" s="23">
        <f t="shared" si="63"/>
        <v>50574.682999999997</v>
      </c>
      <c r="AD253" s="31">
        <f t="shared" si="64"/>
        <v>7683822</v>
      </c>
      <c r="AF253" s="65">
        <v>53818486.210000001</v>
      </c>
      <c r="AH253" s="36">
        <f t="shared" si="65"/>
        <v>61502308</v>
      </c>
    </row>
    <row r="254" spans="1:34" x14ac:dyDescent="0.2">
      <c r="A254" s="1">
        <v>113364403</v>
      </c>
      <c r="B254" s="2" t="s">
        <v>288</v>
      </c>
      <c r="C254" s="2" t="s">
        <v>278</v>
      </c>
      <c r="D254" s="15">
        <v>63303</v>
      </c>
      <c r="E254" s="6">
        <v>9584</v>
      </c>
      <c r="F254" s="34">
        <f t="shared" si="51"/>
        <v>0.84670000000000001</v>
      </c>
      <c r="G254" s="62">
        <f t="shared" si="66"/>
        <v>384</v>
      </c>
      <c r="H254" s="22">
        <f>INDEX('Sparsity-Size Ratio'!$P$1:$P$504,MATCH('BEFC_17-18'!A:A,'Sparsity-Size Ratio'!$A$1:$A$501))</f>
        <v>0.53769999999999996</v>
      </c>
      <c r="I254" s="23">
        <f t="shared" si="52"/>
        <v>0</v>
      </c>
      <c r="J254" s="63">
        <v>6.3700000000000007E-2</v>
      </c>
      <c r="K254" s="63">
        <v>8.7599999999999997E-2</v>
      </c>
      <c r="L254" s="23">
        <f t="shared" si="53"/>
        <v>113.242</v>
      </c>
      <c r="M254" s="23">
        <f t="shared" si="54"/>
        <v>77.864999999999995</v>
      </c>
      <c r="N254" s="23">
        <f t="shared" si="55"/>
        <v>0</v>
      </c>
      <c r="O254" s="23">
        <f t="shared" si="56"/>
        <v>191.107</v>
      </c>
      <c r="P254" s="13">
        <v>61.438000000000002</v>
      </c>
      <c r="Q254" s="22">
        <f t="shared" si="57"/>
        <v>12.288</v>
      </c>
      <c r="R254" s="14">
        <v>27</v>
      </c>
      <c r="S254" s="22">
        <f t="shared" si="58"/>
        <v>16.2</v>
      </c>
      <c r="T254" s="64">
        <v>2962.9119999999998</v>
      </c>
      <c r="U254" s="64">
        <v>2991.52</v>
      </c>
      <c r="V254" s="64">
        <v>3017.8029999999999</v>
      </c>
      <c r="W254" s="23">
        <f t="shared" si="67"/>
        <v>2990.7449999999999</v>
      </c>
      <c r="X254" s="41">
        <f t="shared" si="59"/>
        <v>1.7453984325167783E-3</v>
      </c>
      <c r="Y254" s="23">
        <f t="shared" si="60"/>
        <v>219.595</v>
      </c>
      <c r="Z254" s="23">
        <f t="shared" si="61"/>
        <v>219.595</v>
      </c>
      <c r="AA254" s="30">
        <f t="shared" si="62"/>
        <v>3210.34</v>
      </c>
      <c r="AB254" s="22">
        <f>INDEX('LECI_17-18'!$X$1:$X$505,MATCH('BEFC_17-18'!A:A,'LECI_17-18'!$A$1:$A$502))</f>
        <v>0.98</v>
      </c>
      <c r="AC254" s="23">
        <f t="shared" si="63"/>
        <v>2663.8310000000001</v>
      </c>
      <c r="AD254" s="31">
        <f t="shared" si="64"/>
        <v>404716</v>
      </c>
      <c r="AF254" s="65">
        <v>6491268.3099999996</v>
      </c>
      <c r="AH254" s="36">
        <f t="shared" si="65"/>
        <v>6895984</v>
      </c>
    </row>
    <row r="255" spans="1:34" x14ac:dyDescent="0.2">
      <c r="A255" s="1">
        <v>113364503</v>
      </c>
      <c r="B255" s="2" t="s">
        <v>289</v>
      </c>
      <c r="C255" s="2" t="s">
        <v>278</v>
      </c>
      <c r="D255" s="15">
        <v>68547</v>
      </c>
      <c r="E255" s="6">
        <v>15261</v>
      </c>
      <c r="F255" s="34">
        <f t="shared" si="51"/>
        <v>0.78190000000000004</v>
      </c>
      <c r="G255" s="62">
        <f t="shared" si="66"/>
        <v>420</v>
      </c>
      <c r="H255" s="22">
        <f>INDEX('Sparsity-Size Ratio'!$P$1:$P$504,MATCH('BEFC_17-18'!A:A,'Sparsity-Size Ratio'!$A$1:$A$501))</f>
        <v>-0.78890000000000005</v>
      </c>
      <c r="I255" s="23">
        <f t="shared" si="52"/>
        <v>0</v>
      </c>
      <c r="J255" s="63">
        <v>7.17E-2</v>
      </c>
      <c r="K255" s="63">
        <v>0.1128</v>
      </c>
      <c r="L255" s="23">
        <f t="shared" si="53"/>
        <v>250.91800000000001</v>
      </c>
      <c r="M255" s="23">
        <f t="shared" si="54"/>
        <v>197.375</v>
      </c>
      <c r="N255" s="23">
        <f t="shared" si="55"/>
        <v>0</v>
      </c>
      <c r="O255" s="23">
        <f t="shared" si="56"/>
        <v>448.29300000000001</v>
      </c>
      <c r="P255" s="13">
        <v>92.922000000000011</v>
      </c>
      <c r="Q255" s="22">
        <f t="shared" si="57"/>
        <v>18.584</v>
      </c>
      <c r="R255" s="14">
        <v>162</v>
      </c>
      <c r="S255" s="22">
        <f t="shared" si="58"/>
        <v>97.2</v>
      </c>
      <c r="T255" s="64">
        <v>5832.5950000000003</v>
      </c>
      <c r="U255" s="64">
        <v>5871.6049999999996</v>
      </c>
      <c r="V255" s="64">
        <v>5762.7420000000002</v>
      </c>
      <c r="W255" s="23">
        <f t="shared" si="67"/>
        <v>5822.3140000000003</v>
      </c>
      <c r="X255" s="41">
        <f t="shared" si="59"/>
        <v>3.3979017700340531E-3</v>
      </c>
      <c r="Y255" s="23">
        <f t="shared" si="60"/>
        <v>564.077</v>
      </c>
      <c r="Z255" s="23">
        <f t="shared" si="61"/>
        <v>564.077</v>
      </c>
      <c r="AA255" s="30">
        <f t="shared" si="62"/>
        <v>6386.3909999999996</v>
      </c>
      <c r="AB255" s="22">
        <f>INDEX('LECI_17-18'!$X$1:$X$505,MATCH('BEFC_17-18'!A:A,'LECI_17-18'!$A$1:$A$502))</f>
        <v>1.27</v>
      </c>
      <c r="AC255" s="23">
        <f t="shared" si="63"/>
        <v>6341.7690000000002</v>
      </c>
      <c r="AD255" s="31">
        <f t="shared" si="64"/>
        <v>963506</v>
      </c>
      <c r="AF255" s="65">
        <v>4731473.51</v>
      </c>
      <c r="AH255" s="36">
        <f t="shared" si="65"/>
        <v>5694980</v>
      </c>
    </row>
    <row r="256" spans="1:34" x14ac:dyDescent="0.2">
      <c r="A256" s="1">
        <v>113365203</v>
      </c>
      <c r="B256" s="2" t="s">
        <v>290</v>
      </c>
      <c r="C256" s="2" t="s">
        <v>278</v>
      </c>
      <c r="D256" s="15">
        <v>59278</v>
      </c>
      <c r="E256" s="6">
        <v>15944</v>
      </c>
      <c r="F256" s="34">
        <f t="shared" si="51"/>
        <v>0.9042</v>
      </c>
      <c r="G256" s="62">
        <f t="shared" si="66"/>
        <v>345</v>
      </c>
      <c r="H256" s="22">
        <f>INDEX('Sparsity-Size Ratio'!$P$1:$P$504,MATCH('BEFC_17-18'!A:A,'Sparsity-Size Ratio'!$A$1:$A$501))</f>
        <v>0.31019999999999998</v>
      </c>
      <c r="I256" s="23">
        <f t="shared" si="52"/>
        <v>0</v>
      </c>
      <c r="J256" s="63">
        <v>6.3600000000000004E-2</v>
      </c>
      <c r="K256" s="63">
        <v>0.1653</v>
      </c>
      <c r="L256" s="23">
        <f t="shared" si="53"/>
        <v>197.017</v>
      </c>
      <c r="M256" s="23">
        <f t="shared" si="54"/>
        <v>256.029</v>
      </c>
      <c r="N256" s="23">
        <f t="shared" si="55"/>
        <v>0</v>
      </c>
      <c r="O256" s="23">
        <f t="shared" si="56"/>
        <v>453.04599999999999</v>
      </c>
      <c r="P256" s="13">
        <v>94.930999999999997</v>
      </c>
      <c r="Q256" s="22">
        <f t="shared" si="57"/>
        <v>18.986000000000001</v>
      </c>
      <c r="R256" s="14">
        <v>113</v>
      </c>
      <c r="S256" s="22">
        <f t="shared" si="58"/>
        <v>67.8</v>
      </c>
      <c r="T256" s="64">
        <v>5162.92</v>
      </c>
      <c r="U256" s="64">
        <v>5116.5630000000001</v>
      </c>
      <c r="V256" s="64">
        <v>5142.2860000000001</v>
      </c>
      <c r="W256" s="23">
        <f t="shared" si="67"/>
        <v>5140.59</v>
      </c>
      <c r="X256" s="41">
        <f t="shared" si="59"/>
        <v>3.0000477232968461E-3</v>
      </c>
      <c r="Y256" s="23">
        <f t="shared" si="60"/>
        <v>539.83199999999999</v>
      </c>
      <c r="Z256" s="23">
        <f t="shared" si="61"/>
        <v>539.83199999999999</v>
      </c>
      <c r="AA256" s="30">
        <f t="shared" si="62"/>
        <v>5680.4219999999996</v>
      </c>
      <c r="AB256" s="22">
        <f>INDEX('LECI_17-18'!$X$1:$X$505,MATCH('BEFC_17-18'!A:A,'LECI_17-18'!$A$1:$A$502))</f>
        <v>1.02</v>
      </c>
      <c r="AC256" s="23">
        <f t="shared" si="63"/>
        <v>5238.9620000000004</v>
      </c>
      <c r="AD256" s="31">
        <f t="shared" si="64"/>
        <v>795957</v>
      </c>
      <c r="AF256" s="65">
        <v>10761583.779999999</v>
      </c>
      <c r="AH256" s="36">
        <f t="shared" si="65"/>
        <v>11557541</v>
      </c>
    </row>
    <row r="257" spans="1:34" x14ac:dyDescent="0.2">
      <c r="A257" s="1">
        <v>113365303</v>
      </c>
      <c r="B257" s="2" t="s">
        <v>291</v>
      </c>
      <c r="C257" s="2" t="s">
        <v>278</v>
      </c>
      <c r="D257" s="15">
        <v>58527</v>
      </c>
      <c r="E257" s="6">
        <v>6660</v>
      </c>
      <c r="F257" s="34">
        <f t="shared" si="51"/>
        <v>0.91579999999999995</v>
      </c>
      <c r="G257" s="62">
        <f t="shared" si="66"/>
        <v>334</v>
      </c>
      <c r="H257" s="22">
        <f>INDEX('Sparsity-Size Ratio'!$P$1:$P$504,MATCH('BEFC_17-18'!A:A,'Sparsity-Size Ratio'!$A$1:$A$501))</f>
        <v>0.74050000000000005</v>
      </c>
      <c r="I257" s="23">
        <f t="shared" si="52"/>
        <v>0</v>
      </c>
      <c r="J257" s="63">
        <v>9.7699999999999995E-2</v>
      </c>
      <c r="K257" s="63">
        <v>0.27600000000000002</v>
      </c>
      <c r="L257" s="23">
        <f t="shared" si="53"/>
        <v>95.856999999999999</v>
      </c>
      <c r="M257" s="23">
        <f t="shared" si="54"/>
        <v>135.39599999999999</v>
      </c>
      <c r="N257" s="23">
        <f t="shared" si="55"/>
        <v>0</v>
      </c>
      <c r="O257" s="23">
        <f t="shared" si="56"/>
        <v>231.25299999999999</v>
      </c>
      <c r="P257" s="13">
        <v>29.240000000000002</v>
      </c>
      <c r="Q257" s="22">
        <f t="shared" si="57"/>
        <v>5.8479999999999999</v>
      </c>
      <c r="R257" s="14">
        <v>38</v>
      </c>
      <c r="S257" s="22">
        <f t="shared" si="58"/>
        <v>22.8</v>
      </c>
      <c r="T257" s="64">
        <v>1635.223</v>
      </c>
      <c r="U257" s="64">
        <v>1713.7</v>
      </c>
      <c r="V257" s="64">
        <v>1752.86</v>
      </c>
      <c r="W257" s="23">
        <f t="shared" si="67"/>
        <v>1700.5940000000001</v>
      </c>
      <c r="X257" s="41">
        <f t="shared" si="59"/>
        <v>9.9246645967725027E-4</v>
      </c>
      <c r="Y257" s="23">
        <f t="shared" si="60"/>
        <v>259.90100000000001</v>
      </c>
      <c r="Z257" s="23">
        <f t="shared" si="61"/>
        <v>259.90100000000001</v>
      </c>
      <c r="AA257" s="30">
        <f t="shared" si="62"/>
        <v>1960.4949999999999</v>
      </c>
      <c r="AB257" s="22">
        <f>INDEX('LECI_17-18'!$X$1:$X$505,MATCH('BEFC_17-18'!A:A,'LECI_17-18'!$A$1:$A$502))</f>
        <v>0.97</v>
      </c>
      <c r="AC257" s="23">
        <f t="shared" si="63"/>
        <v>1741.559</v>
      </c>
      <c r="AD257" s="31">
        <f t="shared" si="64"/>
        <v>264595</v>
      </c>
      <c r="AF257" s="65">
        <v>2536318.69</v>
      </c>
      <c r="AH257" s="36">
        <f t="shared" si="65"/>
        <v>2800914</v>
      </c>
    </row>
    <row r="258" spans="1:34" x14ac:dyDescent="0.2">
      <c r="A258" s="1">
        <v>113367003</v>
      </c>
      <c r="B258" s="2" t="s">
        <v>292</v>
      </c>
      <c r="C258" s="2" t="s">
        <v>278</v>
      </c>
      <c r="D258" s="15">
        <v>57286</v>
      </c>
      <c r="E258" s="6">
        <v>11149</v>
      </c>
      <c r="F258" s="34">
        <f t="shared" si="51"/>
        <v>0.93559999999999999</v>
      </c>
      <c r="G258" s="62">
        <f t="shared" si="66"/>
        <v>322</v>
      </c>
      <c r="H258" s="22">
        <f>INDEX('Sparsity-Size Ratio'!$P$1:$P$504,MATCH('BEFC_17-18'!A:A,'Sparsity-Size Ratio'!$A$1:$A$501))</f>
        <v>0.58069999999999999</v>
      </c>
      <c r="I258" s="23">
        <f t="shared" si="52"/>
        <v>0</v>
      </c>
      <c r="J258" s="63">
        <v>0.1241</v>
      </c>
      <c r="K258" s="63">
        <v>0.25459999999999999</v>
      </c>
      <c r="L258" s="23">
        <f t="shared" si="53"/>
        <v>265.911</v>
      </c>
      <c r="M258" s="23">
        <f t="shared" si="54"/>
        <v>272.76799999999997</v>
      </c>
      <c r="N258" s="23">
        <f t="shared" si="55"/>
        <v>0</v>
      </c>
      <c r="O258" s="23">
        <f t="shared" si="56"/>
        <v>538.67899999999997</v>
      </c>
      <c r="P258" s="13">
        <v>62.155000000000001</v>
      </c>
      <c r="Q258" s="22">
        <f t="shared" si="57"/>
        <v>12.430999999999999</v>
      </c>
      <c r="R258" s="14">
        <v>59</v>
      </c>
      <c r="S258" s="22">
        <f t="shared" si="58"/>
        <v>35.4</v>
      </c>
      <c r="T258" s="64">
        <v>3571.1950000000002</v>
      </c>
      <c r="U258" s="64">
        <v>3633.518</v>
      </c>
      <c r="V258" s="64">
        <v>3676.27</v>
      </c>
      <c r="W258" s="23">
        <f t="shared" si="67"/>
        <v>3626.9940000000001</v>
      </c>
      <c r="X258" s="41">
        <f t="shared" si="59"/>
        <v>2.1167132745679622E-3</v>
      </c>
      <c r="Y258" s="23">
        <f t="shared" si="60"/>
        <v>586.51</v>
      </c>
      <c r="Z258" s="23">
        <f t="shared" si="61"/>
        <v>586.51</v>
      </c>
      <c r="AA258" s="30">
        <f t="shared" si="62"/>
        <v>4213.5039999999999</v>
      </c>
      <c r="AB258" s="22">
        <f>INDEX('LECI_17-18'!$X$1:$X$505,MATCH('BEFC_17-18'!A:A,'LECI_17-18'!$A$1:$A$502))</f>
        <v>0.94</v>
      </c>
      <c r="AC258" s="23">
        <f t="shared" si="63"/>
        <v>3705.625</v>
      </c>
      <c r="AD258" s="31">
        <f t="shared" si="64"/>
        <v>562996</v>
      </c>
      <c r="AF258" s="65">
        <v>9534552.2799999993</v>
      </c>
      <c r="AH258" s="36">
        <f t="shared" si="65"/>
        <v>10097548</v>
      </c>
    </row>
    <row r="259" spans="1:34" x14ac:dyDescent="0.2">
      <c r="A259" s="1">
        <v>113369003</v>
      </c>
      <c r="B259" s="2" t="s">
        <v>293</v>
      </c>
      <c r="C259" s="2" t="s">
        <v>278</v>
      </c>
      <c r="D259" s="15">
        <v>62682</v>
      </c>
      <c r="E259" s="6">
        <v>11857</v>
      </c>
      <c r="F259" s="34">
        <f t="shared" ref="F259:F322" si="68">ROUND(1/(D259/$D$504),4)</f>
        <v>0.85509999999999997</v>
      </c>
      <c r="G259" s="62">
        <f t="shared" si="66"/>
        <v>376</v>
      </c>
      <c r="H259" s="22">
        <f>INDEX('Sparsity-Size Ratio'!$P$1:$P$504,MATCH('BEFC_17-18'!A:A,'Sparsity-Size Ratio'!$A$1:$A$501))</f>
        <v>7.5300000000000006E-2</v>
      </c>
      <c r="I259" s="23">
        <f t="shared" ref="I259:I322" si="69">ROUND(IF(H259&lt;=$H$504,0,((H259/$H$504)-1)*0.7*(W259+Y259)),3)</f>
        <v>0</v>
      </c>
      <c r="J259" s="63">
        <v>6.9400000000000003E-2</v>
      </c>
      <c r="K259" s="63">
        <v>0.19289999999999999</v>
      </c>
      <c r="L259" s="23">
        <f t="shared" ref="L259:L322" si="70">ROUND((J259*T259)*$L$506,3)</f>
        <v>172.10499999999999</v>
      </c>
      <c r="M259" s="23">
        <f t="shared" ref="M259:M322" si="71">ROUND((K259*T259)*$M$506,3)</f>
        <v>239.18700000000001</v>
      </c>
      <c r="N259" s="23">
        <f t="shared" ref="N259:N322" si="72">IF(J259&gt;$N$506,ROUND((J259*T259)*$N$508,3),0)</f>
        <v>0</v>
      </c>
      <c r="O259" s="23">
        <f t="shared" ref="O259:O322" si="73">ROUND(L259+M259+N259,3)</f>
        <v>411.29199999999997</v>
      </c>
      <c r="P259" s="13">
        <v>54.356999999999999</v>
      </c>
      <c r="Q259" s="22">
        <f t="shared" ref="Q259:Q322" si="74">ROUND(P259*$P$506,3)</f>
        <v>10.871</v>
      </c>
      <c r="R259" s="14">
        <v>52</v>
      </c>
      <c r="S259" s="22">
        <f t="shared" ref="S259:S322" si="75">ROUND(R259*$R$506,3)</f>
        <v>31.2</v>
      </c>
      <c r="T259" s="64">
        <v>4133.1719999999996</v>
      </c>
      <c r="U259" s="64">
        <v>4176.42</v>
      </c>
      <c r="V259" s="64">
        <v>4297.4809999999998</v>
      </c>
      <c r="W259" s="23">
        <f t="shared" si="67"/>
        <v>4202.3580000000002</v>
      </c>
      <c r="X259" s="41">
        <f t="shared" ref="X259:X322" si="76">W259/$W$504</f>
        <v>2.4524956377338569E-3</v>
      </c>
      <c r="Y259" s="23">
        <f t="shared" ref="Y259:Y322" si="77">ROUND((S259+Q259+O259),3)</f>
        <v>453.363</v>
      </c>
      <c r="Z259" s="23">
        <f t="shared" ref="Z259:Z322" si="78">ROUND(Y259+I259,3)</f>
        <v>453.363</v>
      </c>
      <c r="AA259" s="30">
        <f t="shared" ref="AA259:AA322" si="79">ROUND(W259+Z259,4)</f>
        <v>4655.7209999999995</v>
      </c>
      <c r="AB259" s="22">
        <f>INDEX('LECI_17-18'!$X$1:$X$505,MATCH('BEFC_17-18'!A:A,'LECI_17-18'!$A$1:$A$502))</f>
        <v>1.1599999999999999</v>
      </c>
      <c r="AC259" s="23">
        <f t="shared" ref="AC259:AC322" si="80">ROUND(F259*AA259*AB259,3)</f>
        <v>4618.0839999999998</v>
      </c>
      <c r="AD259" s="31">
        <f t="shared" ref="AD259:AD322" si="81">ROUND((AC259/$AC$504)*$AF$509,0)</f>
        <v>701626</v>
      </c>
      <c r="AF259" s="65">
        <v>9182219.2400000002</v>
      </c>
      <c r="AH259" s="36">
        <f t="shared" ref="AH259:AH322" si="82">ROUND(AD259+AF259,0)</f>
        <v>9883845</v>
      </c>
    </row>
    <row r="260" spans="1:34" x14ac:dyDescent="0.2">
      <c r="A260" s="1">
        <v>113380303</v>
      </c>
      <c r="B260" s="2" t="s">
        <v>294</v>
      </c>
      <c r="C260" s="2" t="s">
        <v>295</v>
      </c>
      <c r="D260" s="15">
        <v>56126</v>
      </c>
      <c r="E260" s="6">
        <v>4328</v>
      </c>
      <c r="F260" s="34">
        <f t="shared" si="68"/>
        <v>0.95499999999999996</v>
      </c>
      <c r="G260" s="62">
        <f t="shared" ref="G260:G323" si="83">RANK(F260,$F$3:$F$502)</f>
        <v>311</v>
      </c>
      <c r="H260" s="22">
        <f>INDEX('Sparsity-Size Ratio'!$P$1:$P$504,MATCH('BEFC_17-18'!A:A,'Sparsity-Size Ratio'!$A$1:$A$501))</f>
        <v>0.67179999999999995</v>
      </c>
      <c r="I260" s="23">
        <f t="shared" si="69"/>
        <v>0</v>
      </c>
      <c r="J260" s="63">
        <v>8.1900000000000001E-2</v>
      </c>
      <c r="K260" s="63">
        <v>0.15590000000000001</v>
      </c>
      <c r="L260" s="23">
        <f t="shared" si="70"/>
        <v>72.959999999999994</v>
      </c>
      <c r="M260" s="23">
        <f t="shared" si="71"/>
        <v>69.441000000000003</v>
      </c>
      <c r="N260" s="23">
        <f t="shared" si="72"/>
        <v>0</v>
      </c>
      <c r="O260" s="23">
        <f t="shared" si="73"/>
        <v>142.40100000000001</v>
      </c>
      <c r="P260" s="13">
        <v>26.073999999999998</v>
      </c>
      <c r="Q260" s="22">
        <f t="shared" si="74"/>
        <v>5.2149999999999999</v>
      </c>
      <c r="R260" s="14">
        <v>21</v>
      </c>
      <c r="S260" s="22">
        <f t="shared" si="75"/>
        <v>12.6</v>
      </c>
      <c r="T260" s="64">
        <v>1484.7380000000001</v>
      </c>
      <c r="U260" s="64">
        <v>1465.877</v>
      </c>
      <c r="V260" s="64">
        <v>1477.3330000000001</v>
      </c>
      <c r="W260" s="23">
        <f t="shared" ref="W260:W323" si="84">ROUND(AVERAGE(T260:V260),3)</f>
        <v>1475.9829999999999</v>
      </c>
      <c r="X260" s="41">
        <f t="shared" si="76"/>
        <v>8.6138350632414728E-4</v>
      </c>
      <c r="Y260" s="23">
        <f t="shared" si="77"/>
        <v>160.21600000000001</v>
      </c>
      <c r="Z260" s="23">
        <f t="shared" si="78"/>
        <v>160.21600000000001</v>
      </c>
      <c r="AA260" s="30">
        <f t="shared" si="79"/>
        <v>1636.1990000000001</v>
      </c>
      <c r="AB260" s="22">
        <f>INDEX('LECI_17-18'!$X$1:$X$505,MATCH('BEFC_17-18'!A:A,'LECI_17-18'!$A$1:$A$502))</f>
        <v>1.0900000000000001</v>
      </c>
      <c r="AC260" s="23">
        <f t="shared" si="80"/>
        <v>1703.201</v>
      </c>
      <c r="AD260" s="31">
        <f t="shared" si="81"/>
        <v>258768</v>
      </c>
      <c r="AF260" s="65">
        <v>4395994.49</v>
      </c>
      <c r="AH260" s="36">
        <f t="shared" si="82"/>
        <v>4654762</v>
      </c>
    </row>
    <row r="261" spans="1:34" x14ac:dyDescent="0.2">
      <c r="A261" s="1">
        <v>113381303</v>
      </c>
      <c r="B261" s="2" t="s">
        <v>296</v>
      </c>
      <c r="C261" s="2" t="s">
        <v>295</v>
      </c>
      <c r="D261" s="15">
        <v>63367</v>
      </c>
      <c r="E261" s="6">
        <v>13815</v>
      </c>
      <c r="F261" s="34">
        <f t="shared" si="68"/>
        <v>0.84589999999999999</v>
      </c>
      <c r="G261" s="62">
        <f t="shared" si="83"/>
        <v>385</v>
      </c>
      <c r="H261" s="22">
        <f>INDEX('Sparsity-Size Ratio'!$P$1:$P$504,MATCH('BEFC_17-18'!A:A,'Sparsity-Size Ratio'!$A$1:$A$501))</f>
        <v>0.22209999999999999</v>
      </c>
      <c r="I261" s="23">
        <f t="shared" si="69"/>
        <v>0</v>
      </c>
      <c r="J261" s="63">
        <v>0.10340000000000001</v>
      </c>
      <c r="K261" s="63">
        <v>0.15640000000000001</v>
      </c>
      <c r="L261" s="23">
        <f t="shared" si="70"/>
        <v>290.03300000000002</v>
      </c>
      <c r="M261" s="23">
        <f t="shared" si="71"/>
        <v>219.34800000000001</v>
      </c>
      <c r="N261" s="23">
        <f t="shared" si="72"/>
        <v>0</v>
      </c>
      <c r="O261" s="23">
        <f t="shared" si="73"/>
        <v>509.38099999999997</v>
      </c>
      <c r="P261" s="13">
        <v>80.891000000000005</v>
      </c>
      <c r="Q261" s="22">
        <f t="shared" si="74"/>
        <v>16.178000000000001</v>
      </c>
      <c r="R261" s="14">
        <v>133</v>
      </c>
      <c r="S261" s="22">
        <f t="shared" si="75"/>
        <v>79.8</v>
      </c>
      <c r="T261" s="64">
        <v>4674.9340000000002</v>
      </c>
      <c r="U261" s="64">
        <v>4663.6319999999996</v>
      </c>
      <c r="V261" s="64">
        <v>4647.3909999999996</v>
      </c>
      <c r="W261" s="23">
        <f t="shared" si="84"/>
        <v>4661.9859999999999</v>
      </c>
      <c r="X261" s="41">
        <f t="shared" si="76"/>
        <v>2.7207344848240705E-3</v>
      </c>
      <c r="Y261" s="23">
        <f t="shared" si="77"/>
        <v>605.35900000000004</v>
      </c>
      <c r="Z261" s="23">
        <f t="shared" si="78"/>
        <v>605.35900000000004</v>
      </c>
      <c r="AA261" s="30">
        <f t="shared" si="79"/>
        <v>5267.3450000000003</v>
      </c>
      <c r="AB261" s="22">
        <f>INDEX('LECI_17-18'!$X$1:$X$505,MATCH('BEFC_17-18'!A:A,'LECI_17-18'!$A$1:$A$502))</f>
        <v>1.03</v>
      </c>
      <c r="AC261" s="23">
        <f t="shared" si="80"/>
        <v>4589.317</v>
      </c>
      <c r="AD261" s="31">
        <f t="shared" si="81"/>
        <v>697256</v>
      </c>
      <c r="AF261" s="65">
        <v>9555313.2799999993</v>
      </c>
      <c r="AH261" s="36">
        <f t="shared" si="82"/>
        <v>10252569</v>
      </c>
    </row>
    <row r="262" spans="1:34" x14ac:dyDescent="0.2">
      <c r="A262" s="1">
        <v>113382303</v>
      </c>
      <c r="B262" s="2" t="s">
        <v>297</v>
      </c>
      <c r="C262" s="2" t="s">
        <v>295</v>
      </c>
      <c r="D262" s="15">
        <v>57419</v>
      </c>
      <c r="E262" s="6">
        <v>7896</v>
      </c>
      <c r="F262" s="34">
        <f t="shared" si="68"/>
        <v>0.9335</v>
      </c>
      <c r="G262" s="62">
        <f t="shared" si="83"/>
        <v>323</v>
      </c>
      <c r="H262" s="22">
        <f>INDEX('Sparsity-Size Ratio'!$P$1:$P$504,MATCH('BEFC_17-18'!A:A,'Sparsity-Size Ratio'!$A$1:$A$501))</f>
        <v>0.61280000000000001</v>
      </c>
      <c r="I262" s="23">
        <f t="shared" si="69"/>
        <v>0</v>
      </c>
      <c r="J262" s="63">
        <v>0.1229</v>
      </c>
      <c r="K262" s="63">
        <v>0.20519999999999999</v>
      </c>
      <c r="L262" s="23">
        <f t="shared" si="70"/>
        <v>175.04599999999999</v>
      </c>
      <c r="M262" s="23">
        <f t="shared" si="71"/>
        <v>146.13300000000001</v>
      </c>
      <c r="N262" s="23">
        <f t="shared" si="72"/>
        <v>0</v>
      </c>
      <c r="O262" s="23">
        <f t="shared" si="73"/>
        <v>321.17899999999997</v>
      </c>
      <c r="P262" s="13">
        <v>48.874999999999993</v>
      </c>
      <c r="Q262" s="22">
        <f t="shared" si="74"/>
        <v>9.7750000000000004</v>
      </c>
      <c r="R262" s="14">
        <v>8</v>
      </c>
      <c r="S262" s="22">
        <f t="shared" si="75"/>
        <v>4.8</v>
      </c>
      <c r="T262" s="64">
        <v>2373.8310000000001</v>
      </c>
      <c r="U262" s="64">
        <v>2376.8710000000001</v>
      </c>
      <c r="V262" s="64">
        <v>2422.8890000000001</v>
      </c>
      <c r="W262" s="23">
        <f t="shared" si="84"/>
        <v>2391.1970000000001</v>
      </c>
      <c r="X262" s="41">
        <f t="shared" si="76"/>
        <v>1.3955022897769026E-3</v>
      </c>
      <c r="Y262" s="23">
        <f t="shared" si="77"/>
        <v>335.75400000000002</v>
      </c>
      <c r="Z262" s="23">
        <f t="shared" si="78"/>
        <v>335.75400000000002</v>
      </c>
      <c r="AA262" s="30">
        <f t="shared" si="79"/>
        <v>2726.951</v>
      </c>
      <c r="AB262" s="22">
        <f>INDEX('LECI_17-18'!$X$1:$X$505,MATCH('BEFC_17-18'!A:A,'LECI_17-18'!$A$1:$A$502))</f>
        <v>1.1100000000000001</v>
      </c>
      <c r="AC262" s="23">
        <f t="shared" si="80"/>
        <v>2825.6260000000002</v>
      </c>
      <c r="AD262" s="31">
        <f t="shared" si="81"/>
        <v>429298</v>
      </c>
      <c r="AF262" s="65">
        <v>4611547.67</v>
      </c>
      <c r="AH262" s="36">
        <f t="shared" si="82"/>
        <v>5040846</v>
      </c>
    </row>
    <row r="263" spans="1:34" x14ac:dyDescent="0.2">
      <c r="A263" s="1">
        <v>113384603</v>
      </c>
      <c r="B263" s="2" t="s">
        <v>298</v>
      </c>
      <c r="C263" s="2" t="s">
        <v>295</v>
      </c>
      <c r="D263" s="15">
        <v>35062</v>
      </c>
      <c r="E263" s="6">
        <v>10208</v>
      </c>
      <c r="F263" s="34">
        <f t="shared" si="68"/>
        <v>1.5286999999999999</v>
      </c>
      <c r="G263" s="62">
        <f t="shared" si="83"/>
        <v>20</v>
      </c>
      <c r="H263" s="22">
        <f>INDEX('Sparsity-Size Ratio'!$P$1:$P$504,MATCH('BEFC_17-18'!A:A,'Sparsity-Size Ratio'!$A$1:$A$501))</f>
        <v>-5.2041000000000004</v>
      </c>
      <c r="I263" s="23">
        <f t="shared" si="69"/>
        <v>0</v>
      </c>
      <c r="J263" s="63">
        <v>0.40710000000000002</v>
      </c>
      <c r="K263" s="63">
        <v>0.27060000000000001</v>
      </c>
      <c r="L263" s="23">
        <f t="shared" si="70"/>
        <v>1222.0899999999999</v>
      </c>
      <c r="M263" s="23">
        <f t="shared" si="71"/>
        <v>406.16300000000001</v>
      </c>
      <c r="N263" s="23">
        <f t="shared" si="72"/>
        <v>611.04499999999996</v>
      </c>
      <c r="O263" s="23">
        <f t="shared" si="73"/>
        <v>2239.2979999999998</v>
      </c>
      <c r="P263" s="13">
        <v>91.688999999999993</v>
      </c>
      <c r="Q263" s="22">
        <f t="shared" si="74"/>
        <v>18.338000000000001</v>
      </c>
      <c r="R263" s="14">
        <v>651</v>
      </c>
      <c r="S263" s="22">
        <f t="shared" si="75"/>
        <v>390.6</v>
      </c>
      <c r="T263" s="64">
        <v>5003.2359999999999</v>
      </c>
      <c r="U263" s="64">
        <v>5002.8159999999998</v>
      </c>
      <c r="V263" s="64">
        <v>4917.3720000000003</v>
      </c>
      <c r="W263" s="23">
        <f t="shared" si="84"/>
        <v>4974.4750000000004</v>
      </c>
      <c r="X263" s="41">
        <f t="shared" si="76"/>
        <v>2.9031030287081983E-3</v>
      </c>
      <c r="Y263" s="23">
        <f t="shared" si="77"/>
        <v>2648.2359999999999</v>
      </c>
      <c r="Z263" s="23">
        <f t="shared" si="78"/>
        <v>2648.2359999999999</v>
      </c>
      <c r="AA263" s="30">
        <f t="shared" si="79"/>
        <v>7622.7110000000002</v>
      </c>
      <c r="AB263" s="22">
        <f>INDEX('LECI_17-18'!$X$1:$X$505,MATCH('BEFC_17-18'!A:A,'LECI_17-18'!$A$1:$A$502))</f>
        <v>1.78</v>
      </c>
      <c r="AC263" s="23">
        <f t="shared" si="80"/>
        <v>20742.052</v>
      </c>
      <c r="AD263" s="31">
        <f t="shared" si="81"/>
        <v>3151344</v>
      </c>
      <c r="AF263" s="65">
        <v>25983125.399999999</v>
      </c>
      <c r="AH263" s="36">
        <f t="shared" si="82"/>
        <v>29134469</v>
      </c>
    </row>
    <row r="264" spans="1:34" x14ac:dyDescent="0.2">
      <c r="A264" s="1">
        <v>113385003</v>
      </c>
      <c r="B264" s="2" t="s">
        <v>299</v>
      </c>
      <c r="C264" s="2" t="s">
        <v>295</v>
      </c>
      <c r="D264" s="15">
        <v>60503</v>
      </c>
      <c r="E264" s="6">
        <v>6614</v>
      </c>
      <c r="F264" s="34">
        <f t="shared" si="68"/>
        <v>0.88590000000000002</v>
      </c>
      <c r="G264" s="62">
        <f t="shared" si="83"/>
        <v>353</v>
      </c>
      <c r="H264" s="22">
        <f>INDEX('Sparsity-Size Ratio'!$P$1:$P$504,MATCH('BEFC_17-18'!A:A,'Sparsity-Size Ratio'!$A$1:$A$501))</f>
        <v>0.71319999999999995</v>
      </c>
      <c r="I264" s="23">
        <f t="shared" si="69"/>
        <v>0</v>
      </c>
      <c r="J264" s="63">
        <v>0.1211</v>
      </c>
      <c r="K264" s="63">
        <v>0.1792</v>
      </c>
      <c r="L264" s="23">
        <f t="shared" si="70"/>
        <v>166.815</v>
      </c>
      <c r="M264" s="23">
        <f t="shared" si="71"/>
        <v>123.42400000000001</v>
      </c>
      <c r="N264" s="23">
        <f t="shared" si="72"/>
        <v>0</v>
      </c>
      <c r="O264" s="23">
        <f t="shared" si="73"/>
        <v>290.23899999999998</v>
      </c>
      <c r="P264" s="13">
        <v>61.376000000000012</v>
      </c>
      <c r="Q264" s="22">
        <f t="shared" si="74"/>
        <v>12.275</v>
      </c>
      <c r="R264" s="14">
        <v>19</v>
      </c>
      <c r="S264" s="22">
        <f t="shared" si="75"/>
        <v>11.4</v>
      </c>
      <c r="T264" s="64">
        <v>2295.8359999999998</v>
      </c>
      <c r="U264" s="64">
        <v>2304.328</v>
      </c>
      <c r="V264" s="64">
        <v>2323.837</v>
      </c>
      <c r="W264" s="23">
        <f t="shared" si="84"/>
        <v>2308</v>
      </c>
      <c r="X264" s="41">
        <f t="shared" si="76"/>
        <v>1.3469485302988801E-3</v>
      </c>
      <c r="Y264" s="23">
        <f t="shared" si="77"/>
        <v>313.91399999999999</v>
      </c>
      <c r="Z264" s="23">
        <f t="shared" si="78"/>
        <v>313.91399999999999</v>
      </c>
      <c r="AA264" s="30">
        <f t="shared" si="79"/>
        <v>2621.9140000000002</v>
      </c>
      <c r="AB264" s="22">
        <f>INDEX('LECI_17-18'!$X$1:$X$505,MATCH('BEFC_17-18'!A:A,'LECI_17-18'!$A$1:$A$502))</f>
        <v>0.98</v>
      </c>
      <c r="AC264" s="23">
        <f t="shared" si="80"/>
        <v>2276.299</v>
      </c>
      <c r="AD264" s="31">
        <f t="shared" si="81"/>
        <v>345839</v>
      </c>
      <c r="AF264" s="65">
        <v>7335501.3300000001</v>
      </c>
      <c r="AH264" s="36">
        <f t="shared" si="82"/>
        <v>7681340</v>
      </c>
    </row>
    <row r="265" spans="1:34" x14ac:dyDescent="0.2">
      <c r="A265" s="1">
        <v>113385303</v>
      </c>
      <c r="B265" s="2" t="s">
        <v>300</v>
      </c>
      <c r="C265" s="2" t="s">
        <v>295</v>
      </c>
      <c r="D265" s="15">
        <v>60290</v>
      </c>
      <c r="E265" s="6">
        <v>9406</v>
      </c>
      <c r="F265" s="34">
        <f t="shared" si="68"/>
        <v>0.88900000000000001</v>
      </c>
      <c r="G265" s="62">
        <f t="shared" si="83"/>
        <v>351</v>
      </c>
      <c r="H265" s="22">
        <f>INDEX('Sparsity-Size Ratio'!$P$1:$P$504,MATCH('BEFC_17-18'!A:A,'Sparsity-Size Ratio'!$A$1:$A$501))</f>
        <v>0.2051</v>
      </c>
      <c r="I265" s="23">
        <f t="shared" si="69"/>
        <v>0</v>
      </c>
      <c r="J265" s="63">
        <v>5.9400000000000001E-2</v>
      </c>
      <c r="K265" s="63">
        <v>0.17469999999999999</v>
      </c>
      <c r="L265" s="23">
        <f t="shared" si="70"/>
        <v>125.455</v>
      </c>
      <c r="M265" s="23">
        <f t="shared" si="71"/>
        <v>184.48599999999999</v>
      </c>
      <c r="N265" s="23">
        <f t="shared" si="72"/>
        <v>0</v>
      </c>
      <c r="O265" s="23">
        <f t="shared" si="73"/>
        <v>309.94099999999997</v>
      </c>
      <c r="P265" s="13">
        <v>80.558999999999997</v>
      </c>
      <c r="Q265" s="22">
        <f t="shared" si="74"/>
        <v>16.111999999999998</v>
      </c>
      <c r="R265" s="14">
        <v>18</v>
      </c>
      <c r="S265" s="22">
        <f t="shared" si="75"/>
        <v>10.8</v>
      </c>
      <c r="T265" s="64">
        <v>3520.0520000000001</v>
      </c>
      <c r="U265" s="64">
        <v>3464.5630000000001</v>
      </c>
      <c r="V265" s="64">
        <v>3374.3710000000001</v>
      </c>
      <c r="W265" s="23">
        <f t="shared" si="84"/>
        <v>3452.9949999999999</v>
      </c>
      <c r="X265" s="41">
        <f t="shared" si="76"/>
        <v>2.0151674785005985E-3</v>
      </c>
      <c r="Y265" s="23">
        <f t="shared" si="77"/>
        <v>336.85300000000001</v>
      </c>
      <c r="Z265" s="23">
        <f t="shared" si="78"/>
        <v>336.85300000000001</v>
      </c>
      <c r="AA265" s="30">
        <f t="shared" si="79"/>
        <v>3789.848</v>
      </c>
      <c r="AB265" s="22">
        <f>INDEX('LECI_17-18'!$X$1:$X$505,MATCH('BEFC_17-18'!A:A,'LECI_17-18'!$A$1:$A$502))</f>
        <v>1.05</v>
      </c>
      <c r="AC265" s="23">
        <f t="shared" si="80"/>
        <v>3537.634</v>
      </c>
      <c r="AD265" s="31">
        <f t="shared" si="81"/>
        <v>537473</v>
      </c>
      <c r="AF265" s="65">
        <v>5928921.6699999999</v>
      </c>
      <c r="AH265" s="36">
        <f t="shared" si="82"/>
        <v>6466395</v>
      </c>
    </row>
    <row r="266" spans="1:34" x14ac:dyDescent="0.2">
      <c r="A266" s="1">
        <v>114060503</v>
      </c>
      <c r="B266" s="2" t="s">
        <v>301</v>
      </c>
      <c r="C266" s="2" t="s">
        <v>302</v>
      </c>
      <c r="D266" s="15">
        <v>49657</v>
      </c>
      <c r="E266" s="6">
        <v>2893</v>
      </c>
      <c r="F266" s="34">
        <f t="shared" si="68"/>
        <v>1.0793999999999999</v>
      </c>
      <c r="G266" s="62">
        <f t="shared" si="83"/>
        <v>213</v>
      </c>
      <c r="H266" s="22">
        <f>INDEX('Sparsity-Size Ratio'!$P$1:$P$504,MATCH('BEFC_17-18'!A:A,'Sparsity-Size Ratio'!$A$1:$A$501))</f>
        <v>-0.1759</v>
      </c>
      <c r="I266" s="23">
        <f t="shared" si="69"/>
        <v>0</v>
      </c>
      <c r="J266" s="63">
        <v>0.25109999999999999</v>
      </c>
      <c r="K266" s="63">
        <v>0.10780000000000001</v>
      </c>
      <c r="L266" s="23">
        <f t="shared" si="70"/>
        <v>161.21199999999999</v>
      </c>
      <c r="M266" s="23">
        <f t="shared" si="71"/>
        <v>34.604999999999997</v>
      </c>
      <c r="N266" s="23">
        <f t="shared" si="72"/>
        <v>0</v>
      </c>
      <c r="O266" s="23">
        <f t="shared" si="73"/>
        <v>195.81700000000001</v>
      </c>
      <c r="P266" s="13">
        <v>38.679000000000002</v>
      </c>
      <c r="Q266" s="22">
        <f t="shared" si="74"/>
        <v>7.7359999999999998</v>
      </c>
      <c r="R266" s="14">
        <v>45</v>
      </c>
      <c r="S266" s="22">
        <f t="shared" si="75"/>
        <v>27</v>
      </c>
      <c r="T266" s="64">
        <v>1070.038</v>
      </c>
      <c r="U266" s="64">
        <v>1077.1400000000001</v>
      </c>
      <c r="V266" s="64">
        <v>1053.953</v>
      </c>
      <c r="W266" s="23">
        <f t="shared" si="84"/>
        <v>1067.0440000000001</v>
      </c>
      <c r="X266" s="41">
        <f t="shared" si="76"/>
        <v>6.2272675371067524E-4</v>
      </c>
      <c r="Y266" s="23">
        <f t="shared" si="77"/>
        <v>230.553</v>
      </c>
      <c r="Z266" s="23">
        <f t="shared" si="78"/>
        <v>230.553</v>
      </c>
      <c r="AA266" s="30">
        <f t="shared" si="79"/>
        <v>1297.597</v>
      </c>
      <c r="AB266" s="22">
        <f>INDEX('LECI_17-18'!$X$1:$X$505,MATCH('BEFC_17-18'!A:A,'LECI_17-18'!$A$1:$A$502))</f>
        <v>1.66</v>
      </c>
      <c r="AC266" s="23">
        <f t="shared" si="80"/>
        <v>2325.0390000000002</v>
      </c>
      <c r="AD266" s="31">
        <f t="shared" si="81"/>
        <v>353244</v>
      </c>
      <c r="AF266" s="65">
        <v>3124630.26</v>
      </c>
      <c r="AH266" s="36">
        <f t="shared" si="82"/>
        <v>3477874</v>
      </c>
    </row>
    <row r="267" spans="1:34" x14ac:dyDescent="0.2">
      <c r="A267" s="1">
        <v>114060753</v>
      </c>
      <c r="B267" s="2" t="s">
        <v>303</v>
      </c>
      <c r="C267" s="2" t="s">
        <v>302</v>
      </c>
      <c r="D267" s="15">
        <v>71250</v>
      </c>
      <c r="E267" s="6">
        <v>18237</v>
      </c>
      <c r="F267" s="34">
        <f t="shared" si="68"/>
        <v>0.75229999999999997</v>
      </c>
      <c r="G267" s="62">
        <f t="shared" si="83"/>
        <v>436</v>
      </c>
      <c r="H267" s="22">
        <f>INDEX('Sparsity-Size Ratio'!$P$1:$P$504,MATCH('BEFC_17-18'!A:A,'Sparsity-Size Ratio'!$A$1:$A$501))</f>
        <v>1.2E-2</v>
      </c>
      <c r="I267" s="23">
        <f t="shared" si="69"/>
        <v>0</v>
      </c>
      <c r="J267" s="63">
        <v>7.5499999999999998E-2</v>
      </c>
      <c r="K267" s="63">
        <v>0.1336</v>
      </c>
      <c r="L267" s="23">
        <f t="shared" si="70"/>
        <v>313.74900000000002</v>
      </c>
      <c r="M267" s="23">
        <f t="shared" si="71"/>
        <v>277.59500000000003</v>
      </c>
      <c r="N267" s="23">
        <f t="shared" si="72"/>
        <v>0</v>
      </c>
      <c r="O267" s="23">
        <f t="shared" si="73"/>
        <v>591.34400000000005</v>
      </c>
      <c r="P267" s="13">
        <v>130.71699999999998</v>
      </c>
      <c r="Q267" s="22">
        <f t="shared" si="74"/>
        <v>26.143000000000001</v>
      </c>
      <c r="R267" s="14">
        <v>20</v>
      </c>
      <c r="S267" s="22">
        <f t="shared" si="75"/>
        <v>12</v>
      </c>
      <c r="T267" s="64">
        <v>6926.0320000000002</v>
      </c>
      <c r="U267" s="64">
        <v>6967.7870000000003</v>
      </c>
      <c r="V267" s="64">
        <v>7048.6310000000003</v>
      </c>
      <c r="W267" s="23">
        <f t="shared" si="84"/>
        <v>6980.817</v>
      </c>
      <c r="X267" s="41">
        <f t="shared" si="76"/>
        <v>4.0740039854572953E-3</v>
      </c>
      <c r="Y267" s="23">
        <f t="shared" si="77"/>
        <v>629.48699999999997</v>
      </c>
      <c r="Z267" s="23">
        <f t="shared" si="78"/>
        <v>629.48699999999997</v>
      </c>
      <c r="AA267" s="30">
        <f t="shared" si="79"/>
        <v>7610.3040000000001</v>
      </c>
      <c r="AB267" s="22">
        <f>INDEX('LECI_17-18'!$X$1:$X$505,MATCH('BEFC_17-18'!A:A,'LECI_17-18'!$A$1:$A$502))</f>
        <v>0.97</v>
      </c>
      <c r="AC267" s="23">
        <f t="shared" si="80"/>
        <v>5553.4750000000004</v>
      </c>
      <c r="AD267" s="31">
        <f t="shared" si="81"/>
        <v>843741</v>
      </c>
      <c r="AF267" s="65">
        <v>14076746.65</v>
      </c>
      <c r="AH267" s="36">
        <f t="shared" si="82"/>
        <v>14920488</v>
      </c>
    </row>
    <row r="268" spans="1:34" x14ac:dyDescent="0.2">
      <c r="A268" s="1">
        <v>114060853</v>
      </c>
      <c r="B268" s="2" t="s">
        <v>304</v>
      </c>
      <c r="C268" s="2" t="s">
        <v>302</v>
      </c>
      <c r="D268" s="15">
        <v>62311</v>
      </c>
      <c r="E268" s="6">
        <v>5132</v>
      </c>
      <c r="F268" s="34">
        <f t="shared" si="68"/>
        <v>0.86019999999999996</v>
      </c>
      <c r="G268" s="62">
        <f t="shared" si="83"/>
        <v>371</v>
      </c>
      <c r="H268" s="22">
        <f>INDEX('Sparsity-Size Ratio'!$P$1:$P$504,MATCH('BEFC_17-18'!A:A,'Sparsity-Size Ratio'!$A$1:$A$501))</f>
        <v>0.70789999999999997</v>
      </c>
      <c r="I268" s="23">
        <f t="shared" si="69"/>
        <v>0</v>
      </c>
      <c r="J268" s="63">
        <v>3.4799999999999998E-2</v>
      </c>
      <c r="K268" s="63">
        <v>5.0599999999999999E-2</v>
      </c>
      <c r="L268" s="23">
        <f t="shared" si="70"/>
        <v>31.315999999999999</v>
      </c>
      <c r="M268" s="23">
        <f t="shared" si="71"/>
        <v>22.766999999999999</v>
      </c>
      <c r="N268" s="23">
        <f t="shared" si="72"/>
        <v>0</v>
      </c>
      <c r="O268" s="23">
        <f t="shared" si="73"/>
        <v>54.082999999999998</v>
      </c>
      <c r="P268" s="13">
        <v>26.623999999999999</v>
      </c>
      <c r="Q268" s="22">
        <f t="shared" si="74"/>
        <v>5.3250000000000002</v>
      </c>
      <c r="R268" s="14">
        <v>8</v>
      </c>
      <c r="S268" s="22">
        <f t="shared" si="75"/>
        <v>4.8</v>
      </c>
      <c r="T268" s="64">
        <v>1499.799</v>
      </c>
      <c r="U268" s="64">
        <v>1540.5119999999999</v>
      </c>
      <c r="V268" s="64">
        <v>1598.1880000000001</v>
      </c>
      <c r="W268" s="23">
        <f t="shared" si="84"/>
        <v>1546.1659999999999</v>
      </c>
      <c r="X268" s="41">
        <f t="shared" si="76"/>
        <v>9.0234229692291951E-4</v>
      </c>
      <c r="Y268" s="23">
        <f t="shared" si="77"/>
        <v>64.207999999999998</v>
      </c>
      <c r="Z268" s="23">
        <f t="shared" si="78"/>
        <v>64.207999999999998</v>
      </c>
      <c r="AA268" s="30">
        <f t="shared" si="79"/>
        <v>1610.374</v>
      </c>
      <c r="AB268" s="22">
        <f>INDEX('LECI_17-18'!$X$1:$X$505,MATCH('BEFC_17-18'!A:A,'LECI_17-18'!$A$1:$A$502))</f>
        <v>0.94</v>
      </c>
      <c r="AC268" s="23">
        <f t="shared" si="80"/>
        <v>1302.1289999999999</v>
      </c>
      <c r="AD268" s="31">
        <f t="shared" si="81"/>
        <v>197833</v>
      </c>
      <c r="AF268" s="65">
        <v>3932994.87</v>
      </c>
      <c r="AH268" s="36">
        <f t="shared" si="82"/>
        <v>4130828</v>
      </c>
    </row>
    <row r="269" spans="1:34" x14ac:dyDescent="0.2">
      <c r="A269" s="1">
        <v>114061103</v>
      </c>
      <c r="B269" s="2" t="s">
        <v>305</v>
      </c>
      <c r="C269" s="2" t="s">
        <v>302</v>
      </c>
      <c r="D269" s="15">
        <v>65201</v>
      </c>
      <c r="E269" s="6">
        <v>7087</v>
      </c>
      <c r="F269" s="34">
        <f t="shared" si="68"/>
        <v>0.82210000000000005</v>
      </c>
      <c r="G269" s="62">
        <f t="shared" si="83"/>
        <v>393</v>
      </c>
      <c r="H269" s="22">
        <f>INDEX('Sparsity-Size Ratio'!$P$1:$P$504,MATCH('BEFC_17-18'!A:A,'Sparsity-Size Ratio'!$A$1:$A$501))</f>
        <v>0.52110000000000001</v>
      </c>
      <c r="I269" s="23">
        <f t="shared" si="69"/>
        <v>0</v>
      </c>
      <c r="J269" s="63">
        <v>0.10489999999999999</v>
      </c>
      <c r="K269" s="63">
        <v>0.21879999999999999</v>
      </c>
      <c r="L269" s="23">
        <f t="shared" si="70"/>
        <v>167.67</v>
      </c>
      <c r="M269" s="23">
        <f t="shared" si="71"/>
        <v>174.86199999999999</v>
      </c>
      <c r="N269" s="23">
        <f t="shared" si="72"/>
        <v>0</v>
      </c>
      <c r="O269" s="23">
        <f t="shared" si="73"/>
        <v>342.53199999999998</v>
      </c>
      <c r="P269" s="13">
        <v>46.881999999999998</v>
      </c>
      <c r="Q269" s="22">
        <f t="shared" si="74"/>
        <v>9.3759999999999994</v>
      </c>
      <c r="R269" s="14">
        <v>19</v>
      </c>
      <c r="S269" s="22">
        <f t="shared" si="75"/>
        <v>11.4</v>
      </c>
      <c r="T269" s="64">
        <v>2663.962</v>
      </c>
      <c r="U269" s="64">
        <v>2700.261</v>
      </c>
      <c r="V269" s="64">
        <v>2792.9259999999999</v>
      </c>
      <c r="W269" s="23">
        <f t="shared" si="84"/>
        <v>2719.05</v>
      </c>
      <c r="X269" s="41">
        <f t="shared" si="76"/>
        <v>1.5868372622656716E-3</v>
      </c>
      <c r="Y269" s="23">
        <f t="shared" si="77"/>
        <v>363.30799999999999</v>
      </c>
      <c r="Z269" s="23">
        <f t="shared" si="78"/>
        <v>363.30799999999999</v>
      </c>
      <c r="AA269" s="30">
        <f t="shared" si="79"/>
        <v>3082.3580000000002</v>
      </c>
      <c r="AB269" s="22">
        <f>INDEX('LECI_17-18'!$X$1:$X$505,MATCH('BEFC_17-18'!A:A,'LECI_17-18'!$A$1:$A$502))</f>
        <v>1.08</v>
      </c>
      <c r="AC269" s="23">
        <f t="shared" si="80"/>
        <v>2736.7269999999999</v>
      </c>
      <c r="AD269" s="31">
        <f t="shared" si="81"/>
        <v>415791</v>
      </c>
      <c r="AF269" s="65">
        <v>5918779.3499999996</v>
      </c>
      <c r="AH269" s="36">
        <f t="shared" si="82"/>
        <v>6334570</v>
      </c>
    </row>
    <row r="270" spans="1:34" x14ac:dyDescent="0.2">
      <c r="A270" s="1">
        <v>114061503</v>
      </c>
      <c r="B270" s="2" t="s">
        <v>306</v>
      </c>
      <c r="C270" s="2" t="s">
        <v>302</v>
      </c>
      <c r="D270" s="15">
        <v>76263</v>
      </c>
      <c r="E270" s="6">
        <v>7840</v>
      </c>
      <c r="F270" s="34">
        <f t="shared" si="68"/>
        <v>0.70279999999999998</v>
      </c>
      <c r="G270" s="62">
        <f t="shared" si="83"/>
        <v>448</v>
      </c>
      <c r="H270" s="22">
        <f>INDEX('Sparsity-Size Ratio'!$P$1:$P$504,MATCH('BEFC_17-18'!A:A,'Sparsity-Size Ratio'!$A$1:$A$501))</f>
        <v>0.26490000000000002</v>
      </c>
      <c r="I270" s="23">
        <f t="shared" si="69"/>
        <v>0</v>
      </c>
      <c r="J270" s="63">
        <v>5.74E-2</v>
      </c>
      <c r="K270" s="63">
        <v>0.121</v>
      </c>
      <c r="L270" s="23">
        <f t="shared" si="70"/>
        <v>118.247</v>
      </c>
      <c r="M270" s="23">
        <f t="shared" si="71"/>
        <v>124.633</v>
      </c>
      <c r="N270" s="23">
        <f t="shared" si="72"/>
        <v>0</v>
      </c>
      <c r="O270" s="23">
        <f t="shared" si="73"/>
        <v>242.88</v>
      </c>
      <c r="P270" s="13">
        <v>83.864000000000004</v>
      </c>
      <c r="Q270" s="22">
        <f t="shared" si="74"/>
        <v>16.773</v>
      </c>
      <c r="R270" s="14">
        <v>10</v>
      </c>
      <c r="S270" s="22">
        <f t="shared" si="75"/>
        <v>6</v>
      </c>
      <c r="T270" s="64">
        <v>3433.4070000000002</v>
      </c>
      <c r="U270" s="64">
        <v>3536.1089999999999</v>
      </c>
      <c r="V270" s="64">
        <v>3597.6309999999999</v>
      </c>
      <c r="W270" s="23">
        <f t="shared" si="84"/>
        <v>3522.3820000000001</v>
      </c>
      <c r="X270" s="41">
        <f t="shared" si="76"/>
        <v>2.0556617235923873E-3</v>
      </c>
      <c r="Y270" s="23">
        <f t="shared" si="77"/>
        <v>265.65300000000002</v>
      </c>
      <c r="Z270" s="23">
        <f t="shared" si="78"/>
        <v>265.65300000000002</v>
      </c>
      <c r="AA270" s="30">
        <f t="shared" si="79"/>
        <v>3788.0349999999999</v>
      </c>
      <c r="AB270" s="22">
        <f>INDEX('LECI_17-18'!$X$1:$X$505,MATCH('BEFC_17-18'!A:A,'LECI_17-18'!$A$1:$A$502))</f>
        <v>1.07</v>
      </c>
      <c r="AC270" s="23">
        <f t="shared" si="80"/>
        <v>2848.587</v>
      </c>
      <c r="AD270" s="31">
        <f t="shared" si="81"/>
        <v>432786</v>
      </c>
      <c r="AF270" s="65">
        <v>8086559.3300000001</v>
      </c>
      <c r="AH270" s="36">
        <f t="shared" si="82"/>
        <v>8519345</v>
      </c>
    </row>
    <row r="271" spans="1:34" x14ac:dyDescent="0.2">
      <c r="A271" s="1">
        <v>114062003</v>
      </c>
      <c r="B271" s="2" t="s">
        <v>307</v>
      </c>
      <c r="C271" s="2" t="s">
        <v>302</v>
      </c>
      <c r="D271" s="15">
        <v>73474</v>
      </c>
      <c r="E271" s="6">
        <v>10343</v>
      </c>
      <c r="F271" s="34">
        <f t="shared" si="68"/>
        <v>0.72950000000000004</v>
      </c>
      <c r="G271" s="62">
        <f t="shared" si="83"/>
        <v>443</v>
      </c>
      <c r="H271" s="22">
        <f>INDEX('Sparsity-Size Ratio'!$P$1:$P$504,MATCH('BEFC_17-18'!A:A,'Sparsity-Size Ratio'!$A$1:$A$501))</f>
        <v>-0.22889999999999999</v>
      </c>
      <c r="I271" s="23">
        <f t="shared" si="69"/>
        <v>0</v>
      </c>
      <c r="J271" s="63">
        <v>7.0699999999999999E-2</v>
      </c>
      <c r="K271" s="63">
        <v>0.16500000000000001</v>
      </c>
      <c r="L271" s="23">
        <f t="shared" si="70"/>
        <v>174.08600000000001</v>
      </c>
      <c r="M271" s="23">
        <f t="shared" si="71"/>
        <v>203.14099999999999</v>
      </c>
      <c r="N271" s="23">
        <f t="shared" si="72"/>
        <v>0</v>
      </c>
      <c r="O271" s="23">
        <f t="shared" si="73"/>
        <v>377.22699999999998</v>
      </c>
      <c r="P271" s="13">
        <v>87.012</v>
      </c>
      <c r="Q271" s="22">
        <f t="shared" si="74"/>
        <v>17.402000000000001</v>
      </c>
      <c r="R271" s="14">
        <v>41</v>
      </c>
      <c r="S271" s="22">
        <f t="shared" si="75"/>
        <v>24.6</v>
      </c>
      <c r="T271" s="64">
        <v>4103.8639999999996</v>
      </c>
      <c r="U271" s="64">
        <v>4172.3530000000001</v>
      </c>
      <c r="V271" s="64">
        <v>4211.5349999999999</v>
      </c>
      <c r="W271" s="23">
        <f t="shared" si="84"/>
        <v>4162.5839999999998</v>
      </c>
      <c r="X271" s="41">
        <f t="shared" si="76"/>
        <v>2.4292835359816436E-3</v>
      </c>
      <c r="Y271" s="23">
        <f t="shared" si="77"/>
        <v>419.22899999999998</v>
      </c>
      <c r="Z271" s="23">
        <f t="shared" si="78"/>
        <v>419.22899999999998</v>
      </c>
      <c r="AA271" s="30">
        <f t="shared" si="79"/>
        <v>4581.8130000000001</v>
      </c>
      <c r="AB271" s="22">
        <f>INDEX('LECI_17-18'!$X$1:$X$505,MATCH('BEFC_17-18'!A:A,'LECI_17-18'!$A$1:$A$502))</f>
        <v>1.1399999999999999</v>
      </c>
      <c r="AC271" s="23">
        <f t="shared" si="80"/>
        <v>3810.373</v>
      </c>
      <c r="AD271" s="31">
        <f t="shared" si="81"/>
        <v>578911</v>
      </c>
      <c r="AF271" s="65">
        <v>8143037.3799999999</v>
      </c>
      <c r="AH271" s="36">
        <f t="shared" si="82"/>
        <v>8721948</v>
      </c>
    </row>
    <row r="272" spans="1:34" x14ac:dyDescent="0.2">
      <c r="A272" s="1">
        <v>114062503</v>
      </c>
      <c r="B272" s="2" t="s">
        <v>308</v>
      </c>
      <c r="C272" s="2" t="s">
        <v>302</v>
      </c>
      <c r="D272" s="15">
        <v>67397</v>
      </c>
      <c r="E272" s="6">
        <v>6383</v>
      </c>
      <c r="F272" s="34">
        <f t="shared" si="68"/>
        <v>0.79530000000000001</v>
      </c>
      <c r="G272" s="62">
        <f t="shared" si="83"/>
        <v>415</v>
      </c>
      <c r="H272" s="22">
        <f>INDEX('Sparsity-Size Ratio'!$P$1:$P$504,MATCH('BEFC_17-18'!A:A,'Sparsity-Size Ratio'!$A$1:$A$501))</f>
        <v>0.41599999999999998</v>
      </c>
      <c r="I272" s="23">
        <f t="shared" si="69"/>
        <v>0</v>
      </c>
      <c r="J272" s="63">
        <v>0.1047</v>
      </c>
      <c r="K272" s="63">
        <v>0.1106</v>
      </c>
      <c r="L272" s="23">
        <f t="shared" si="70"/>
        <v>163.11000000000001</v>
      </c>
      <c r="M272" s="23">
        <f t="shared" si="71"/>
        <v>86.150999999999996</v>
      </c>
      <c r="N272" s="23">
        <f t="shared" si="72"/>
        <v>0</v>
      </c>
      <c r="O272" s="23">
        <f t="shared" si="73"/>
        <v>249.261</v>
      </c>
      <c r="P272" s="13">
        <v>33.609000000000002</v>
      </c>
      <c r="Q272" s="22">
        <f t="shared" si="74"/>
        <v>6.7220000000000004</v>
      </c>
      <c r="R272" s="14">
        <v>24</v>
      </c>
      <c r="S272" s="22">
        <f t="shared" si="75"/>
        <v>14.4</v>
      </c>
      <c r="T272" s="64">
        <v>2596.4670000000001</v>
      </c>
      <c r="U272" s="64">
        <v>2648.9690000000001</v>
      </c>
      <c r="V272" s="64">
        <v>2660.1120000000001</v>
      </c>
      <c r="W272" s="23">
        <f t="shared" si="84"/>
        <v>2635.183</v>
      </c>
      <c r="X272" s="41">
        <f t="shared" si="76"/>
        <v>1.5378924908659418E-3</v>
      </c>
      <c r="Y272" s="23">
        <f t="shared" si="77"/>
        <v>270.38299999999998</v>
      </c>
      <c r="Z272" s="23">
        <f t="shared" si="78"/>
        <v>270.38299999999998</v>
      </c>
      <c r="AA272" s="30">
        <f t="shared" si="79"/>
        <v>2905.5659999999998</v>
      </c>
      <c r="AB272" s="22">
        <f>INDEX('LECI_17-18'!$X$1:$X$505,MATCH('BEFC_17-18'!A:A,'LECI_17-18'!$A$1:$A$502))</f>
        <v>1.2</v>
      </c>
      <c r="AC272" s="23">
        <f t="shared" si="80"/>
        <v>2772.9560000000001</v>
      </c>
      <c r="AD272" s="31">
        <f t="shared" si="81"/>
        <v>421296</v>
      </c>
      <c r="AF272" s="65">
        <v>5636099.0199999996</v>
      </c>
      <c r="AH272" s="36">
        <f t="shared" si="82"/>
        <v>6057395</v>
      </c>
    </row>
    <row r="273" spans="1:34" x14ac:dyDescent="0.2">
      <c r="A273" s="1">
        <v>114063003</v>
      </c>
      <c r="B273" s="2" t="s">
        <v>309</v>
      </c>
      <c r="C273" s="2" t="s">
        <v>302</v>
      </c>
      <c r="D273" s="15">
        <v>60712</v>
      </c>
      <c r="E273" s="6">
        <v>12987</v>
      </c>
      <c r="F273" s="34">
        <f t="shared" si="68"/>
        <v>0.88280000000000003</v>
      </c>
      <c r="G273" s="62">
        <f t="shared" si="83"/>
        <v>357</v>
      </c>
      <c r="H273" s="22">
        <f>INDEX('Sparsity-Size Ratio'!$P$1:$P$504,MATCH('BEFC_17-18'!A:A,'Sparsity-Size Ratio'!$A$1:$A$501))</f>
        <v>0.1134</v>
      </c>
      <c r="I273" s="23">
        <f t="shared" si="69"/>
        <v>0</v>
      </c>
      <c r="J273" s="63">
        <v>9.11E-2</v>
      </c>
      <c r="K273" s="63">
        <v>0.11</v>
      </c>
      <c r="L273" s="23">
        <f t="shared" si="70"/>
        <v>225.07300000000001</v>
      </c>
      <c r="M273" s="23">
        <f t="shared" si="71"/>
        <v>135.88399999999999</v>
      </c>
      <c r="N273" s="23">
        <f t="shared" si="72"/>
        <v>0</v>
      </c>
      <c r="O273" s="23">
        <f t="shared" si="73"/>
        <v>360.95699999999999</v>
      </c>
      <c r="P273" s="13">
        <v>58.99</v>
      </c>
      <c r="Q273" s="22">
        <f t="shared" si="74"/>
        <v>11.798</v>
      </c>
      <c r="R273" s="14">
        <v>67</v>
      </c>
      <c r="S273" s="22">
        <f t="shared" si="75"/>
        <v>40.200000000000003</v>
      </c>
      <c r="T273" s="64">
        <v>4117.6840000000002</v>
      </c>
      <c r="U273" s="64">
        <v>4097.0810000000001</v>
      </c>
      <c r="V273" s="64">
        <v>4116.2659999999996</v>
      </c>
      <c r="W273" s="23">
        <f t="shared" si="84"/>
        <v>4110.3440000000001</v>
      </c>
      <c r="X273" s="41">
        <f t="shared" si="76"/>
        <v>2.3987962780861439E-3</v>
      </c>
      <c r="Y273" s="23">
        <f t="shared" si="77"/>
        <v>412.95499999999998</v>
      </c>
      <c r="Z273" s="23">
        <f t="shared" si="78"/>
        <v>412.95499999999998</v>
      </c>
      <c r="AA273" s="30">
        <f t="shared" si="79"/>
        <v>4523.299</v>
      </c>
      <c r="AB273" s="22">
        <f>INDEX('LECI_17-18'!$X$1:$X$505,MATCH('BEFC_17-18'!A:A,'LECI_17-18'!$A$1:$A$502))</f>
        <v>1.0900000000000001</v>
      </c>
      <c r="AC273" s="23">
        <f t="shared" si="80"/>
        <v>4352.5540000000001</v>
      </c>
      <c r="AD273" s="31">
        <f t="shared" si="81"/>
        <v>661284</v>
      </c>
      <c r="AF273" s="65">
        <v>5558303.1100000003</v>
      </c>
      <c r="AH273" s="36">
        <f t="shared" si="82"/>
        <v>6219587</v>
      </c>
    </row>
    <row r="274" spans="1:34" x14ac:dyDescent="0.2">
      <c r="A274" s="1">
        <v>114063503</v>
      </c>
      <c r="B274" s="2" t="s">
        <v>310</v>
      </c>
      <c r="C274" s="2" t="s">
        <v>302</v>
      </c>
      <c r="D274" s="15">
        <v>55884</v>
      </c>
      <c r="E274" s="6">
        <v>7174</v>
      </c>
      <c r="F274" s="34">
        <f t="shared" si="68"/>
        <v>0.95909999999999995</v>
      </c>
      <c r="G274" s="62">
        <f t="shared" si="83"/>
        <v>307</v>
      </c>
      <c r="H274" s="22">
        <f>INDEX('Sparsity-Size Ratio'!$P$1:$P$504,MATCH('BEFC_17-18'!A:A,'Sparsity-Size Ratio'!$A$1:$A$501))</f>
        <v>0.68400000000000005</v>
      </c>
      <c r="I274" s="23">
        <f t="shared" si="69"/>
        <v>0</v>
      </c>
      <c r="J274" s="63">
        <v>0.22600000000000001</v>
      </c>
      <c r="K274" s="63">
        <v>0.10680000000000001</v>
      </c>
      <c r="L274" s="23">
        <f t="shared" si="70"/>
        <v>306.74900000000002</v>
      </c>
      <c r="M274" s="23">
        <f t="shared" si="71"/>
        <v>72.48</v>
      </c>
      <c r="N274" s="23">
        <f t="shared" si="72"/>
        <v>0</v>
      </c>
      <c r="O274" s="23">
        <f t="shared" si="73"/>
        <v>379.22899999999998</v>
      </c>
      <c r="P274" s="13">
        <v>72.36</v>
      </c>
      <c r="Q274" s="22">
        <f t="shared" si="74"/>
        <v>14.472</v>
      </c>
      <c r="R274" s="14">
        <v>14</v>
      </c>
      <c r="S274" s="22">
        <f t="shared" si="75"/>
        <v>8.4</v>
      </c>
      <c r="T274" s="64">
        <v>2262.1579999999999</v>
      </c>
      <c r="U274" s="64">
        <v>2268.8560000000002</v>
      </c>
      <c r="V274" s="64">
        <v>2322.0770000000002</v>
      </c>
      <c r="W274" s="23">
        <f t="shared" si="84"/>
        <v>2284.364</v>
      </c>
      <c r="X274" s="41">
        <f t="shared" si="76"/>
        <v>1.3331545634608626E-3</v>
      </c>
      <c r="Y274" s="23">
        <f t="shared" si="77"/>
        <v>402.101</v>
      </c>
      <c r="Z274" s="23">
        <f t="shared" si="78"/>
        <v>402.101</v>
      </c>
      <c r="AA274" s="30">
        <f t="shared" si="79"/>
        <v>2686.4650000000001</v>
      </c>
      <c r="AB274" s="22">
        <f>INDEX('LECI_17-18'!$X$1:$X$505,MATCH('BEFC_17-18'!A:A,'LECI_17-18'!$A$1:$A$502))</f>
        <v>1.1599999999999999</v>
      </c>
      <c r="AC274" s="23">
        <f t="shared" si="80"/>
        <v>2988.8429999999998</v>
      </c>
      <c r="AD274" s="31">
        <f t="shared" si="81"/>
        <v>454096</v>
      </c>
      <c r="AF274" s="65">
        <v>6402876.8899999997</v>
      </c>
      <c r="AH274" s="36">
        <f t="shared" si="82"/>
        <v>6856973</v>
      </c>
    </row>
    <row r="275" spans="1:34" x14ac:dyDescent="0.2">
      <c r="A275" s="1">
        <v>114064003</v>
      </c>
      <c r="B275" s="2" t="s">
        <v>311</v>
      </c>
      <c r="C275" s="2" t="s">
        <v>302</v>
      </c>
      <c r="D275" s="15">
        <v>59472</v>
      </c>
      <c r="E275" s="6">
        <v>5734</v>
      </c>
      <c r="F275" s="34">
        <f t="shared" si="68"/>
        <v>0.9012</v>
      </c>
      <c r="G275" s="62">
        <f t="shared" si="83"/>
        <v>347</v>
      </c>
      <c r="H275" s="22">
        <f>INDEX('Sparsity-Size Ratio'!$P$1:$P$504,MATCH('BEFC_17-18'!A:A,'Sparsity-Size Ratio'!$A$1:$A$501))</f>
        <v>0.80079999999999996</v>
      </c>
      <c r="I275" s="23">
        <f t="shared" si="69"/>
        <v>65.727999999999994</v>
      </c>
      <c r="J275" s="63">
        <v>0.1108</v>
      </c>
      <c r="K275" s="63">
        <v>0.16200000000000001</v>
      </c>
      <c r="L275" s="23">
        <f t="shared" si="70"/>
        <v>92.174999999999997</v>
      </c>
      <c r="M275" s="23">
        <f t="shared" si="71"/>
        <v>67.384</v>
      </c>
      <c r="N275" s="23">
        <f t="shared" si="72"/>
        <v>0</v>
      </c>
      <c r="O275" s="23">
        <f t="shared" si="73"/>
        <v>159.559</v>
      </c>
      <c r="P275" s="13">
        <v>56.019999999999996</v>
      </c>
      <c r="Q275" s="22">
        <f t="shared" si="74"/>
        <v>11.204000000000001</v>
      </c>
      <c r="R275" s="14">
        <v>13</v>
      </c>
      <c r="S275" s="22">
        <f t="shared" si="75"/>
        <v>7.8</v>
      </c>
      <c r="T275" s="64">
        <v>1386.5070000000001</v>
      </c>
      <c r="U275" s="64">
        <v>1402.7650000000001</v>
      </c>
      <c r="V275" s="64">
        <v>1451.1610000000001</v>
      </c>
      <c r="W275" s="23">
        <f t="shared" si="84"/>
        <v>1413.4780000000001</v>
      </c>
      <c r="X275" s="41">
        <f t="shared" si="76"/>
        <v>8.2490559562816313E-4</v>
      </c>
      <c r="Y275" s="23">
        <f t="shared" si="77"/>
        <v>178.56299999999999</v>
      </c>
      <c r="Z275" s="23">
        <f t="shared" si="78"/>
        <v>244.291</v>
      </c>
      <c r="AA275" s="30">
        <f t="shared" si="79"/>
        <v>1657.769</v>
      </c>
      <c r="AB275" s="22">
        <f>INDEX('LECI_17-18'!$X$1:$X$505,MATCH('BEFC_17-18'!A:A,'LECI_17-18'!$A$1:$A$502))</f>
        <v>0.91</v>
      </c>
      <c r="AC275" s="23">
        <f t="shared" si="80"/>
        <v>1359.5229999999999</v>
      </c>
      <c r="AD275" s="31">
        <f t="shared" si="81"/>
        <v>206553</v>
      </c>
      <c r="AF275" s="65">
        <v>3164488.86</v>
      </c>
      <c r="AH275" s="36">
        <f t="shared" si="82"/>
        <v>3371042</v>
      </c>
    </row>
    <row r="276" spans="1:34" x14ac:dyDescent="0.2">
      <c r="A276" s="1">
        <v>114065503</v>
      </c>
      <c r="B276" s="2" t="s">
        <v>312</v>
      </c>
      <c r="C276" s="2" t="s">
        <v>302</v>
      </c>
      <c r="D276" s="15">
        <v>60551</v>
      </c>
      <c r="E276" s="6">
        <v>9284</v>
      </c>
      <c r="F276" s="34">
        <f t="shared" si="68"/>
        <v>0.88519999999999999</v>
      </c>
      <c r="G276" s="62">
        <f t="shared" si="83"/>
        <v>354</v>
      </c>
      <c r="H276" s="22">
        <f>INDEX('Sparsity-Size Ratio'!$P$1:$P$504,MATCH('BEFC_17-18'!A:A,'Sparsity-Size Ratio'!$A$1:$A$501))</f>
        <v>-0.82069999999999999</v>
      </c>
      <c r="I276" s="23">
        <f t="shared" si="69"/>
        <v>0</v>
      </c>
      <c r="J276" s="63">
        <v>0.1144</v>
      </c>
      <c r="K276" s="63">
        <v>0.16259999999999999</v>
      </c>
      <c r="L276" s="23">
        <f t="shared" si="70"/>
        <v>254.71100000000001</v>
      </c>
      <c r="M276" s="23">
        <f t="shared" si="71"/>
        <v>181.01400000000001</v>
      </c>
      <c r="N276" s="23">
        <f t="shared" si="72"/>
        <v>0</v>
      </c>
      <c r="O276" s="23">
        <f t="shared" si="73"/>
        <v>435.72500000000002</v>
      </c>
      <c r="P276" s="13">
        <v>64.25</v>
      </c>
      <c r="Q276" s="22">
        <f t="shared" si="74"/>
        <v>12.85</v>
      </c>
      <c r="R276" s="14">
        <v>172</v>
      </c>
      <c r="S276" s="22">
        <f t="shared" si="75"/>
        <v>103.2</v>
      </c>
      <c r="T276" s="64">
        <v>3710.8310000000001</v>
      </c>
      <c r="U276" s="64">
        <v>3635.93</v>
      </c>
      <c r="V276" s="64">
        <v>3561.549</v>
      </c>
      <c r="W276" s="23">
        <f t="shared" si="84"/>
        <v>3636.1030000000001</v>
      </c>
      <c r="X276" s="41">
        <f t="shared" si="76"/>
        <v>2.1220292859035306E-3</v>
      </c>
      <c r="Y276" s="23">
        <f t="shared" si="77"/>
        <v>551.77499999999998</v>
      </c>
      <c r="Z276" s="23">
        <f t="shared" si="78"/>
        <v>551.77499999999998</v>
      </c>
      <c r="AA276" s="30">
        <f t="shared" si="79"/>
        <v>4187.8779999999997</v>
      </c>
      <c r="AB276" s="22">
        <f>INDEX('LECI_17-18'!$X$1:$X$505,MATCH('BEFC_17-18'!A:A,'LECI_17-18'!$A$1:$A$502))</f>
        <v>1.4000000000000001</v>
      </c>
      <c r="AC276" s="23">
        <f t="shared" si="80"/>
        <v>5189.9530000000004</v>
      </c>
      <c r="AD276" s="31">
        <f t="shared" si="81"/>
        <v>788511</v>
      </c>
      <c r="AF276" s="65">
        <v>4617476.16</v>
      </c>
      <c r="AH276" s="36">
        <f t="shared" si="82"/>
        <v>5405987</v>
      </c>
    </row>
    <row r="277" spans="1:34" x14ac:dyDescent="0.2">
      <c r="A277" s="1">
        <v>114066503</v>
      </c>
      <c r="B277" s="2" t="s">
        <v>313</v>
      </c>
      <c r="C277" s="2" t="s">
        <v>302</v>
      </c>
      <c r="D277" s="15">
        <v>69417</v>
      </c>
      <c r="E277" s="6">
        <v>5134</v>
      </c>
      <c r="F277" s="34">
        <f t="shared" si="68"/>
        <v>0.77210000000000001</v>
      </c>
      <c r="G277" s="62">
        <f t="shared" si="83"/>
        <v>428</v>
      </c>
      <c r="H277" s="22">
        <f>INDEX('Sparsity-Size Ratio'!$P$1:$P$504,MATCH('BEFC_17-18'!A:A,'Sparsity-Size Ratio'!$A$1:$A$501))</f>
        <v>0.7046</v>
      </c>
      <c r="I277" s="23">
        <f t="shared" si="69"/>
        <v>0</v>
      </c>
      <c r="J277" s="63">
        <v>1.0699999999999999E-2</v>
      </c>
      <c r="K277" s="63">
        <v>6.4399999999999999E-2</v>
      </c>
      <c r="L277" s="23">
        <f t="shared" si="70"/>
        <v>10.981999999999999</v>
      </c>
      <c r="M277" s="23">
        <f t="shared" si="71"/>
        <v>33.048999999999999</v>
      </c>
      <c r="N277" s="23">
        <f t="shared" si="72"/>
        <v>0</v>
      </c>
      <c r="O277" s="23">
        <f t="shared" si="73"/>
        <v>44.030999999999999</v>
      </c>
      <c r="P277" s="13">
        <v>33.015000000000001</v>
      </c>
      <c r="Q277" s="22">
        <f t="shared" si="74"/>
        <v>6.6029999999999998</v>
      </c>
      <c r="R277" s="14">
        <v>12</v>
      </c>
      <c r="S277" s="22">
        <f t="shared" si="75"/>
        <v>7.2</v>
      </c>
      <c r="T277" s="64">
        <v>1710.623</v>
      </c>
      <c r="U277" s="64">
        <v>1729.818</v>
      </c>
      <c r="V277" s="64">
        <v>1768.06</v>
      </c>
      <c r="W277" s="23">
        <f t="shared" si="84"/>
        <v>1736.1669999999999</v>
      </c>
      <c r="X277" s="41">
        <f t="shared" si="76"/>
        <v>1.0132268583203708E-3</v>
      </c>
      <c r="Y277" s="23">
        <f t="shared" si="77"/>
        <v>57.834000000000003</v>
      </c>
      <c r="Z277" s="23">
        <f t="shared" si="78"/>
        <v>57.834000000000003</v>
      </c>
      <c r="AA277" s="30">
        <f t="shared" si="79"/>
        <v>1794.001</v>
      </c>
      <c r="AB277" s="22">
        <f>INDEX('LECI_17-18'!$X$1:$X$505,MATCH('BEFC_17-18'!A:A,'LECI_17-18'!$A$1:$A$502))</f>
        <v>0.89</v>
      </c>
      <c r="AC277" s="23">
        <f t="shared" si="80"/>
        <v>1232.7819999999999</v>
      </c>
      <c r="AD277" s="31">
        <f t="shared" si="81"/>
        <v>187297</v>
      </c>
      <c r="AF277" s="65">
        <v>3709264.08</v>
      </c>
      <c r="AH277" s="36">
        <f t="shared" si="82"/>
        <v>3896561</v>
      </c>
    </row>
    <row r="278" spans="1:34" x14ac:dyDescent="0.2">
      <c r="A278" s="1">
        <v>114067002</v>
      </c>
      <c r="B278" s="2" t="s">
        <v>314</v>
      </c>
      <c r="C278" s="2" t="s">
        <v>302</v>
      </c>
      <c r="D278" s="15">
        <v>26784</v>
      </c>
      <c r="E278" s="6">
        <v>30090</v>
      </c>
      <c r="F278" s="34">
        <f t="shared" si="68"/>
        <v>2.0011999999999999</v>
      </c>
      <c r="G278" s="62">
        <f t="shared" si="83"/>
        <v>3</v>
      </c>
      <c r="H278" s="22">
        <f>INDEX('Sparsity-Size Ratio'!$P$1:$P$504,MATCH('BEFC_17-18'!A:A,'Sparsity-Size Ratio'!$A$1:$A$501))</f>
        <v>-10.0221</v>
      </c>
      <c r="I278" s="23">
        <f t="shared" si="69"/>
        <v>0</v>
      </c>
      <c r="J278" s="63">
        <v>0.55159999999999998</v>
      </c>
      <c r="K278" s="63">
        <v>0.2737</v>
      </c>
      <c r="L278" s="23">
        <f t="shared" si="70"/>
        <v>6000.0069999999996</v>
      </c>
      <c r="M278" s="23">
        <f t="shared" si="71"/>
        <v>1488.58</v>
      </c>
      <c r="N278" s="23">
        <f t="shared" si="72"/>
        <v>3000.0030000000002</v>
      </c>
      <c r="O278" s="23">
        <f t="shared" si="73"/>
        <v>10488.59</v>
      </c>
      <c r="P278" s="13">
        <v>989.21199999999999</v>
      </c>
      <c r="Q278" s="22">
        <f t="shared" si="74"/>
        <v>197.84200000000001</v>
      </c>
      <c r="R278" s="14">
        <v>3966</v>
      </c>
      <c r="S278" s="22">
        <f t="shared" si="75"/>
        <v>2379.6</v>
      </c>
      <c r="T278" s="64">
        <v>18129.098999999998</v>
      </c>
      <c r="U278" s="64">
        <v>18020.653999999999</v>
      </c>
      <c r="V278" s="64">
        <v>18137.807000000001</v>
      </c>
      <c r="W278" s="23">
        <f t="shared" si="84"/>
        <v>18095.852999999999</v>
      </c>
      <c r="X278" s="41">
        <f t="shared" si="76"/>
        <v>1.0560737696210822E-2</v>
      </c>
      <c r="Y278" s="23">
        <f t="shared" si="77"/>
        <v>13066.031999999999</v>
      </c>
      <c r="Z278" s="23">
        <f t="shared" si="78"/>
        <v>13066.031999999999</v>
      </c>
      <c r="AA278" s="30">
        <f t="shared" si="79"/>
        <v>31161.884999999998</v>
      </c>
      <c r="AB278" s="22">
        <f>INDEX('LECI_17-18'!$X$1:$X$505,MATCH('BEFC_17-18'!A:A,'LECI_17-18'!$A$1:$A$502))</f>
        <v>1.83</v>
      </c>
      <c r="AC278" s="23">
        <f t="shared" si="80"/>
        <v>114120.931</v>
      </c>
      <c r="AD278" s="31">
        <f t="shared" si="81"/>
        <v>17338416</v>
      </c>
      <c r="AF278" s="65">
        <v>117637835.65000001</v>
      </c>
      <c r="AH278" s="36">
        <f t="shared" si="82"/>
        <v>134976252</v>
      </c>
    </row>
    <row r="279" spans="1:34" x14ac:dyDescent="0.2">
      <c r="A279" s="1">
        <v>114067503</v>
      </c>
      <c r="B279" s="2" t="s">
        <v>315</v>
      </c>
      <c r="C279" s="2" t="s">
        <v>302</v>
      </c>
      <c r="D279" s="15">
        <v>68798</v>
      </c>
      <c r="E279" s="6">
        <v>5025</v>
      </c>
      <c r="F279" s="34">
        <f t="shared" si="68"/>
        <v>0.77910000000000001</v>
      </c>
      <c r="G279" s="62">
        <f t="shared" si="83"/>
        <v>422</v>
      </c>
      <c r="H279" s="22">
        <f>INDEX('Sparsity-Size Ratio'!$P$1:$P$504,MATCH('BEFC_17-18'!A:A,'Sparsity-Size Ratio'!$A$1:$A$501))</f>
        <v>0.6149</v>
      </c>
      <c r="I279" s="23">
        <f t="shared" si="69"/>
        <v>0</v>
      </c>
      <c r="J279" s="63">
        <v>5.3800000000000001E-2</v>
      </c>
      <c r="K279" s="63">
        <v>0.1389</v>
      </c>
      <c r="L279" s="23">
        <f t="shared" si="70"/>
        <v>66.394999999999996</v>
      </c>
      <c r="M279" s="23">
        <f t="shared" si="71"/>
        <v>85.707999999999998</v>
      </c>
      <c r="N279" s="23">
        <f t="shared" si="72"/>
        <v>0</v>
      </c>
      <c r="O279" s="23">
        <f t="shared" si="73"/>
        <v>152.10300000000001</v>
      </c>
      <c r="P279" s="13">
        <v>38.686999999999998</v>
      </c>
      <c r="Q279" s="22">
        <f t="shared" si="74"/>
        <v>7.7370000000000001</v>
      </c>
      <c r="R279" s="14">
        <v>10</v>
      </c>
      <c r="S279" s="22">
        <f t="shared" si="75"/>
        <v>6</v>
      </c>
      <c r="T279" s="64">
        <v>2056.8359999999998</v>
      </c>
      <c r="U279" s="64">
        <v>2040.663</v>
      </c>
      <c r="V279" s="64">
        <v>2006.4749999999999</v>
      </c>
      <c r="W279" s="23">
        <f t="shared" si="84"/>
        <v>2034.6579999999999</v>
      </c>
      <c r="X279" s="41">
        <f t="shared" si="76"/>
        <v>1.1874261710402333E-3</v>
      </c>
      <c r="Y279" s="23">
        <f t="shared" si="77"/>
        <v>165.84</v>
      </c>
      <c r="Z279" s="23">
        <f t="shared" si="78"/>
        <v>165.84</v>
      </c>
      <c r="AA279" s="30">
        <f t="shared" si="79"/>
        <v>2200.498</v>
      </c>
      <c r="AB279" s="22">
        <f>INDEX('LECI_17-18'!$X$1:$X$505,MATCH('BEFC_17-18'!A:A,'LECI_17-18'!$A$1:$A$502))</f>
        <v>1.28</v>
      </c>
      <c r="AC279" s="23">
        <f t="shared" si="80"/>
        <v>2194.442</v>
      </c>
      <c r="AD279" s="31">
        <f t="shared" si="81"/>
        <v>333402</v>
      </c>
      <c r="AF279" s="65">
        <v>2430888.5699999998</v>
      </c>
      <c r="AH279" s="36">
        <f t="shared" si="82"/>
        <v>2764291</v>
      </c>
    </row>
    <row r="280" spans="1:34" x14ac:dyDescent="0.2">
      <c r="A280" s="1">
        <v>114068003</v>
      </c>
      <c r="B280" s="2" t="s">
        <v>316</v>
      </c>
      <c r="C280" s="2" t="s">
        <v>302</v>
      </c>
      <c r="D280" s="15">
        <v>60712</v>
      </c>
      <c r="E280" s="6">
        <v>4170</v>
      </c>
      <c r="F280" s="34">
        <f t="shared" si="68"/>
        <v>0.88280000000000003</v>
      </c>
      <c r="G280" s="62">
        <f t="shared" si="83"/>
        <v>357</v>
      </c>
      <c r="H280" s="22">
        <f>INDEX('Sparsity-Size Ratio'!$P$1:$P$504,MATCH('BEFC_17-18'!A:A,'Sparsity-Size Ratio'!$A$1:$A$501))</f>
        <v>0.79900000000000004</v>
      </c>
      <c r="I280" s="23">
        <f t="shared" si="69"/>
        <v>65.234999999999999</v>
      </c>
      <c r="J280" s="63">
        <v>9.69E-2</v>
      </c>
      <c r="K280" s="63">
        <v>0.2162</v>
      </c>
      <c r="L280" s="23">
        <f t="shared" si="70"/>
        <v>83.9</v>
      </c>
      <c r="M280" s="23">
        <f t="shared" si="71"/>
        <v>93.596999999999994</v>
      </c>
      <c r="N280" s="23">
        <f t="shared" si="72"/>
        <v>0</v>
      </c>
      <c r="O280" s="23">
        <f t="shared" si="73"/>
        <v>177.49700000000001</v>
      </c>
      <c r="P280" s="13">
        <v>46.316000000000003</v>
      </c>
      <c r="Q280" s="22">
        <f t="shared" si="74"/>
        <v>9.2629999999999999</v>
      </c>
      <c r="R280" s="14">
        <v>36</v>
      </c>
      <c r="S280" s="22">
        <f t="shared" si="75"/>
        <v>21.6</v>
      </c>
      <c r="T280" s="64">
        <v>1443.06</v>
      </c>
      <c r="U280" s="64">
        <v>1418.9549999999999</v>
      </c>
      <c r="V280" s="64">
        <v>1452.5419999999999</v>
      </c>
      <c r="W280" s="23">
        <f t="shared" si="84"/>
        <v>1438.1859999999999</v>
      </c>
      <c r="X280" s="41">
        <f t="shared" si="76"/>
        <v>8.3932518154091211E-4</v>
      </c>
      <c r="Y280" s="23">
        <f t="shared" si="77"/>
        <v>208.36</v>
      </c>
      <c r="Z280" s="23">
        <f t="shared" si="78"/>
        <v>273.59500000000003</v>
      </c>
      <c r="AA280" s="30">
        <f t="shared" si="79"/>
        <v>1711.7809999999999</v>
      </c>
      <c r="AB280" s="22">
        <f>INDEX('LECI_17-18'!$X$1:$X$505,MATCH('BEFC_17-18'!A:A,'LECI_17-18'!$A$1:$A$502))</f>
        <v>1.18</v>
      </c>
      <c r="AC280" s="23">
        <f t="shared" si="80"/>
        <v>1783.1690000000001</v>
      </c>
      <c r="AD280" s="31">
        <f t="shared" si="81"/>
        <v>270917</v>
      </c>
      <c r="AF280" s="65">
        <v>3849907.89</v>
      </c>
      <c r="AH280" s="36">
        <f t="shared" si="82"/>
        <v>4120825</v>
      </c>
    </row>
    <row r="281" spans="1:34" x14ac:dyDescent="0.2">
      <c r="A281" s="1">
        <v>114068103</v>
      </c>
      <c r="B281" s="2" t="s">
        <v>317</v>
      </c>
      <c r="C281" s="2" t="s">
        <v>302</v>
      </c>
      <c r="D281" s="15">
        <v>71195</v>
      </c>
      <c r="E281" s="6">
        <v>8923</v>
      </c>
      <c r="F281" s="34">
        <f t="shared" si="68"/>
        <v>0.75280000000000002</v>
      </c>
      <c r="G281" s="62">
        <f t="shared" si="83"/>
        <v>435</v>
      </c>
      <c r="H281" s="22">
        <f>INDEX('Sparsity-Size Ratio'!$P$1:$P$504,MATCH('BEFC_17-18'!A:A,'Sparsity-Size Ratio'!$A$1:$A$501))</f>
        <v>0.48859999999999998</v>
      </c>
      <c r="I281" s="23">
        <f t="shared" si="69"/>
        <v>0</v>
      </c>
      <c r="J281" s="63">
        <v>7.7899999999999997E-2</v>
      </c>
      <c r="K281" s="63">
        <v>0.12330000000000001</v>
      </c>
      <c r="L281" s="23">
        <f t="shared" si="70"/>
        <v>162.76300000000001</v>
      </c>
      <c r="M281" s="23">
        <f t="shared" si="71"/>
        <v>128.81</v>
      </c>
      <c r="N281" s="23">
        <f t="shared" si="72"/>
        <v>0</v>
      </c>
      <c r="O281" s="23">
        <f t="shared" si="73"/>
        <v>291.57299999999998</v>
      </c>
      <c r="P281" s="13">
        <v>80.132000000000005</v>
      </c>
      <c r="Q281" s="22">
        <f t="shared" si="74"/>
        <v>16.026</v>
      </c>
      <c r="R281" s="14">
        <v>21</v>
      </c>
      <c r="S281" s="22">
        <f t="shared" si="75"/>
        <v>12.6</v>
      </c>
      <c r="T281" s="64">
        <v>3482.299</v>
      </c>
      <c r="U281" s="64">
        <v>3473.5039999999999</v>
      </c>
      <c r="V281" s="64">
        <v>3488.7550000000001</v>
      </c>
      <c r="W281" s="23">
        <f t="shared" si="84"/>
        <v>3481.5189999999998</v>
      </c>
      <c r="X281" s="41">
        <f t="shared" si="76"/>
        <v>2.0318140815674293E-3</v>
      </c>
      <c r="Y281" s="23">
        <f t="shared" si="77"/>
        <v>320.19900000000001</v>
      </c>
      <c r="Z281" s="23">
        <f t="shared" si="78"/>
        <v>320.19900000000001</v>
      </c>
      <c r="AA281" s="30">
        <f t="shared" si="79"/>
        <v>3801.7179999999998</v>
      </c>
      <c r="AB281" s="22">
        <f>INDEX('LECI_17-18'!$X$1:$X$505,MATCH('BEFC_17-18'!A:A,'LECI_17-18'!$A$1:$A$502))</f>
        <v>1.2</v>
      </c>
      <c r="AC281" s="23">
        <f t="shared" si="80"/>
        <v>3434.32</v>
      </c>
      <c r="AD281" s="31">
        <f t="shared" si="81"/>
        <v>521777</v>
      </c>
      <c r="AF281" s="65">
        <v>4944622.34</v>
      </c>
      <c r="AH281" s="36">
        <f t="shared" si="82"/>
        <v>5466399</v>
      </c>
    </row>
    <row r="282" spans="1:34" x14ac:dyDescent="0.2">
      <c r="A282" s="1">
        <v>114069103</v>
      </c>
      <c r="B282" s="2" t="s">
        <v>669</v>
      </c>
      <c r="C282" s="2" t="s">
        <v>302</v>
      </c>
      <c r="D282" s="15">
        <v>66941</v>
      </c>
      <c r="E282" s="6">
        <v>14956</v>
      </c>
      <c r="F282" s="34">
        <f t="shared" si="68"/>
        <v>0.80069999999999997</v>
      </c>
      <c r="G282" s="62">
        <f t="shared" si="83"/>
        <v>410</v>
      </c>
      <c r="H282" s="22">
        <f>INDEX('Sparsity-Size Ratio'!$P$1:$P$504,MATCH('BEFC_17-18'!A:A,'Sparsity-Size Ratio'!$A$1:$A$501))</f>
        <v>-0.39550000000000002</v>
      </c>
      <c r="I282" s="23">
        <f t="shared" si="69"/>
        <v>0</v>
      </c>
      <c r="J282" s="63">
        <v>6.4799999999999996E-2</v>
      </c>
      <c r="K282" s="63">
        <v>0.15579999999999999</v>
      </c>
      <c r="L282" s="23">
        <f t="shared" si="70"/>
        <v>236.93799999999999</v>
      </c>
      <c r="M282" s="23">
        <f t="shared" si="71"/>
        <v>284.83699999999999</v>
      </c>
      <c r="N282" s="23">
        <f t="shared" si="72"/>
        <v>0</v>
      </c>
      <c r="O282" s="23">
        <f t="shared" si="73"/>
        <v>521.77499999999998</v>
      </c>
      <c r="P282" s="13">
        <v>76.412999999999982</v>
      </c>
      <c r="Q282" s="22">
        <f t="shared" si="74"/>
        <v>15.282999999999999</v>
      </c>
      <c r="R282" s="14">
        <v>150</v>
      </c>
      <c r="S282" s="22">
        <f t="shared" si="75"/>
        <v>90</v>
      </c>
      <c r="T282" s="64">
        <v>6094.0839999999998</v>
      </c>
      <c r="U282" s="64">
        <v>6056.3209999999999</v>
      </c>
      <c r="V282" s="64">
        <v>5972.7960000000003</v>
      </c>
      <c r="W282" s="23">
        <f t="shared" si="84"/>
        <v>6041.067</v>
      </c>
      <c r="X282" s="41">
        <f t="shared" si="76"/>
        <v>3.5255659952716919E-3</v>
      </c>
      <c r="Y282" s="23">
        <f t="shared" si="77"/>
        <v>627.05799999999999</v>
      </c>
      <c r="Z282" s="23">
        <f t="shared" si="78"/>
        <v>627.05799999999999</v>
      </c>
      <c r="AA282" s="30">
        <f t="shared" si="79"/>
        <v>6668.125</v>
      </c>
      <c r="AB282" s="22">
        <f>INDEX('LECI_17-18'!$X$1:$X$505,MATCH('BEFC_17-18'!A:A,'LECI_17-18'!$A$1:$A$502))</f>
        <v>1.39</v>
      </c>
      <c r="AC282" s="23">
        <f t="shared" si="80"/>
        <v>7421.4430000000002</v>
      </c>
      <c r="AD282" s="31">
        <f t="shared" si="81"/>
        <v>1127541</v>
      </c>
      <c r="AF282" s="65">
        <v>6814144.3099999996</v>
      </c>
      <c r="AH282" s="36">
        <f t="shared" si="82"/>
        <v>7941685</v>
      </c>
    </row>
    <row r="283" spans="1:34" x14ac:dyDescent="0.2">
      <c r="A283" s="1">
        <v>114069353</v>
      </c>
      <c r="B283" s="2" t="s">
        <v>319</v>
      </c>
      <c r="C283" s="2" t="s">
        <v>302</v>
      </c>
      <c r="D283" s="15">
        <v>66601</v>
      </c>
      <c r="E283" s="6">
        <v>4957</v>
      </c>
      <c r="F283" s="34">
        <f t="shared" si="68"/>
        <v>0.80479999999999996</v>
      </c>
      <c r="G283" s="62">
        <f t="shared" si="83"/>
        <v>408</v>
      </c>
      <c r="H283" s="22">
        <f>INDEX('Sparsity-Size Ratio'!$P$1:$P$504,MATCH('BEFC_17-18'!A:A,'Sparsity-Size Ratio'!$A$1:$A$501))</f>
        <v>-2.1162000000000001</v>
      </c>
      <c r="I283" s="23">
        <f t="shared" si="69"/>
        <v>0</v>
      </c>
      <c r="J283" s="63">
        <v>9.2299999999999993E-2</v>
      </c>
      <c r="K283" s="63">
        <v>8.3500000000000005E-2</v>
      </c>
      <c r="L283" s="23">
        <f t="shared" si="70"/>
        <v>109.221</v>
      </c>
      <c r="M283" s="23">
        <f t="shared" si="71"/>
        <v>49.404000000000003</v>
      </c>
      <c r="N283" s="23">
        <f t="shared" si="72"/>
        <v>0</v>
      </c>
      <c r="O283" s="23">
        <f t="shared" si="73"/>
        <v>158.625</v>
      </c>
      <c r="P283" s="13">
        <v>16.847999999999999</v>
      </c>
      <c r="Q283" s="22">
        <f t="shared" si="74"/>
        <v>3.37</v>
      </c>
      <c r="R283" s="14">
        <v>39</v>
      </c>
      <c r="S283" s="22">
        <f t="shared" si="75"/>
        <v>23.4</v>
      </c>
      <c r="T283" s="64">
        <v>1972.2170000000001</v>
      </c>
      <c r="U283" s="64">
        <v>1946.614</v>
      </c>
      <c r="V283" s="64">
        <v>1926.7940000000001</v>
      </c>
      <c r="W283" s="23">
        <f t="shared" si="84"/>
        <v>1948.5419999999999</v>
      </c>
      <c r="X283" s="41">
        <f t="shared" si="76"/>
        <v>1.1371688835033103E-3</v>
      </c>
      <c r="Y283" s="23">
        <f t="shared" si="77"/>
        <v>185.39500000000001</v>
      </c>
      <c r="Z283" s="23">
        <f t="shared" si="78"/>
        <v>185.39500000000001</v>
      </c>
      <c r="AA283" s="30">
        <f t="shared" si="79"/>
        <v>2133.9369999999999</v>
      </c>
      <c r="AB283" s="22">
        <f>INDEX('LECI_17-18'!$X$1:$X$505,MATCH('BEFC_17-18'!A:A,'LECI_17-18'!$A$1:$A$502))</f>
        <v>1.46</v>
      </c>
      <c r="AC283" s="23">
        <f t="shared" si="80"/>
        <v>2507.393</v>
      </c>
      <c r="AD283" s="31">
        <f t="shared" si="81"/>
        <v>380949</v>
      </c>
      <c r="AF283" s="65">
        <v>1255666.74</v>
      </c>
      <c r="AH283" s="36">
        <f t="shared" si="82"/>
        <v>1636616</v>
      </c>
    </row>
    <row r="284" spans="1:34" x14ac:dyDescent="0.2">
      <c r="A284" s="1">
        <v>115210503</v>
      </c>
      <c r="B284" s="2" t="s">
        <v>320</v>
      </c>
      <c r="C284" s="2" t="s">
        <v>321</v>
      </c>
      <c r="D284" s="15">
        <v>61474</v>
      </c>
      <c r="E284" s="6">
        <v>8050</v>
      </c>
      <c r="F284" s="34">
        <f t="shared" si="68"/>
        <v>0.87190000000000001</v>
      </c>
      <c r="G284" s="62">
        <f t="shared" si="83"/>
        <v>363</v>
      </c>
      <c r="H284" s="22">
        <f>INDEX('Sparsity-Size Ratio'!$P$1:$P$504,MATCH('BEFC_17-18'!A:A,'Sparsity-Size Ratio'!$A$1:$A$501))</f>
        <v>0.69</v>
      </c>
      <c r="I284" s="23">
        <f t="shared" si="69"/>
        <v>0</v>
      </c>
      <c r="J284" s="63">
        <v>0.13600000000000001</v>
      </c>
      <c r="K284" s="63">
        <v>0.1731</v>
      </c>
      <c r="L284" s="23">
        <f t="shared" si="70"/>
        <v>217.971</v>
      </c>
      <c r="M284" s="23">
        <f t="shared" si="71"/>
        <v>138.71600000000001</v>
      </c>
      <c r="N284" s="23">
        <f t="shared" si="72"/>
        <v>0</v>
      </c>
      <c r="O284" s="23">
        <f t="shared" si="73"/>
        <v>356.68700000000001</v>
      </c>
      <c r="P284" s="13">
        <v>112.38</v>
      </c>
      <c r="Q284" s="22">
        <f t="shared" si="74"/>
        <v>22.475999999999999</v>
      </c>
      <c r="R284" s="14">
        <v>3</v>
      </c>
      <c r="S284" s="22">
        <f t="shared" si="75"/>
        <v>1.8</v>
      </c>
      <c r="T284" s="64">
        <v>2671.21</v>
      </c>
      <c r="U284" s="64">
        <v>2707.77</v>
      </c>
      <c r="V284" s="64">
        <v>2734.183</v>
      </c>
      <c r="W284" s="23">
        <f t="shared" si="84"/>
        <v>2704.3879999999999</v>
      </c>
      <c r="X284" s="41">
        <f t="shared" si="76"/>
        <v>1.5782805207789981E-3</v>
      </c>
      <c r="Y284" s="23">
        <f t="shared" si="77"/>
        <v>380.96300000000002</v>
      </c>
      <c r="Z284" s="23">
        <f t="shared" si="78"/>
        <v>380.96300000000002</v>
      </c>
      <c r="AA284" s="30">
        <f t="shared" si="79"/>
        <v>3085.3510000000001</v>
      </c>
      <c r="AB284" s="22">
        <f>INDEX('LECI_17-18'!$X$1:$X$505,MATCH('BEFC_17-18'!A:A,'LECI_17-18'!$A$1:$A$502))</f>
        <v>1.02</v>
      </c>
      <c r="AC284" s="23">
        <f t="shared" si="80"/>
        <v>2743.92</v>
      </c>
      <c r="AD284" s="31">
        <f t="shared" si="81"/>
        <v>416884</v>
      </c>
      <c r="AF284" s="65">
        <v>8942013.9299999997</v>
      </c>
      <c r="AH284" s="36">
        <f t="shared" si="82"/>
        <v>9358898</v>
      </c>
    </row>
    <row r="285" spans="1:34" x14ac:dyDescent="0.2">
      <c r="A285" s="1">
        <v>115211003</v>
      </c>
      <c r="B285" s="2" t="s">
        <v>322</v>
      </c>
      <c r="C285" s="2" t="s">
        <v>321</v>
      </c>
      <c r="D285" s="15">
        <v>67888</v>
      </c>
      <c r="E285" s="6">
        <v>3330</v>
      </c>
      <c r="F285" s="34">
        <f t="shared" si="68"/>
        <v>0.78949999999999998</v>
      </c>
      <c r="G285" s="62">
        <f t="shared" si="83"/>
        <v>418</v>
      </c>
      <c r="H285" s="22">
        <f>INDEX('Sparsity-Size Ratio'!$P$1:$P$504,MATCH('BEFC_17-18'!A:A,'Sparsity-Size Ratio'!$A$1:$A$501))</f>
        <v>-2.2635000000000001</v>
      </c>
      <c r="I285" s="23">
        <f t="shared" si="69"/>
        <v>0</v>
      </c>
      <c r="J285" s="63">
        <v>4.7500000000000001E-2</v>
      </c>
      <c r="K285" s="63">
        <v>9.4299999999999995E-2</v>
      </c>
      <c r="L285" s="23">
        <f t="shared" si="70"/>
        <v>36.564999999999998</v>
      </c>
      <c r="M285" s="23">
        <f t="shared" si="71"/>
        <v>36.295999999999999</v>
      </c>
      <c r="N285" s="23">
        <f t="shared" si="72"/>
        <v>0</v>
      </c>
      <c r="O285" s="23">
        <f t="shared" si="73"/>
        <v>72.861000000000004</v>
      </c>
      <c r="P285" s="13">
        <v>14.546999999999999</v>
      </c>
      <c r="Q285" s="22">
        <f t="shared" si="74"/>
        <v>2.9089999999999998</v>
      </c>
      <c r="R285" s="14">
        <v>32</v>
      </c>
      <c r="S285" s="22">
        <f t="shared" si="75"/>
        <v>19.2</v>
      </c>
      <c r="T285" s="64">
        <v>1282.9829999999999</v>
      </c>
      <c r="U285" s="64">
        <v>1248.1990000000001</v>
      </c>
      <c r="V285" s="64">
        <v>1264.354</v>
      </c>
      <c r="W285" s="23">
        <f t="shared" si="84"/>
        <v>1265.1790000000001</v>
      </c>
      <c r="X285" s="41">
        <f t="shared" si="76"/>
        <v>7.3835831655762868E-4</v>
      </c>
      <c r="Y285" s="23">
        <f t="shared" si="77"/>
        <v>94.97</v>
      </c>
      <c r="Z285" s="23">
        <f t="shared" si="78"/>
        <v>94.97</v>
      </c>
      <c r="AA285" s="30">
        <f t="shared" si="79"/>
        <v>1360.1489999999999</v>
      </c>
      <c r="AB285" s="22">
        <f>INDEX('LECI_17-18'!$X$1:$X$505,MATCH('BEFC_17-18'!A:A,'LECI_17-18'!$A$1:$A$502))</f>
        <v>1.28</v>
      </c>
      <c r="AC285" s="23">
        <f t="shared" si="80"/>
        <v>1374.5119999999999</v>
      </c>
      <c r="AD285" s="31">
        <f t="shared" si="81"/>
        <v>208830</v>
      </c>
      <c r="AF285" s="65">
        <v>1284585.6599999999</v>
      </c>
      <c r="AH285" s="36">
        <f t="shared" si="82"/>
        <v>1493416</v>
      </c>
    </row>
    <row r="286" spans="1:34" x14ac:dyDescent="0.2">
      <c r="A286" s="1">
        <v>115211103</v>
      </c>
      <c r="B286" s="2" t="s">
        <v>323</v>
      </c>
      <c r="C286" s="2" t="s">
        <v>321</v>
      </c>
      <c r="D286" s="15">
        <v>56845</v>
      </c>
      <c r="E286" s="6">
        <v>14651</v>
      </c>
      <c r="F286" s="34">
        <f t="shared" si="68"/>
        <v>0.94289999999999996</v>
      </c>
      <c r="G286" s="62">
        <f t="shared" si="83"/>
        <v>320</v>
      </c>
      <c r="H286" s="22">
        <f>INDEX('Sparsity-Size Ratio'!$P$1:$P$504,MATCH('BEFC_17-18'!A:A,'Sparsity-Size Ratio'!$A$1:$A$501))</f>
        <v>0.2072</v>
      </c>
      <c r="I286" s="23">
        <f t="shared" si="69"/>
        <v>0</v>
      </c>
      <c r="J286" s="63">
        <v>0.17019999999999999</v>
      </c>
      <c r="K286" s="63">
        <v>0.16900000000000001</v>
      </c>
      <c r="L286" s="23">
        <f t="shared" si="70"/>
        <v>519.28899999999999</v>
      </c>
      <c r="M286" s="23">
        <f t="shared" si="71"/>
        <v>257.81400000000002</v>
      </c>
      <c r="N286" s="23">
        <f t="shared" si="72"/>
        <v>0</v>
      </c>
      <c r="O286" s="23">
        <f t="shared" si="73"/>
        <v>777.10299999999995</v>
      </c>
      <c r="P286" s="13">
        <v>140.54300000000003</v>
      </c>
      <c r="Q286" s="22">
        <f t="shared" si="74"/>
        <v>28.109000000000002</v>
      </c>
      <c r="R286" s="14">
        <v>131</v>
      </c>
      <c r="S286" s="22">
        <f t="shared" si="75"/>
        <v>78.599999999999994</v>
      </c>
      <c r="T286" s="64">
        <v>5085.0879999999997</v>
      </c>
      <c r="U286" s="64">
        <v>5084.3389999999999</v>
      </c>
      <c r="V286" s="64">
        <v>5010.2650000000003</v>
      </c>
      <c r="W286" s="23">
        <f t="shared" si="84"/>
        <v>5059.8969999999999</v>
      </c>
      <c r="X286" s="41">
        <f t="shared" si="76"/>
        <v>2.9529552979262186E-3</v>
      </c>
      <c r="Y286" s="23">
        <f t="shared" si="77"/>
        <v>883.81200000000001</v>
      </c>
      <c r="Z286" s="23">
        <f t="shared" si="78"/>
        <v>883.81200000000001</v>
      </c>
      <c r="AA286" s="30">
        <f t="shared" si="79"/>
        <v>5943.7089999999998</v>
      </c>
      <c r="AB286" s="22">
        <f>INDEX('LECI_17-18'!$X$1:$X$505,MATCH('BEFC_17-18'!A:A,'LECI_17-18'!$A$1:$A$502))</f>
        <v>1.2</v>
      </c>
      <c r="AC286" s="23">
        <f t="shared" si="80"/>
        <v>6725.1880000000001</v>
      </c>
      <c r="AD286" s="31">
        <f t="shared" si="81"/>
        <v>1021759</v>
      </c>
      <c r="AF286" s="65">
        <v>11826256.369999999</v>
      </c>
      <c r="AH286" s="36">
        <f t="shared" si="82"/>
        <v>12848015</v>
      </c>
    </row>
    <row r="287" spans="1:34" x14ac:dyDescent="0.2">
      <c r="A287" s="1">
        <v>115211603</v>
      </c>
      <c r="B287" s="2" t="s">
        <v>324</v>
      </c>
      <c r="C287" s="2" t="s">
        <v>321</v>
      </c>
      <c r="D287" s="15">
        <v>77198</v>
      </c>
      <c r="E287" s="6">
        <v>22738</v>
      </c>
      <c r="F287" s="34">
        <f t="shared" si="68"/>
        <v>0.69430000000000003</v>
      </c>
      <c r="G287" s="62">
        <f t="shared" si="83"/>
        <v>453</v>
      </c>
      <c r="H287" s="22">
        <f>INDEX('Sparsity-Size Ratio'!$P$1:$P$504,MATCH('BEFC_17-18'!A:A,'Sparsity-Size Ratio'!$A$1:$A$501))</f>
        <v>-0.15129999999999999</v>
      </c>
      <c r="I287" s="23">
        <f t="shared" si="69"/>
        <v>0</v>
      </c>
      <c r="J287" s="63">
        <v>6.0499999999999998E-2</v>
      </c>
      <c r="K287" s="63">
        <v>0.1023</v>
      </c>
      <c r="L287" s="23">
        <f t="shared" si="70"/>
        <v>305.642</v>
      </c>
      <c r="M287" s="23">
        <f t="shared" si="71"/>
        <v>258.40600000000001</v>
      </c>
      <c r="N287" s="23">
        <f t="shared" si="72"/>
        <v>0</v>
      </c>
      <c r="O287" s="23">
        <f t="shared" si="73"/>
        <v>564.048</v>
      </c>
      <c r="P287" s="13">
        <v>164.35500000000005</v>
      </c>
      <c r="Q287" s="22">
        <f t="shared" si="74"/>
        <v>32.871000000000002</v>
      </c>
      <c r="R287" s="14">
        <v>195</v>
      </c>
      <c r="S287" s="22">
        <f t="shared" si="75"/>
        <v>117</v>
      </c>
      <c r="T287" s="64">
        <v>8419.8919999999998</v>
      </c>
      <c r="U287" s="64">
        <v>8272.08</v>
      </c>
      <c r="V287" s="64">
        <v>8174.4949999999999</v>
      </c>
      <c r="W287" s="23">
        <f t="shared" si="84"/>
        <v>8288.8220000000001</v>
      </c>
      <c r="X287" s="41">
        <f t="shared" si="76"/>
        <v>4.8373555506104953E-3</v>
      </c>
      <c r="Y287" s="23">
        <f t="shared" si="77"/>
        <v>713.91899999999998</v>
      </c>
      <c r="Z287" s="23">
        <f t="shared" si="78"/>
        <v>713.91899999999998</v>
      </c>
      <c r="AA287" s="30">
        <f t="shared" si="79"/>
        <v>9002.741</v>
      </c>
      <c r="AB287" s="22">
        <f>INDEX('LECI_17-18'!$X$1:$X$505,MATCH('BEFC_17-18'!A:A,'LECI_17-18'!$A$1:$A$502))</f>
        <v>1</v>
      </c>
      <c r="AC287" s="23">
        <f t="shared" si="80"/>
        <v>6250.6030000000001</v>
      </c>
      <c r="AD287" s="31">
        <f t="shared" si="81"/>
        <v>949655</v>
      </c>
      <c r="AF287" s="65">
        <v>10092875.73</v>
      </c>
      <c r="AH287" s="36">
        <f t="shared" si="82"/>
        <v>11042531</v>
      </c>
    </row>
    <row r="288" spans="1:34" x14ac:dyDescent="0.2">
      <c r="A288" s="1">
        <v>115212503</v>
      </c>
      <c r="B288" s="2" t="s">
        <v>325</v>
      </c>
      <c r="C288" s="2" t="s">
        <v>321</v>
      </c>
      <c r="D288" s="15">
        <v>62458</v>
      </c>
      <c r="E288" s="6">
        <v>8388</v>
      </c>
      <c r="F288" s="34">
        <f t="shared" si="68"/>
        <v>0.85819999999999996</v>
      </c>
      <c r="G288" s="62">
        <f t="shared" si="83"/>
        <v>374</v>
      </c>
      <c r="H288" s="22">
        <f>INDEX('Sparsity-Size Ratio'!$P$1:$P$504,MATCH('BEFC_17-18'!A:A,'Sparsity-Size Ratio'!$A$1:$A$501))</f>
        <v>-0.61419999999999997</v>
      </c>
      <c r="I288" s="23">
        <f t="shared" si="69"/>
        <v>0</v>
      </c>
      <c r="J288" s="63">
        <v>0.1167</v>
      </c>
      <c r="K288" s="63">
        <v>0.1076</v>
      </c>
      <c r="L288" s="23">
        <f t="shared" si="70"/>
        <v>196.16300000000001</v>
      </c>
      <c r="M288" s="23">
        <f t="shared" si="71"/>
        <v>90.433000000000007</v>
      </c>
      <c r="N288" s="23">
        <f t="shared" si="72"/>
        <v>0</v>
      </c>
      <c r="O288" s="23">
        <f t="shared" si="73"/>
        <v>286.596</v>
      </c>
      <c r="P288" s="13">
        <v>86.859000000000009</v>
      </c>
      <c r="Q288" s="22">
        <f t="shared" si="74"/>
        <v>17.372</v>
      </c>
      <c r="R288" s="14">
        <v>76</v>
      </c>
      <c r="S288" s="22">
        <f t="shared" si="75"/>
        <v>45.6</v>
      </c>
      <c r="T288" s="64">
        <v>2801.5210000000002</v>
      </c>
      <c r="U288" s="64">
        <v>2796.7289999999998</v>
      </c>
      <c r="V288" s="64">
        <v>2726.848</v>
      </c>
      <c r="W288" s="23">
        <f t="shared" si="84"/>
        <v>2775.0329999999999</v>
      </c>
      <c r="X288" s="41">
        <f t="shared" si="76"/>
        <v>1.6195089345237834E-3</v>
      </c>
      <c r="Y288" s="23">
        <f t="shared" si="77"/>
        <v>349.56799999999998</v>
      </c>
      <c r="Z288" s="23">
        <f t="shared" si="78"/>
        <v>349.56799999999998</v>
      </c>
      <c r="AA288" s="30">
        <f t="shared" si="79"/>
        <v>3124.6010000000001</v>
      </c>
      <c r="AB288" s="22">
        <f>INDEX('LECI_17-18'!$X$1:$X$505,MATCH('BEFC_17-18'!A:A,'LECI_17-18'!$A$1:$A$502))</f>
        <v>1.01</v>
      </c>
      <c r="AC288" s="23">
        <f t="shared" si="80"/>
        <v>2708.348</v>
      </c>
      <c r="AD288" s="31">
        <f t="shared" si="81"/>
        <v>411480</v>
      </c>
      <c r="AF288" s="65">
        <v>5684189.9400000004</v>
      </c>
      <c r="AH288" s="36">
        <f t="shared" si="82"/>
        <v>6095670</v>
      </c>
    </row>
    <row r="289" spans="1:34" x14ac:dyDescent="0.2">
      <c r="A289" s="1">
        <v>115216503</v>
      </c>
      <c r="B289" s="2" t="s">
        <v>326</v>
      </c>
      <c r="C289" s="2" t="s">
        <v>321</v>
      </c>
      <c r="D289" s="15">
        <v>62169</v>
      </c>
      <c r="E289" s="6">
        <v>11637</v>
      </c>
      <c r="F289" s="34">
        <f t="shared" si="68"/>
        <v>0.86209999999999998</v>
      </c>
      <c r="G289" s="62">
        <f t="shared" si="83"/>
        <v>368</v>
      </c>
      <c r="H289" s="22">
        <f>INDEX('Sparsity-Size Ratio'!$P$1:$P$504,MATCH('BEFC_17-18'!A:A,'Sparsity-Size Ratio'!$A$1:$A$501))</f>
        <v>-0.6401</v>
      </c>
      <c r="I289" s="23">
        <f t="shared" si="69"/>
        <v>0</v>
      </c>
      <c r="J289" s="63">
        <v>9.1300000000000006E-2</v>
      </c>
      <c r="K289" s="63">
        <v>0.13320000000000001</v>
      </c>
      <c r="L289" s="23">
        <f t="shared" si="70"/>
        <v>216.81899999999999</v>
      </c>
      <c r="M289" s="23">
        <f t="shared" si="71"/>
        <v>158.161</v>
      </c>
      <c r="N289" s="23">
        <f t="shared" si="72"/>
        <v>0</v>
      </c>
      <c r="O289" s="23">
        <f t="shared" si="73"/>
        <v>374.98</v>
      </c>
      <c r="P289" s="13">
        <v>132.12100000000001</v>
      </c>
      <c r="Q289" s="22">
        <f t="shared" si="74"/>
        <v>26.423999999999999</v>
      </c>
      <c r="R289" s="14">
        <v>143</v>
      </c>
      <c r="S289" s="22">
        <f t="shared" si="75"/>
        <v>85.8</v>
      </c>
      <c r="T289" s="64">
        <v>3957.9870000000001</v>
      </c>
      <c r="U289" s="64">
        <v>3921.277</v>
      </c>
      <c r="V289" s="64">
        <v>3896.8980000000001</v>
      </c>
      <c r="W289" s="23">
        <f t="shared" si="84"/>
        <v>3925.3870000000002</v>
      </c>
      <c r="X289" s="41">
        <f t="shared" si="76"/>
        <v>2.2908553944992766E-3</v>
      </c>
      <c r="Y289" s="23">
        <f t="shared" si="77"/>
        <v>487.20400000000001</v>
      </c>
      <c r="Z289" s="23">
        <f t="shared" si="78"/>
        <v>487.20400000000001</v>
      </c>
      <c r="AA289" s="30">
        <f t="shared" si="79"/>
        <v>4412.5910000000003</v>
      </c>
      <c r="AB289" s="22">
        <f>INDEX('LECI_17-18'!$X$1:$X$505,MATCH('BEFC_17-18'!A:A,'LECI_17-18'!$A$1:$A$502))</f>
        <v>1.2</v>
      </c>
      <c r="AC289" s="23">
        <f t="shared" si="80"/>
        <v>4564.9139999999998</v>
      </c>
      <c r="AD289" s="31">
        <f t="shared" si="81"/>
        <v>693548</v>
      </c>
      <c r="AF289" s="65">
        <v>5856857.75</v>
      </c>
      <c r="AH289" s="36">
        <f t="shared" si="82"/>
        <v>6550406</v>
      </c>
    </row>
    <row r="290" spans="1:34" x14ac:dyDescent="0.2">
      <c r="A290" s="1">
        <v>115218003</v>
      </c>
      <c r="B290" s="2" t="s">
        <v>327</v>
      </c>
      <c r="C290" s="2" t="s">
        <v>321</v>
      </c>
      <c r="D290" s="15">
        <v>45458</v>
      </c>
      <c r="E290" s="6">
        <v>10755</v>
      </c>
      <c r="F290" s="34">
        <f t="shared" si="68"/>
        <v>1.1791</v>
      </c>
      <c r="G290" s="62">
        <f t="shared" si="83"/>
        <v>144</v>
      </c>
      <c r="H290" s="22">
        <f>INDEX('Sparsity-Size Ratio'!$P$1:$P$504,MATCH('BEFC_17-18'!A:A,'Sparsity-Size Ratio'!$A$1:$A$501))</f>
        <v>0.54569999999999996</v>
      </c>
      <c r="I290" s="23">
        <f t="shared" si="69"/>
        <v>0</v>
      </c>
      <c r="J290" s="63">
        <v>0.28360000000000002</v>
      </c>
      <c r="K290" s="63">
        <v>0.21759999999999999</v>
      </c>
      <c r="L290" s="23">
        <f t="shared" si="70"/>
        <v>585.40499999999997</v>
      </c>
      <c r="M290" s="23">
        <f t="shared" si="71"/>
        <v>224.584</v>
      </c>
      <c r="N290" s="23">
        <f t="shared" si="72"/>
        <v>0</v>
      </c>
      <c r="O290" s="23">
        <f t="shared" si="73"/>
        <v>809.98900000000003</v>
      </c>
      <c r="P290" s="13">
        <v>91.66</v>
      </c>
      <c r="Q290" s="22">
        <f t="shared" si="74"/>
        <v>18.332000000000001</v>
      </c>
      <c r="R290" s="14">
        <v>36</v>
      </c>
      <c r="S290" s="22">
        <f t="shared" si="75"/>
        <v>21.6</v>
      </c>
      <c r="T290" s="64">
        <v>3440.3220000000001</v>
      </c>
      <c r="U290" s="64">
        <v>3479.9459999999999</v>
      </c>
      <c r="V290" s="64">
        <v>3504.933</v>
      </c>
      <c r="W290" s="23">
        <f t="shared" si="84"/>
        <v>3475.067</v>
      </c>
      <c r="X290" s="41">
        <f t="shared" si="76"/>
        <v>2.0280486951213773E-3</v>
      </c>
      <c r="Y290" s="23">
        <f t="shared" si="77"/>
        <v>849.92100000000005</v>
      </c>
      <c r="Z290" s="23">
        <f t="shared" si="78"/>
        <v>849.92100000000005</v>
      </c>
      <c r="AA290" s="30">
        <f t="shared" si="79"/>
        <v>4324.9880000000003</v>
      </c>
      <c r="AB290" s="22">
        <f>INDEX('LECI_17-18'!$X$1:$X$505,MATCH('BEFC_17-18'!A:A,'LECI_17-18'!$A$1:$A$502))</f>
        <v>1.1000000000000001</v>
      </c>
      <c r="AC290" s="23">
        <f t="shared" si="80"/>
        <v>5609.5529999999999</v>
      </c>
      <c r="AD290" s="31">
        <f t="shared" si="81"/>
        <v>852261</v>
      </c>
      <c r="AF290" s="65">
        <v>8788634.6099999994</v>
      </c>
      <c r="AH290" s="36">
        <f t="shared" si="82"/>
        <v>9640896</v>
      </c>
    </row>
    <row r="291" spans="1:34" x14ac:dyDescent="0.2">
      <c r="A291" s="1">
        <v>115218303</v>
      </c>
      <c r="B291" s="2" t="s">
        <v>328</v>
      </c>
      <c r="C291" s="2" t="s">
        <v>321</v>
      </c>
      <c r="D291" s="15">
        <v>67199</v>
      </c>
      <c r="E291" s="6">
        <v>5993</v>
      </c>
      <c r="F291" s="34">
        <f t="shared" si="68"/>
        <v>0.79759999999999998</v>
      </c>
      <c r="G291" s="62">
        <f t="shared" si="83"/>
        <v>412</v>
      </c>
      <c r="H291" s="22">
        <f>INDEX('Sparsity-Size Ratio'!$P$1:$P$504,MATCH('BEFC_17-18'!A:A,'Sparsity-Size Ratio'!$A$1:$A$501))</f>
        <v>0.57110000000000005</v>
      </c>
      <c r="I291" s="23">
        <f t="shared" si="69"/>
        <v>0</v>
      </c>
      <c r="J291" s="63">
        <v>6.5600000000000006E-2</v>
      </c>
      <c r="K291" s="63">
        <v>8.2500000000000004E-2</v>
      </c>
      <c r="L291" s="23">
        <f t="shared" si="70"/>
        <v>85.242000000000004</v>
      </c>
      <c r="M291" s="23">
        <f t="shared" si="71"/>
        <v>53.600999999999999</v>
      </c>
      <c r="N291" s="23">
        <f t="shared" si="72"/>
        <v>0</v>
      </c>
      <c r="O291" s="23">
        <f t="shared" si="73"/>
        <v>138.84299999999999</v>
      </c>
      <c r="P291" s="13">
        <v>37.667000000000002</v>
      </c>
      <c r="Q291" s="22">
        <f t="shared" si="74"/>
        <v>7.5330000000000004</v>
      </c>
      <c r="R291" s="14">
        <v>21</v>
      </c>
      <c r="S291" s="22">
        <f t="shared" si="75"/>
        <v>12.6</v>
      </c>
      <c r="T291" s="64">
        <v>2165.692</v>
      </c>
      <c r="U291" s="64">
        <v>2194.4899999999998</v>
      </c>
      <c r="V291" s="64">
        <v>2229.14</v>
      </c>
      <c r="W291" s="23">
        <f t="shared" si="84"/>
        <v>2196.4409999999998</v>
      </c>
      <c r="X291" s="41">
        <f t="shared" si="76"/>
        <v>1.2818427109350962E-3</v>
      </c>
      <c r="Y291" s="23">
        <f t="shared" si="77"/>
        <v>158.976</v>
      </c>
      <c r="Z291" s="23">
        <f t="shared" si="78"/>
        <v>158.976</v>
      </c>
      <c r="AA291" s="30">
        <f t="shared" si="79"/>
        <v>2355.4169999999999</v>
      </c>
      <c r="AB291" s="22">
        <f>INDEX('LECI_17-18'!$X$1:$X$505,MATCH('BEFC_17-18'!A:A,'LECI_17-18'!$A$1:$A$502))</f>
        <v>0.99</v>
      </c>
      <c r="AC291" s="23">
        <f t="shared" si="80"/>
        <v>1859.894</v>
      </c>
      <c r="AD291" s="31">
        <f t="shared" si="81"/>
        <v>282574</v>
      </c>
      <c r="AF291" s="65">
        <v>4098356.62</v>
      </c>
      <c r="AH291" s="36">
        <f t="shared" si="82"/>
        <v>4380931</v>
      </c>
    </row>
    <row r="292" spans="1:34" x14ac:dyDescent="0.2">
      <c r="A292" s="1">
        <v>115219002</v>
      </c>
      <c r="B292" s="2" t="s">
        <v>329</v>
      </c>
      <c r="C292" s="2" t="s">
        <v>263</v>
      </c>
      <c r="D292" s="15">
        <v>59000</v>
      </c>
      <c r="E292" s="6">
        <v>25521</v>
      </c>
      <c r="F292" s="34">
        <f t="shared" si="68"/>
        <v>0.90849999999999997</v>
      </c>
      <c r="G292" s="62">
        <f t="shared" si="83"/>
        <v>340</v>
      </c>
      <c r="H292" s="22">
        <f>INDEX('Sparsity-Size Ratio'!$P$1:$P$504,MATCH('BEFC_17-18'!A:A,'Sparsity-Size Ratio'!$A$1:$A$501))</f>
        <v>-0.23280000000000001</v>
      </c>
      <c r="I292" s="23">
        <f t="shared" si="69"/>
        <v>0</v>
      </c>
      <c r="J292" s="63">
        <v>0.11799999999999999</v>
      </c>
      <c r="K292" s="63">
        <v>0.17699999999999999</v>
      </c>
      <c r="L292" s="23">
        <f t="shared" si="70"/>
        <v>551.30600000000004</v>
      </c>
      <c r="M292" s="23">
        <f t="shared" si="71"/>
        <v>413.48</v>
      </c>
      <c r="N292" s="23">
        <f t="shared" si="72"/>
        <v>0</v>
      </c>
      <c r="O292" s="23">
        <f t="shared" si="73"/>
        <v>964.78599999999994</v>
      </c>
      <c r="P292" s="13">
        <v>259.62900000000002</v>
      </c>
      <c r="Q292" s="22">
        <f t="shared" si="74"/>
        <v>51.926000000000002</v>
      </c>
      <c r="R292" s="14">
        <v>185</v>
      </c>
      <c r="S292" s="22">
        <f t="shared" si="75"/>
        <v>111</v>
      </c>
      <c r="T292" s="64">
        <v>7786.8119999999999</v>
      </c>
      <c r="U292" s="64">
        <v>7790.5129999999999</v>
      </c>
      <c r="V292" s="64">
        <v>7734.4189999999999</v>
      </c>
      <c r="W292" s="23">
        <f t="shared" si="84"/>
        <v>7770.5810000000001</v>
      </c>
      <c r="X292" s="41">
        <f t="shared" si="76"/>
        <v>4.5349101635694987E-3</v>
      </c>
      <c r="Y292" s="23">
        <f t="shared" si="77"/>
        <v>1127.712</v>
      </c>
      <c r="Z292" s="23">
        <f t="shared" si="78"/>
        <v>1127.712</v>
      </c>
      <c r="AA292" s="30">
        <f t="shared" si="79"/>
        <v>8898.2929999999997</v>
      </c>
      <c r="AB292" s="22">
        <f>INDEX('LECI_17-18'!$X$1:$X$505,MATCH('BEFC_17-18'!A:A,'LECI_17-18'!$A$1:$A$502))</f>
        <v>0.97</v>
      </c>
      <c r="AC292" s="23">
        <f t="shared" si="80"/>
        <v>7841.576</v>
      </c>
      <c r="AD292" s="31">
        <f t="shared" si="81"/>
        <v>1191372</v>
      </c>
      <c r="AF292" s="65">
        <v>12404717.4</v>
      </c>
      <c r="AH292" s="36">
        <f t="shared" si="82"/>
        <v>13596089</v>
      </c>
    </row>
    <row r="293" spans="1:34" x14ac:dyDescent="0.2">
      <c r="A293" s="1">
        <v>115221402</v>
      </c>
      <c r="B293" s="2" t="s">
        <v>330</v>
      </c>
      <c r="C293" s="2" t="s">
        <v>331</v>
      </c>
      <c r="D293" s="15">
        <v>63457</v>
      </c>
      <c r="E293" s="6">
        <v>37382</v>
      </c>
      <c r="F293" s="34">
        <f t="shared" si="68"/>
        <v>0.84470000000000001</v>
      </c>
      <c r="G293" s="62">
        <f t="shared" si="83"/>
        <v>386</v>
      </c>
      <c r="H293" s="22">
        <f>INDEX('Sparsity-Size Ratio'!$P$1:$P$504,MATCH('BEFC_17-18'!A:A,'Sparsity-Size Ratio'!$A$1:$A$501))</f>
        <v>-0.48909999999999998</v>
      </c>
      <c r="I293" s="23">
        <f t="shared" si="69"/>
        <v>0</v>
      </c>
      <c r="J293" s="63">
        <v>0.1118</v>
      </c>
      <c r="K293" s="63">
        <v>0.13619999999999999</v>
      </c>
      <c r="L293" s="23">
        <f t="shared" si="70"/>
        <v>787.279</v>
      </c>
      <c r="M293" s="23">
        <f t="shared" si="71"/>
        <v>479.55</v>
      </c>
      <c r="N293" s="23">
        <f t="shared" si="72"/>
        <v>0</v>
      </c>
      <c r="O293" s="23">
        <f t="shared" si="73"/>
        <v>1266.829</v>
      </c>
      <c r="P293" s="13">
        <v>471.27</v>
      </c>
      <c r="Q293" s="22">
        <f t="shared" si="74"/>
        <v>94.254000000000005</v>
      </c>
      <c r="R293" s="14">
        <v>608</v>
      </c>
      <c r="S293" s="22">
        <f t="shared" si="75"/>
        <v>364.8</v>
      </c>
      <c r="T293" s="64">
        <v>11736.424999999999</v>
      </c>
      <c r="U293" s="64">
        <v>11531.605</v>
      </c>
      <c r="V293" s="64">
        <v>11347.615</v>
      </c>
      <c r="W293" s="23">
        <f t="shared" si="84"/>
        <v>11538.548000000001</v>
      </c>
      <c r="X293" s="41">
        <f t="shared" si="76"/>
        <v>6.7338952644640741E-3</v>
      </c>
      <c r="Y293" s="23">
        <f t="shared" si="77"/>
        <v>1725.883</v>
      </c>
      <c r="Z293" s="23">
        <f t="shared" si="78"/>
        <v>1725.883</v>
      </c>
      <c r="AA293" s="30">
        <f t="shared" si="79"/>
        <v>13264.431</v>
      </c>
      <c r="AB293" s="22">
        <f>INDEX('LECI_17-18'!$X$1:$X$505,MATCH('BEFC_17-18'!A:A,'LECI_17-18'!$A$1:$A$502))</f>
        <v>1.04</v>
      </c>
      <c r="AC293" s="23">
        <f t="shared" si="80"/>
        <v>11652.643</v>
      </c>
      <c r="AD293" s="31">
        <f t="shared" si="81"/>
        <v>1770388</v>
      </c>
      <c r="AF293" s="65">
        <v>16004019.18</v>
      </c>
      <c r="AH293" s="36">
        <f t="shared" si="82"/>
        <v>17774407</v>
      </c>
    </row>
    <row r="294" spans="1:34" x14ac:dyDescent="0.2">
      <c r="A294" s="1">
        <v>115221753</v>
      </c>
      <c r="B294" s="2" t="s">
        <v>332</v>
      </c>
      <c r="C294" s="2" t="s">
        <v>331</v>
      </c>
      <c r="D294" s="15">
        <v>65833</v>
      </c>
      <c r="E294" s="6">
        <v>9746</v>
      </c>
      <c r="F294" s="34">
        <f t="shared" si="68"/>
        <v>0.81420000000000003</v>
      </c>
      <c r="G294" s="62">
        <f t="shared" si="83"/>
        <v>401</v>
      </c>
      <c r="H294" s="22">
        <f>INDEX('Sparsity-Size Ratio'!$P$1:$P$504,MATCH('BEFC_17-18'!A:A,'Sparsity-Size Ratio'!$A$1:$A$501))</f>
        <v>4.0399999999999998E-2</v>
      </c>
      <c r="I294" s="23">
        <f t="shared" si="69"/>
        <v>0</v>
      </c>
      <c r="J294" s="63">
        <v>0.1263</v>
      </c>
      <c r="K294" s="63">
        <v>5.2200000000000003E-2</v>
      </c>
      <c r="L294" s="23">
        <f t="shared" si="70"/>
        <v>257.12799999999999</v>
      </c>
      <c r="M294" s="23">
        <f t="shared" si="71"/>
        <v>53.136000000000003</v>
      </c>
      <c r="N294" s="23">
        <f t="shared" si="72"/>
        <v>0</v>
      </c>
      <c r="O294" s="23">
        <f t="shared" si="73"/>
        <v>310.26400000000001</v>
      </c>
      <c r="P294" s="13">
        <v>38.094000000000001</v>
      </c>
      <c r="Q294" s="22">
        <f t="shared" si="74"/>
        <v>7.6189999999999998</v>
      </c>
      <c r="R294" s="14">
        <v>52</v>
      </c>
      <c r="S294" s="22">
        <f t="shared" si="75"/>
        <v>31.2</v>
      </c>
      <c r="T294" s="64">
        <v>3393.0790000000002</v>
      </c>
      <c r="U294" s="64">
        <v>3419.6619999999998</v>
      </c>
      <c r="V294" s="64">
        <v>3448.402</v>
      </c>
      <c r="W294" s="23">
        <f t="shared" si="84"/>
        <v>3420.3809999999999</v>
      </c>
      <c r="X294" s="41">
        <f t="shared" si="76"/>
        <v>1.9961339519117042E-3</v>
      </c>
      <c r="Y294" s="23">
        <f t="shared" si="77"/>
        <v>349.08300000000003</v>
      </c>
      <c r="Z294" s="23">
        <f t="shared" si="78"/>
        <v>349.08300000000003</v>
      </c>
      <c r="AA294" s="30">
        <f t="shared" si="79"/>
        <v>3769.4639999999999</v>
      </c>
      <c r="AB294" s="22">
        <f>INDEX('LECI_17-18'!$X$1:$X$505,MATCH('BEFC_17-18'!A:A,'LECI_17-18'!$A$1:$A$502))</f>
        <v>1.26</v>
      </c>
      <c r="AC294" s="23">
        <f t="shared" si="80"/>
        <v>3867.0630000000001</v>
      </c>
      <c r="AD294" s="31">
        <f t="shared" si="81"/>
        <v>587524</v>
      </c>
      <c r="AF294" s="65">
        <v>2181881.59</v>
      </c>
      <c r="AH294" s="36">
        <f t="shared" si="82"/>
        <v>2769406</v>
      </c>
    </row>
    <row r="295" spans="1:34" x14ac:dyDescent="0.2">
      <c r="A295" s="1">
        <v>115222504</v>
      </c>
      <c r="B295" s="2" t="s">
        <v>333</v>
      </c>
      <c r="C295" s="2" t="s">
        <v>331</v>
      </c>
      <c r="D295" s="15">
        <v>54948</v>
      </c>
      <c r="E295" s="6">
        <v>3007</v>
      </c>
      <c r="F295" s="34">
        <f t="shared" si="68"/>
        <v>0.97540000000000004</v>
      </c>
      <c r="G295" s="62">
        <f t="shared" si="83"/>
        <v>296</v>
      </c>
      <c r="H295" s="22">
        <f>INDEX('Sparsity-Size Ratio'!$P$1:$P$504,MATCH('BEFC_17-18'!A:A,'Sparsity-Size Ratio'!$A$1:$A$501))</f>
        <v>0.83620000000000005</v>
      </c>
      <c r="I295" s="23">
        <f t="shared" si="69"/>
        <v>93.04</v>
      </c>
      <c r="J295" s="63">
        <v>7.9399999999999998E-2</v>
      </c>
      <c r="K295" s="63">
        <v>0.2979</v>
      </c>
      <c r="L295" s="23">
        <f t="shared" si="70"/>
        <v>51.238999999999997</v>
      </c>
      <c r="M295" s="23">
        <f t="shared" si="71"/>
        <v>96.120999999999995</v>
      </c>
      <c r="N295" s="23">
        <f t="shared" si="72"/>
        <v>0</v>
      </c>
      <c r="O295" s="23">
        <f t="shared" si="73"/>
        <v>147.36000000000001</v>
      </c>
      <c r="P295" s="13">
        <v>31.172000000000001</v>
      </c>
      <c r="Q295" s="22">
        <f t="shared" si="74"/>
        <v>6.234</v>
      </c>
      <c r="R295" s="14">
        <v>5</v>
      </c>
      <c r="S295" s="22">
        <f t="shared" si="75"/>
        <v>3</v>
      </c>
      <c r="T295" s="64">
        <v>1075.5360000000001</v>
      </c>
      <c r="U295" s="64">
        <v>1111.0640000000001</v>
      </c>
      <c r="V295" s="64">
        <v>1112.7170000000001</v>
      </c>
      <c r="W295" s="23">
        <f t="shared" si="84"/>
        <v>1099.7719999999999</v>
      </c>
      <c r="X295" s="41">
        <f t="shared" si="76"/>
        <v>6.418268106862478E-4</v>
      </c>
      <c r="Y295" s="23">
        <f t="shared" si="77"/>
        <v>156.59399999999999</v>
      </c>
      <c r="Z295" s="23">
        <f t="shared" si="78"/>
        <v>249.63399999999999</v>
      </c>
      <c r="AA295" s="30">
        <f t="shared" si="79"/>
        <v>1349.4059999999999</v>
      </c>
      <c r="AB295" s="22">
        <f>INDEX('LECI_17-18'!$X$1:$X$505,MATCH('BEFC_17-18'!A:A,'LECI_17-18'!$A$1:$A$502))</f>
        <v>1.05</v>
      </c>
      <c r="AC295" s="23">
        <f t="shared" si="80"/>
        <v>1382.021</v>
      </c>
      <c r="AD295" s="31">
        <f t="shared" si="81"/>
        <v>209971</v>
      </c>
      <c r="AF295" s="65">
        <v>5411774.8799999999</v>
      </c>
      <c r="AH295" s="36">
        <f t="shared" si="82"/>
        <v>5621746</v>
      </c>
    </row>
    <row r="296" spans="1:34" x14ac:dyDescent="0.2">
      <c r="A296" s="1">
        <v>115222752</v>
      </c>
      <c r="B296" s="2" t="s">
        <v>334</v>
      </c>
      <c r="C296" s="2" t="s">
        <v>331</v>
      </c>
      <c r="D296" s="15">
        <v>33289</v>
      </c>
      <c r="E296" s="6">
        <v>20516</v>
      </c>
      <c r="F296" s="34">
        <f t="shared" si="68"/>
        <v>1.6101000000000001</v>
      </c>
      <c r="G296" s="62">
        <f t="shared" si="83"/>
        <v>15</v>
      </c>
      <c r="H296" s="22">
        <f>INDEX('Sparsity-Size Ratio'!$P$1:$P$504,MATCH('BEFC_17-18'!A:A,'Sparsity-Size Ratio'!$A$1:$A$501))</f>
        <v>-2.8904999999999998</v>
      </c>
      <c r="I296" s="23">
        <f t="shared" si="69"/>
        <v>0</v>
      </c>
      <c r="J296" s="63">
        <v>0.46550000000000002</v>
      </c>
      <c r="K296" s="63">
        <v>0.2883</v>
      </c>
      <c r="L296" s="23">
        <f t="shared" si="70"/>
        <v>2099.9070000000002</v>
      </c>
      <c r="M296" s="23">
        <f t="shared" si="71"/>
        <v>650.27200000000005</v>
      </c>
      <c r="N296" s="23">
        <f t="shared" si="72"/>
        <v>1049.953</v>
      </c>
      <c r="O296" s="23">
        <f t="shared" si="73"/>
        <v>3800.1320000000001</v>
      </c>
      <c r="P296" s="13">
        <v>803.11900000000003</v>
      </c>
      <c r="Q296" s="22">
        <f t="shared" si="74"/>
        <v>160.624</v>
      </c>
      <c r="R296" s="14">
        <v>854</v>
      </c>
      <c r="S296" s="22">
        <f t="shared" si="75"/>
        <v>512.4</v>
      </c>
      <c r="T296" s="64">
        <v>7518.4639999999999</v>
      </c>
      <c r="U296" s="64">
        <v>7453.2619999999997</v>
      </c>
      <c r="V296" s="64">
        <v>6915.79</v>
      </c>
      <c r="W296" s="23">
        <f t="shared" si="84"/>
        <v>7295.8389999999999</v>
      </c>
      <c r="X296" s="41">
        <f t="shared" si="76"/>
        <v>4.2578507878454292E-3</v>
      </c>
      <c r="Y296" s="23">
        <f t="shared" si="77"/>
        <v>4473.1559999999999</v>
      </c>
      <c r="Z296" s="23">
        <f t="shared" si="78"/>
        <v>4473.1559999999999</v>
      </c>
      <c r="AA296" s="30">
        <f t="shared" si="79"/>
        <v>11768.995000000001</v>
      </c>
      <c r="AB296" s="22">
        <f>INDEX('LECI_17-18'!$X$1:$X$505,MATCH('BEFC_17-18'!A:A,'LECI_17-18'!$A$1:$A$502))</f>
        <v>2.09</v>
      </c>
      <c r="AC296" s="23">
        <f t="shared" si="80"/>
        <v>39603.951000000001</v>
      </c>
      <c r="AD296" s="31">
        <f t="shared" si="81"/>
        <v>6017036</v>
      </c>
      <c r="AF296" s="65">
        <v>44317854.32</v>
      </c>
      <c r="AH296" s="36">
        <f t="shared" si="82"/>
        <v>50334890</v>
      </c>
    </row>
    <row r="297" spans="1:34" x14ac:dyDescent="0.2">
      <c r="A297" s="1">
        <v>115224003</v>
      </c>
      <c r="B297" s="2" t="s">
        <v>335</v>
      </c>
      <c r="C297" s="2" t="s">
        <v>331</v>
      </c>
      <c r="D297" s="15">
        <v>68930</v>
      </c>
      <c r="E297" s="6">
        <v>9720</v>
      </c>
      <c r="F297" s="34">
        <f t="shared" si="68"/>
        <v>0.77759999999999996</v>
      </c>
      <c r="G297" s="62">
        <f t="shared" si="83"/>
        <v>424</v>
      </c>
      <c r="H297" s="22">
        <f>INDEX('Sparsity-Size Ratio'!$P$1:$P$504,MATCH('BEFC_17-18'!A:A,'Sparsity-Size Ratio'!$A$1:$A$501))</f>
        <v>0.46610000000000001</v>
      </c>
      <c r="I297" s="23">
        <f t="shared" si="69"/>
        <v>0</v>
      </c>
      <c r="J297" s="63">
        <v>6.25E-2</v>
      </c>
      <c r="K297" s="63">
        <v>9.5100000000000004E-2</v>
      </c>
      <c r="L297" s="23">
        <f t="shared" si="70"/>
        <v>138.654</v>
      </c>
      <c r="M297" s="23">
        <f t="shared" si="71"/>
        <v>105.488</v>
      </c>
      <c r="N297" s="23">
        <f t="shared" si="72"/>
        <v>0</v>
      </c>
      <c r="O297" s="23">
        <f t="shared" si="73"/>
        <v>244.142</v>
      </c>
      <c r="P297" s="13">
        <v>96.602000000000004</v>
      </c>
      <c r="Q297" s="22">
        <f t="shared" si="74"/>
        <v>19.32</v>
      </c>
      <c r="R297" s="14">
        <v>58</v>
      </c>
      <c r="S297" s="22">
        <f t="shared" si="75"/>
        <v>34.799999999999997</v>
      </c>
      <c r="T297" s="64">
        <v>3697.444</v>
      </c>
      <c r="U297" s="64">
        <v>3755.2280000000001</v>
      </c>
      <c r="V297" s="64">
        <v>3803.36</v>
      </c>
      <c r="W297" s="23">
        <f t="shared" si="84"/>
        <v>3752.011</v>
      </c>
      <c r="X297" s="41">
        <f t="shared" si="76"/>
        <v>2.1896731811591125E-3</v>
      </c>
      <c r="Y297" s="23">
        <f t="shared" si="77"/>
        <v>298.262</v>
      </c>
      <c r="Z297" s="23">
        <f t="shared" si="78"/>
        <v>298.262</v>
      </c>
      <c r="AA297" s="30">
        <f t="shared" si="79"/>
        <v>4050.2730000000001</v>
      </c>
      <c r="AB297" s="22">
        <f>INDEX('LECI_17-18'!$X$1:$X$505,MATCH('BEFC_17-18'!A:A,'LECI_17-18'!$A$1:$A$502))</f>
        <v>0.98</v>
      </c>
      <c r="AC297" s="23">
        <f t="shared" si="80"/>
        <v>3086.502</v>
      </c>
      <c r="AD297" s="31">
        <f t="shared" si="81"/>
        <v>468933</v>
      </c>
      <c r="AF297" s="65">
        <v>9161313.1400000006</v>
      </c>
      <c r="AH297" s="36">
        <f t="shared" si="82"/>
        <v>9630246</v>
      </c>
    </row>
    <row r="298" spans="1:34" x14ac:dyDescent="0.2">
      <c r="A298" s="1">
        <v>115226003</v>
      </c>
      <c r="B298" s="2" t="s">
        <v>336</v>
      </c>
      <c r="C298" s="2" t="s">
        <v>331</v>
      </c>
      <c r="D298" s="15">
        <v>50663</v>
      </c>
      <c r="E298" s="6">
        <v>7622</v>
      </c>
      <c r="F298" s="34">
        <f t="shared" si="68"/>
        <v>1.0580000000000001</v>
      </c>
      <c r="G298" s="62">
        <f t="shared" si="83"/>
        <v>232</v>
      </c>
      <c r="H298" s="22">
        <f>INDEX('Sparsity-Size Ratio'!$P$1:$P$504,MATCH('BEFC_17-18'!A:A,'Sparsity-Size Ratio'!$A$1:$A$501))</f>
        <v>2.9899999999999999E-2</v>
      </c>
      <c r="I298" s="23">
        <f t="shared" si="69"/>
        <v>0</v>
      </c>
      <c r="J298" s="63">
        <v>0.17080000000000001</v>
      </c>
      <c r="K298" s="63">
        <v>0.13350000000000001</v>
      </c>
      <c r="L298" s="23">
        <f t="shared" si="70"/>
        <v>251.93299999999999</v>
      </c>
      <c r="M298" s="23">
        <f t="shared" si="71"/>
        <v>98.456999999999994</v>
      </c>
      <c r="N298" s="23">
        <f t="shared" si="72"/>
        <v>0</v>
      </c>
      <c r="O298" s="23">
        <f t="shared" si="73"/>
        <v>350.39</v>
      </c>
      <c r="P298" s="13">
        <v>70.647000000000006</v>
      </c>
      <c r="Q298" s="22">
        <f t="shared" si="74"/>
        <v>14.129</v>
      </c>
      <c r="R298" s="14">
        <v>51</v>
      </c>
      <c r="S298" s="22">
        <f t="shared" si="75"/>
        <v>30.6</v>
      </c>
      <c r="T298" s="64">
        <v>2458.3629999999998</v>
      </c>
      <c r="U298" s="64">
        <v>2443.4580000000001</v>
      </c>
      <c r="V298" s="64">
        <v>2474.7330000000002</v>
      </c>
      <c r="W298" s="23">
        <f t="shared" si="84"/>
        <v>2458.8510000000001</v>
      </c>
      <c r="X298" s="41">
        <f t="shared" si="76"/>
        <v>1.434985156271201E-3</v>
      </c>
      <c r="Y298" s="23">
        <f t="shared" si="77"/>
        <v>395.11900000000003</v>
      </c>
      <c r="Z298" s="23">
        <f t="shared" si="78"/>
        <v>395.11900000000003</v>
      </c>
      <c r="AA298" s="30">
        <f t="shared" si="79"/>
        <v>2853.97</v>
      </c>
      <c r="AB298" s="22">
        <f>INDEX('LECI_17-18'!$X$1:$X$505,MATCH('BEFC_17-18'!A:A,'LECI_17-18'!$A$1:$A$502))</f>
        <v>1.33</v>
      </c>
      <c r="AC298" s="23">
        <f t="shared" si="80"/>
        <v>4015.9349999999999</v>
      </c>
      <c r="AD298" s="31">
        <f t="shared" si="81"/>
        <v>610142</v>
      </c>
      <c r="AF298" s="65">
        <v>7424715.3899999997</v>
      </c>
      <c r="AH298" s="36">
        <f t="shared" si="82"/>
        <v>8034857</v>
      </c>
    </row>
    <row r="299" spans="1:34" x14ac:dyDescent="0.2">
      <c r="A299" s="1">
        <v>115226103</v>
      </c>
      <c r="B299" s="2" t="s">
        <v>337</v>
      </c>
      <c r="C299" s="2" t="s">
        <v>331</v>
      </c>
      <c r="D299" s="15">
        <v>50719</v>
      </c>
      <c r="E299" s="6">
        <v>2917</v>
      </c>
      <c r="F299" s="34">
        <f t="shared" si="68"/>
        <v>1.0568</v>
      </c>
      <c r="G299" s="62">
        <f t="shared" si="83"/>
        <v>236</v>
      </c>
      <c r="H299" s="22">
        <f>INDEX('Sparsity-Size Ratio'!$P$1:$P$504,MATCH('BEFC_17-18'!A:A,'Sparsity-Size Ratio'!$A$1:$A$501))</f>
        <v>0.7944</v>
      </c>
      <c r="I299" s="23">
        <f t="shared" si="69"/>
        <v>32.262999999999998</v>
      </c>
      <c r="J299" s="63">
        <v>4.1700000000000001E-2</v>
      </c>
      <c r="K299" s="63">
        <v>0.3034</v>
      </c>
      <c r="L299" s="23">
        <f t="shared" si="70"/>
        <v>20.498000000000001</v>
      </c>
      <c r="M299" s="23">
        <f t="shared" si="71"/>
        <v>74.569999999999993</v>
      </c>
      <c r="N299" s="23">
        <f t="shared" si="72"/>
        <v>0</v>
      </c>
      <c r="O299" s="23">
        <f t="shared" si="73"/>
        <v>95.067999999999998</v>
      </c>
      <c r="P299" s="13">
        <v>21.138000000000002</v>
      </c>
      <c r="Q299" s="22">
        <f t="shared" si="74"/>
        <v>4.2279999999999998</v>
      </c>
      <c r="R299" s="14">
        <v>0</v>
      </c>
      <c r="S299" s="22">
        <f t="shared" si="75"/>
        <v>0</v>
      </c>
      <c r="T299" s="64">
        <v>819.27</v>
      </c>
      <c r="U299" s="64">
        <v>810.92499999999995</v>
      </c>
      <c r="V299" s="64">
        <v>809.101</v>
      </c>
      <c r="W299" s="23">
        <f t="shared" si="84"/>
        <v>813.09900000000005</v>
      </c>
      <c r="X299" s="41">
        <f t="shared" si="76"/>
        <v>4.7452448138539393E-4</v>
      </c>
      <c r="Y299" s="23">
        <f t="shared" si="77"/>
        <v>99.296000000000006</v>
      </c>
      <c r="Z299" s="23">
        <f t="shared" si="78"/>
        <v>131.559</v>
      </c>
      <c r="AA299" s="30">
        <f t="shared" si="79"/>
        <v>944.65800000000002</v>
      </c>
      <c r="AB299" s="22">
        <f>INDEX('LECI_17-18'!$X$1:$X$505,MATCH('BEFC_17-18'!A:A,'LECI_17-18'!$A$1:$A$502))</f>
        <v>0.77</v>
      </c>
      <c r="AC299" s="23">
        <f t="shared" si="80"/>
        <v>768.702</v>
      </c>
      <c r="AD299" s="31">
        <f t="shared" si="81"/>
        <v>116789</v>
      </c>
      <c r="AF299" s="65">
        <v>3871724.99</v>
      </c>
      <c r="AH299" s="36">
        <f t="shared" si="82"/>
        <v>3988514</v>
      </c>
    </row>
    <row r="300" spans="1:34" x14ac:dyDescent="0.2">
      <c r="A300" s="1">
        <v>115228003</v>
      </c>
      <c r="B300" s="2" t="s">
        <v>338</v>
      </c>
      <c r="C300" s="2" t="s">
        <v>331</v>
      </c>
      <c r="D300" s="15">
        <v>43567</v>
      </c>
      <c r="E300" s="6">
        <v>3128</v>
      </c>
      <c r="F300" s="34">
        <f t="shared" si="68"/>
        <v>1.2302999999999999</v>
      </c>
      <c r="G300" s="62">
        <f t="shared" si="83"/>
        <v>111</v>
      </c>
      <c r="H300" s="22">
        <f>INDEX('Sparsity-Size Ratio'!$P$1:$P$504,MATCH('BEFC_17-18'!A:A,'Sparsity-Size Ratio'!$A$1:$A$501))</f>
        <v>-1.9770000000000001</v>
      </c>
      <c r="I300" s="23">
        <f t="shared" si="69"/>
        <v>0</v>
      </c>
      <c r="J300" s="63">
        <v>0.32969999999999999</v>
      </c>
      <c r="K300" s="63">
        <v>0.12570000000000001</v>
      </c>
      <c r="L300" s="23">
        <f t="shared" si="70"/>
        <v>283.19099999999997</v>
      </c>
      <c r="M300" s="23">
        <f t="shared" si="71"/>
        <v>53.984000000000002</v>
      </c>
      <c r="N300" s="23">
        <f t="shared" si="72"/>
        <v>141.595</v>
      </c>
      <c r="O300" s="23">
        <f t="shared" si="73"/>
        <v>478.77</v>
      </c>
      <c r="P300" s="13">
        <v>128.77699999999999</v>
      </c>
      <c r="Q300" s="22">
        <f t="shared" si="74"/>
        <v>25.754999999999999</v>
      </c>
      <c r="R300" s="14">
        <v>55</v>
      </c>
      <c r="S300" s="22">
        <f t="shared" si="75"/>
        <v>33</v>
      </c>
      <c r="T300" s="64">
        <v>1431.558</v>
      </c>
      <c r="U300" s="64">
        <v>1421.605</v>
      </c>
      <c r="V300" s="64">
        <v>1412.741</v>
      </c>
      <c r="W300" s="23">
        <f t="shared" si="84"/>
        <v>1421.9680000000001</v>
      </c>
      <c r="X300" s="41">
        <f t="shared" si="76"/>
        <v>8.2986035863606505E-4</v>
      </c>
      <c r="Y300" s="23">
        <f t="shared" si="77"/>
        <v>537.52499999999998</v>
      </c>
      <c r="Z300" s="23">
        <f t="shared" si="78"/>
        <v>537.52499999999998</v>
      </c>
      <c r="AA300" s="30">
        <f t="shared" si="79"/>
        <v>1959.4929999999999</v>
      </c>
      <c r="AB300" s="22">
        <f>INDEX('LECI_17-18'!$X$1:$X$505,MATCH('BEFC_17-18'!A:A,'LECI_17-18'!$A$1:$A$502))</f>
        <v>1.5499999999999998</v>
      </c>
      <c r="AC300" s="23">
        <f t="shared" si="80"/>
        <v>3736.6849999999999</v>
      </c>
      <c r="AD300" s="31">
        <f t="shared" si="81"/>
        <v>567715</v>
      </c>
      <c r="AF300" s="65">
        <v>7631005.8399999999</v>
      </c>
      <c r="AH300" s="36">
        <f t="shared" si="82"/>
        <v>8198721</v>
      </c>
    </row>
    <row r="301" spans="1:34" x14ac:dyDescent="0.2">
      <c r="A301" s="1">
        <v>115228303</v>
      </c>
      <c r="B301" s="2" t="s">
        <v>339</v>
      </c>
      <c r="C301" s="2" t="s">
        <v>331</v>
      </c>
      <c r="D301" s="15">
        <v>61853</v>
      </c>
      <c r="E301" s="6">
        <v>10407</v>
      </c>
      <c r="F301" s="34">
        <f t="shared" si="68"/>
        <v>0.86660000000000004</v>
      </c>
      <c r="G301" s="62">
        <f t="shared" si="83"/>
        <v>366</v>
      </c>
      <c r="H301" s="22">
        <f>INDEX('Sparsity-Size Ratio'!$P$1:$P$504,MATCH('BEFC_17-18'!A:A,'Sparsity-Size Ratio'!$A$1:$A$501))</f>
        <v>-0.254</v>
      </c>
      <c r="I301" s="23">
        <f t="shared" si="69"/>
        <v>0</v>
      </c>
      <c r="J301" s="63">
        <v>1.72E-2</v>
      </c>
      <c r="K301" s="63">
        <v>0.13780000000000001</v>
      </c>
      <c r="L301" s="23">
        <f t="shared" si="70"/>
        <v>29.547000000000001</v>
      </c>
      <c r="M301" s="23">
        <f t="shared" si="71"/>
        <v>118.35899999999999</v>
      </c>
      <c r="N301" s="23">
        <f t="shared" si="72"/>
        <v>0</v>
      </c>
      <c r="O301" s="23">
        <f t="shared" si="73"/>
        <v>147.90600000000001</v>
      </c>
      <c r="P301" s="13">
        <v>104.75899999999999</v>
      </c>
      <c r="Q301" s="22">
        <f t="shared" si="74"/>
        <v>20.952000000000002</v>
      </c>
      <c r="R301" s="14">
        <v>91</v>
      </c>
      <c r="S301" s="22">
        <f t="shared" si="75"/>
        <v>54.6</v>
      </c>
      <c r="T301" s="64">
        <v>2863.07</v>
      </c>
      <c r="U301" s="64">
        <v>2871.2530000000002</v>
      </c>
      <c r="V301" s="64">
        <v>2937.7730000000001</v>
      </c>
      <c r="W301" s="23">
        <f t="shared" si="84"/>
        <v>2890.6990000000001</v>
      </c>
      <c r="X301" s="41">
        <f t="shared" si="76"/>
        <v>1.6870115986076441E-3</v>
      </c>
      <c r="Y301" s="23">
        <f t="shared" si="77"/>
        <v>223.458</v>
      </c>
      <c r="Z301" s="23">
        <f t="shared" si="78"/>
        <v>223.458</v>
      </c>
      <c r="AA301" s="30">
        <f t="shared" si="79"/>
        <v>3114.1570000000002</v>
      </c>
      <c r="AB301" s="22">
        <f>INDEX('LECI_17-18'!$X$1:$X$505,MATCH('BEFC_17-18'!A:A,'LECI_17-18'!$A$1:$A$502))</f>
        <v>0.94</v>
      </c>
      <c r="AC301" s="23">
        <f t="shared" si="80"/>
        <v>2536.8049999999998</v>
      </c>
      <c r="AD301" s="31">
        <f t="shared" si="81"/>
        <v>385417</v>
      </c>
      <c r="AF301" s="65">
        <v>3432597.82</v>
      </c>
      <c r="AH301" s="36">
        <f t="shared" si="82"/>
        <v>3818015</v>
      </c>
    </row>
    <row r="302" spans="1:34" x14ac:dyDescent="0.2">
      <c r="A302" s="1">
        <v>115229003</v>
      </c>
      <c r="B302" s="2" t="s">
        <v>340</v>
      </c>
      <c r="C302" s="2" t="s">
        <v>331</v>
      </c>
      <c r="D302" s="15">
        <v>48371</v>
      </c>
      <c r="E302" s="6">
        <v>3560</v>
      </c>
      <c r="F302" s="34">
        <f t="shared" si="68"/>
        <v>1.1081000000000001</v>
      </c>
      <c r="G302" s="62">
        <f t="shared" si="83"/>
        <v>193</v>
      </c>
      <c r="H302" s="22">
        <f>INDEX('Sparsity-Size Ratio'!$P$1:$P$504,MATCH('BEFC_17-18'!A:A,'Sparsity-Size Ratio'!$A$1:$A$501))</f>
        <v>0.81589999999999996</v>
      </c>
      <c r="I302" s="23">
        <f t="shared" si="69"/>
        <v>84.474999999999994</v>
      </c>
      <c r="J302" s="63">
        <v>0.21290000000000001</v>
      </c>
      <c r="K302" s="63">
        <v>0.26390000000000002</v>
      </c>
      <c r="L302" s="23">
        <f t="shared" si="70"/>
        <v>160.69800000000001</v>
      </c>
      <c r="M302" s="23">
        <f t="shared" si="71"/>
        <v>99.596000000000004</v>
      </c>
      <c r="N302" s="23">
        <f t="shared" si="72"/>
        <v>0</v>
      </c>
      <c r="O302" s="23">
        <f t="shared" si="73"/>
        <v>260.29399999999998</v>
      </c>
      <c r="P302" s="13">
        <v>38.170999999999999</v>
      </c>
      <c r="Q302" s="22">
        <f t="shared" si="74"/>
        <v>7.6340000000000003</v>
      </c>
      <c r="R302" s="14">
        <v>4</v>
      </c>
      <c r="S302" s="22">
        <f t="shared" si="75"/>
        <v>2.4</v>
      </c>
      <c r="T302" s="64">
        <v>1258.008</v>
      </c>
      <c r="U302" s="64">
        <v>1244.1179999999999</v>
      </c>
      <c r="V302" s="64">
        <v>1272.672</v>
      </c>
      <c r="W302" s="23">
        <f t="shared" si="84"/>
        <v>1258.2660000000001</v>
      </c>
      <c r="X302" s="41">
        <f t="shared" si="76"/>
        <v>7.3432389056544663E-4</v>
      </c>
      <c r="Y302" s="23">
        <f t="shared" si="77"/>
        <v>270.32799999999997</v>
      </c>
      <c r="Z302" s="23">
        <f t="shared" si="78"/>
        <v>354.803</v>
      </c>
      <c r="AA302" s="30">
        <f t="shared" si="79"/>
        <v>1613.069</v>
      </c>
      <c r="AB302" s="22">
        <f>INDEX('LECI_17-18'!$X$1:$X$505,MATCH('BEFC_17-18'!A:A,'LECI_17-18'!$A$1:$A$502))</f>
        <v>1.21</v>
      </c>
      <c r="AC302" s="23">
        <f t="shared" si="80"/>
        <v>2162.8049999999998</v>
      </c>
      <c r="AD302" s="31">
        <f t="shared" si="81"/>
        <v>328595</v>
      </c>
      <c r="AF302" s="65">
        <v>5519745.9900000002</v>
      </c>
      <c r="AH302" s="36">
        <f t="shared" si="82"/>
        <v>5848341</v>
      </c>
    </row>
    <row r="303" spans="1:34" x14ac:dyDescent="0.2">
      <c r="A303" s="1">
        <v>115503004</v>
      </c>
      <c r="B303" s="2" t="s">
        <v>341</v>
      </c>
      <c r="C303" s="2" t="s">
        <v>342</v>
      </c>
      <c r="D303" s="15">
        <v>57446</v>
      </c>
      <c r="E303" s="6">
        <v>2130</v>
      </c>
      <c r="F303" s="34">
        <f t="shared" si="68"/>
        <v>0.93300000000000005</v>
      </c>
      <c r="G303" s="62">
        <f t="shared" si="83"/>
        <v>324</v>
      </c>
      <c r="H303" s="22">
        <f>INDEX('Sparsity-Size Ratio'!$P$1:$P$504,MATCH('BEFC_17-18'!A:A,'Sparsity-Size Ratio'!$A$1:$A$501))</f>
        <v>0.88739999999999997</v>
      </c>
      <c r="I303" s="23">
        <f t="shared" si="69"/>
        <v>105.13800000000001</v>
      </c>
      <c r="J303" s="63">
        <v>8.2600000000000007E-2</v>
      </c>
      <c r="K303" s="63">
        <v>0.11700000000000001</v>
      </c>
      <c r="L303" s="23">
        <f t="shared" si="70"/>
        <v>39.601999999999997</v>
      </c>
      <c r="M303" s="23">
        <f t="shared" si="71"/>
        <v>28.047000000000001</v>
      </c>
      <c r="N303" s="23">
        <f t="shared" si="72"/>
        <v>0</v>
      </c>
      <c r="O303" s="23">
        <f t="shared" si="73"/>
        <v>67.649000000000001</v>
      </c>
      <c r="P303" s="13">
        <v>23.626000000000001</v>
      </c>
      <c r="Q303" s="22">
        <f t="shared" si="74"/>
        <v>4.7249999999999996</v>
      </c>
      <c r="R303" s="14">
        <v>1</v>
      </c>
      <c r="S303" s="22">
        <f t="shared" si="75"/>
        <v>0.6</v>
      </c>
      <c r="T303" s="64">
        <v>799.07399999999996</v>
      </c>
      <c r="U303" s="64">
        <v>784.04600000000005</v>
      </c>
      <c r="V303" s="64">
        <v>795.03399999999999</v>
      </c>
      <c r="W303" s="23">
        <f t="shared" si="84"/>
        <v>792.71799999999996</v>
      </c>
      <c r="X303" s="41">
        <f t="shared" si="76"/>
        <v>4.6263013216701367E-4</v>
      </c>
      <c r="Y303" s="23">
        <f t="shared" si="77"/>
        <v>72.974000000000004</v>
      </c>
      <c r="Z303" s="23">
        <f t="shared" si="78"/>
        <v>178.11199999999999</v>
      </c>
      <c r="AA303" s="30">
        <f t="shared" si="79"/>
        <v>970.83</v>
      </c>
      <c r="AB303" s="22">
        <f>INDEX('LECI_17-18'!$X$1:$X$505,MATCH('BEFC_17-18'!A:A,'LECI_17-18'!$A$1:$A$502))</f>
        <v>1.1300000000000001</v>
      </c>
      <c r="AC303" s="23">
        <f t="shared" si="80"/>
        <v>1023.5359999999999</v>
      </c>
      <c r="AD303" s="31">
        <f t="shared" si="81"/>
        <v>155506</v>
      </c>
      <c r="AF303" s="65">
        <v>3332735.89</v>
      </c>
      <c r="AH303" s="36">
        <f t="shared" si="82"/>
        <v>3488242</v>
      </c>
    </row>
    <row r="304" spans="1:34" x14ac:dyDescent="0.2">
      <c r="A304" s="1">
        <v>115504003</v>
      </c>
      <c r="B304" s="2" t="s">
        <v>343</v>
      </c>
      <c r="C304" s="2" t="s">
        <v>342</v>
      </c>
      <c r="D304" s="15">
        <v>53181</v>
      </c>
      <c r="E304" s="6">
        <v>3021</v>
      </c>
      <c r="F304" s="34">
        <f t="shared" si="68"/>
        <v>1.0079</v>
      </c>
      <c r="G304" s="62">
        <f t="shared" si="83"/>
        <v>271</v>
      </c>
      <c r="H304" s="22">
        <f>INDEX('Sparsity-Size Ratio'!$P$1:$P$504,MATCH('BEFC_17-18'!A:A,'Sparsity-Size Ratio'!$A$1:$A$501))</f>
        <v>0.82110000000000005</v>
      </c>
      <c r="I304" s="23">
        <f t="shared" si="69"/>
        <v>77.653999999999996</v>
      </c>
      <c r="J304" s="63">
        <v>0.20219999999999999</v>
      </c>
      <c r="K304" s="63">
        <v>0.1326</v>
      </c>
      <c r="L304" s="23">
        <f t="shared" si="70"/>
        <v>132.10499999999999</v>
      </c>
      <c r="M304" s="23">
        <f t="shared" si="71"/>
        <v>43.316000000000003</v>
      </c>
      <c r="N304" s="23">
        <f t="shared" si="72"/>
        <v>0</v>
      </c>
      <c r="O304" s="23">
        <f t="shared" si="73"/>
        <v>175.42099999999999</v>
      </c>
      <c r="P304" s="13">
        <v>45.388999999999996</v>
      </c>
      <c r="Q304" s="22">
        <f t="shared" si="74"/>
        <v>9.0779999999999994</v>
      </c>
      <c r="R304" s="14">
        <v>0</v>
      </c>
      <c r="S304" s="22">
        <f t="shared" si="75"/>
        <v>0</v>
      </c>
      <c r="T304" s="64">
        <v>1088.9010000000001</v>
      </c>
      <c r="U304" s="64">
        <v>1115.7650000000001</v>
      </c>
      <c r="V304" s="64">
        <v>1119.58</v>
      </c>
      <c r="W304" s="23">
        <f t="shared" si="84"/>
        <v>1108.0820000000001</v>
      </c>
      <c r="X304" s="41">
        <f t="shared" si="76"/>
        <v>6.4667652571518363E-4</v>
      </c>
      <c r="Y304" s="23">
        <f t="shared" si="77"/>
        <v>184.499</v>
      </c>
      <c r="Z304" s="23">
        <f t="shared" si="78"/>
        <v>262.15300000000002</v>
      </c>
      <c r="AA304" s="30">
        <f t="shared" si="79"/>
        <v>1370.2349999999999</v>
      </c>
      <c r="AB304" s="22">
        <f>INDEX('LECI_17-18'!$X$1:$X$505,MATCH('BEFC_17-18'!A:A,'LECI_17-18'!$A$1:$A$502))</f>
        <v>1.1499999999999999</v>
      </c>
      <c r="AC304" s="23">
        <f t="shared" si="80"/>
        <v>1588.2190000000001</v>
      </c>
      <c r="AD304" s="31">
        <f t="shared" si="81"/>
        <v>241298</v>
      </c>
      <c r="AF304" s="65">
        <v>5622985.8399999999</v>
      </c>
      <c r="AH304" s="36">
        <f t="shared" si="82"/>
        <v>5864284</v>
      </c>
    </row>
    <row r="305" spans="1:34" x14ac:dyDescent="0.2">
      <c r="A305" s="1">
        <v>115506003</v>
      </c>
      <c r="B305" s="2" t="s">
        <v>344</v>
      </c>
      <c r="C305" s="2" t="s">
        <v>342</v>
      </c>
      <c r="D305" s="15">
        <v>60615</v>
      </c>
      <c r="E305" s="6">
        <v>6036</v>
      </c>
      <c r="F305" s="34">
        <f t="shared" si="68"/>
        <v>0.88429999999999997</v>
      </c>
      <c r="G305" s="62">
        <f t="shared" si="83"/>
        <v>356</v>
      </c>
      <c r="H305" s="22">
        <f>INDEX('Sparsity-Size Ratio'!$P$1:$P$504,MATCH('BEFC_17-18'!A:A,'Sparsity-Size Ratio'!$A$1:$A$501))</f>
        <v>0.73660000000000003</v>
      </c>
      <c r="I305" s="23">
        <f t="shared" si="69"/>
        <v>0</v>
      </c>
      <c r="J305" s="63">
        <v>9.5899999999999999E-2</v>
      </c>
      <c r="K305" s="63">
        <v>0.1545</v>
      </c>
      <c r="L305" s="23">
        <f t="shared" si="70"/>
        <v>106.06699999999999</v>
      </c>
      <c r="M305" s="23">
        <f t="shared" si="71"/>
        <v>85.44</v>
      </c>
      <c r="N305" s="23">
        <f t="shared" si="72"/>
        <v>0</v>
      </c>
      <c r="O305" s="23">
        <f t="shared" si="73"/>
        <v>191.50700000000001</v>
      </c>
      <c r="P305" s="13">
        <v>96.48599999999999</v>
      </c>
      <c r="Q305" s="22">
        <f t="shared" si="74"/>
        <v>19.297000000000001</v>
      </c>
      <c r="R305" s="14">
        <v>9</v>
      </c>
      <c r="S305" s="22">
        <f t="shared" si="75"/>
        <v>5.4</v>
      </c>
      <c r="T305" s="64">
        <v>1843.365</v>
      </c>
      <c r="U305" s="64">
        <v>1799.329</v>
      </c>
      <c r="V305" s="64">
        <v>1799.22</v>
      </c>
      <c r="W305" s="23">
        <f t="shared" si="84"/>
        <v>1813.971</v>
      </c>
      <c r="X305" s="41">
        <f t="shared" si="76"/>
        <v>1.0586332636285918E-3</v>
      </c>
      <c r="Y305" s="23">
        <f t="shared" si="77"/>
        <v>216.20400000000001</v>
      </c>
      <c r="Z305" s="23">
        <f t="shared" si="78"/>
        <v>216.20400000000001</v>
      </c>
      <c r="AA305" s="30">
        <f t="shared" si="79"/>
        <v>2030.175</v>
      </c>
      <c r="AB305" s="22">
        <f>INDEX('LECI_17-18'!$X$1:$X$505,MATCH('BEFC_17-18'!A:A,'LECI_17-18'!$A$1:$A$502))</f>
        <v>0.8</v>
      </c>
      <c r="AC305" s="23">
        <f t="shared" si="80"/>
        <v>1436.2270000000001</v>
      </c>
      <c r="AD305" s="31">
        <f t="shared" si="81"/>
        <v>218206</v>
      </c>
      <c r="AF305" s="65">
        <v>7856865.9299999997</v>
      </c>
      <c r="AH305" s="36">
        <f t="shared" si="82"/>
        <v>8075072</v>
      </c>
    </row>
    <row r="306" spans="1:34" x14ac:dyDescent="0.2">
      <c r="A306" s="1">
        <v>115508003</v>
      </c>
      <c r="B306" s="2" t="s">
        <v>345</v>
      </c>
      <c r="C306" s="2" t="s">
        <v>342</v>
      </c>
      <c r="D306" s="15">
        <v>55921</v>
      </c>
      <c r="E306" s="6">
        <v>7196</v>
      </c>
      <c r="F306" s="34">
        <f t="shared" si="68"/>
        <v>0.95850000000000002</v>
      </c>
      <c r="G306" s="62">
        <f t="shared" si="83"/>
        <v>309</v>
      </c>
      <c r="H306" s="22">
        <f>INDEX('Sparsity-Size Ratio'!$P$1:$P$504,MATCH('BEFC_17-18'!A:A,'Sparsity-Size Ratio'!$A$1:$A$501))</f>
        <v>0.72819999999999996</v>
      </c>
      <c r="I306" s="23">
        <f t="shared" si="69"/>
        <v>0</v>
      </c>
      <c r="J306" s="63">
        <v>0.11650000000000001</v>
      </c>
      <c r="K306" s="63">
        <v>0.2114</v>
      </c>
      <c r="L306" s="23">
        <f t="shared" si="70"/>
        <v>178.59299999999999</v>
      </c>
      <c r="M306" s="23">
        <f t="shared" si="71"/>
        <v>162.03700000000001</v>
      </c>
      <c r="N306" s="23">
        <f t="shared" si="72"/>
        <v>0</v>
      </c>
      <c r="O306" s="23">
        <f t="shared" si="73"/>
        <v>340.63</v>
      </c>
      <c r="P306" s="13">
        <v>89.653999999999996</v>
      </c>
      <c r="Q306" s="22">
        <f t="shared" si="74"/>
        <v>17.931000000000001</v>
      </c>
      <c r="R306" s="14">
        <v>8</v>
      </c>
      <c r="S306" s="22">
        <f t="shared" si="75"/>
        <v>4.8</v>
      </c>
      <c r="T306" s="64">
        <v>2554.98</v>
      </c>
      <c r="U306" s="64">
        <v>2608.0630000000001</v>
      </c>
      <c r="V306" s="64">
        <v>2650.4169999999999</v>
      </c>
      <c r="W306" s="23">
        <f t="shared" si="84"/>
        <v>2604.4870000000001</v>
      </c>
      <c r="X306" s="41">
        <f t="shared" si="76"/>
        <v>1.51997830885292E-3</v>
      </c>
      <c r="Y306" s="23">
        <f t="shared" si="77"/>
        <v>363.36099999999999</v>
      </c>
      <c r="Z306" s="23">
        <f t="shared" si="78"/>
        <v>363.36099999999999</v>
      </c>
      <c r="AA306" s="30">
        <f t="shared" si="79"/>
        <v>2967.848</v>
      </c>
      <c r="AB306" s="22">
        <f>INDEX('LECI_17-18'!$X$1:$X$505,MATCH('BEFC_17-18'!A:A,'LECI_17-18'!$A$1:$A$502))</f>
        <v>0.9</v>
      </c>
      <c r="AC306" s="23">
        <f t="shared" si="80"/>
        <v>2560.2139999999999</v>
      </c>
      <c r="AD306" s="31">
        <f t="shared" si="81"/>
        <v>388974</v>
      </c>
      <c r="AF306" s="65">
        <v>8316387.6600000001</v>
      </c>
      <c r="AH306" s="36">
        <f t="shared" si="82"/>
        <v>8705362</v>
      </c>
    </row>
    <row r="307" spans="1:34" x14ac:dyDescent="0.2">
      <c r="A307" s="1">
        <v>115674603</v>
      </c>
      <c r="B307" s="2" t="s">
        <v>346</v>
      </c>
      <c r="C307" s="2" t="s">
        <v>263</v>
      </c>
      <c r="D307" s="15">
        <v>64724</v>
      </c>
      <c r="E307" s="6">
        <v>8408</v>
      </c>
      <c r="F307" s="34">
        <f t="shared" si="68"/>
        <v>0.82809999999999995</v>
      </c>
      <c r="G307" s="62">
        <f t="shared" si="83"/>
        <v>389</v>
      </c>
      <c r="H307" s="22">
        <f>INDEX('Sparsity-Size Ratio'!$P$1:$P$504,MATCH('BEFC_17-18'!A:A,'Sparsity-Size Ratio'!$A$1:$A$501))</f>
        <v>0.52910000000000001</v>
      </c>
      <c r="I307" s="23">
        <f t="shared" si="69"/>
        <v>0</v>
      </c>
      <c r="J307" s="63">
        <v>5.9799999999999999E-2</v>
      </c>
      <c r="K307" s="63">
        <v>0.20019999999999999</v>
      </c>
      <c r="L307" s="23">
        <f t="shared" si="70"/>
        <v>113.768</v>
      </c>
      <c r="M307" s="23">
        <f t="shared" si="71"/>
        <v>190.43700000000001</v>
      </c>
      <c r="N307" s="23">
        <f t="shared" si="72"/>
        <v>0</v>
      </c>
      <c r="O307" s="23">
        <f t="shared" si="73"/>
        <v>304.20499999999998</v>
      </c>
      <c r="P307" s="13">
        <v>70.688000000000002</v>
      </c>
      <c r="Q307" s="22">
        <f t="shared" si="74"/>
        <v>14.138</v>
      </c>
      <c r="R307" s="14">
        <v>7</v>
      </c>
      <c r="S307" s="22">
        <f t="shared" si="75"/>
        <v>4.2</v>
      </c>
      <c r="T307" s="64">
        <v>3170.7849999999999</v>
      </c>
      <c r="U307" s="64">
        <v>3122.933</v>
      </c>
      <c r="V307" s="64">
        <v>3114.8969999999999</v>
      </c>
      <c r="W307" s="23">
        <f t="shared" si="84"/>
        <v>3136.2049999999999</v>
      </c>
      <c r="X307" s="41">
        <f t="shared" si="76"/>
        <v>1.8302888715190637E-3</v>
      </c>
      <c r="Y307" s="23">
        <f t="shared" si="77"/>
        <v>322.54300000000001</v>
      </c>
      <c r="Z307" s="23">
        <f t="shared" si="78"/>
        <v>322.54300000000001</v>
      </c>
      <c r="AA307" s="30">
        <f t="shared" si="79"/>
        <v>3458.748</v>
      </c>
      <c r="AB307" s="22">
        <f>INDEX('LECI_17-18'!$X$1:$X$505,MATCH('BEFC_17-18'!A:A,'LECI_17-18'!$A$1:$A$502))</f>
        <v>1</v>
      </c>
      <c r="AC307" s="23">
        <f t="shared" si="80"/>
        <v>2864.1889999999999</v>
      </c>
      <c r="AD307" s="31">
        <f t="shared" si="81"/>
        <v>435157</v>
      </c>
      <c r="AF307" s="65">
        <v>7091641.1399999997</v>
      </c>
      <c r="AH307" s="36">
        <f t="shared" si="82"/>
        <v>7526798</v>
      </c>
    </row>
    <row r="308" spans="1:34" x14ac:dyDescent="0.2">
      <c r="A308" s="1">
        <v>116191004</v>
      </c>
      <c r="B308" s="2" t="s">
        <v>347</v>
      </c>
      <c r="C308" s="2" t="s">
        <v>348</v>
      </c>
      <c r="D308" s="15">
        <v>49879</v>
      </c>
      <c r="E308" s="6">
        <v>2125</v>
      </c>
      <c r="F308" s="34">
        <f t="shared" si="68"/>
        <v>1.0746</v>
      </c>
      <c r="G308" s="62">
        <f t="shared" si="83"/>
        <v>219</v>
      </c>
      <c r="H308" s="22">
        <f>INDEX('Sparsity-Size Ratio'!$P$1:$P$504,MATCH('BEFC_17-18'!A:A,'Sparsity-Size Ratio'!$A$1:$A$501))</f>
        <v>0.89600000000000002</v>
      </c>
      <c r="I308" s="23">
        <f t="shared" si="69"/>
        <v>114.782</v>
      </c>
      <c r="J308" s="63">
        <v>0.2384</v>
      </c>
      <c r="K308" s="63">
        <v>0.22339999999999999</v>
      </c>
      <c r="L308" s="23">
        <f t="shared" si="70"/>
        <v>103.35899999999999</v>
      </c>
      <c r="M308" s="23">
        <f t="shared" si="71"/>
        <v>48.427999999999997</v>
      </c>
      <c r="N308" s="23">
        <f t="shared" si="72"/>
        <v>0</v>
      </c>
      <c r="O308" s="23">
        <f t="shared" si="73"/>
        <v>151.78700000000001</v>
      </c>
      <c r="P308" s="13">
        <v>7.2530000000000001</v>
      </c>
      <c r="Q308" s="22">
        <f t="shared" si="74"/>
        <v>1.4510000000000001</v>
      </c>
      <c r="R308" s="14">
        <v>2</v>
      </c>
      <c r="S308" s="22">
        <f t="shared" si="75"/>
        <v>1.2</v>
      </c>
      <c r="T308" s="64">
        <v>722.59100000000001</v>
      </c>
      <c r="U308" s="64">
        <v>724.48400000000004</v>
      </c>
      <c r="V308" s="64">
        <v>750.49800000000005</v>
      </c>
      <c r="W308" s="23">
        <f t="shared" si="84"/>
        <v>732.524</v>
      </c>
      <c r="X308" s="41">
        <f t="shared" si="76"/>
        <v>4.2750092080097782E-4</v>
      </c>
      <c r="Y308" s="23">
        <f t="shared" si="77"/>
        <v>154.43799999999999</v>
      </c>
      <c r="Z308" s="23">
        <f t="shared" si="78"/>
        <v>269.22000000000003</v>
      </c>
      <c r="AA308" s="30">
        <f t="shared" si="79"/>
        <v>1001.744</v>
      </c>
      <c r="AB308" s="22">
        <f>INDEX('LECI_17-18'!$X$1:$X$505,MATCH('BEFC_17-18'!A:A,'LECI_17-18'!$A$1:$A$502))</f>
        <v>1.1800000000000002</v>
      </c>
      <c r="AC308" s="23">
        <f t="shared" si="80"/>
        <v>1270.239</v>
      </c>
      <c r="AD308" s="31">
        <f t="shared" si="81"/>
        <v>192988</v>
      </c>
      <c r="AF308" s="65">
        <v>3138336</v>
      </c>
      <c r="AH308" s="36">
        <f t="shared" si="82"/>
        <v>3331324</v>
      </c>
    </row>
    <row r="309" spans="1:34" x14ac:dyDescent="0.2">
      <c r="A309" s="1">
        <v>116191103</v>
      </c>
      <c r="B309" s="2" t="s">
        <v>349</v>
      </c>
      <c r="C309" s="2" t="s">
        <v>348</v>
      </c>
      <c r="D309" s="15">
        <v>42389</v>
      </c>
      <c r="E309" s="6">
        <v>9226</v>
      </c>
      <c r="F309" s="34">
        <f t="shared" si="68"/>
        <v>1.2645</v>
      </c>
      <c r="G309" s="62">
        <f t="shared" si="83"/>
        <v>95</v>
      </c>
      <c r="H309" s="22">
        <f>INDEX('Sparsity-Size Ratio'!$P$1:$P$504,MATCH('BEFC_17-18'!A:A,'Sparsity-Size Ratio'!$A$1:$A$501))</f>
        <v>0.54169999999999996</v>
      </c>
      <c r="I309" s="23">
        <f t="shared" si="69"/>
        <v>0</v>
      </c>
      <c r="J309" s="63">
        <v>0.2329</v>
      </c>
      <c r="K309" s="63">
        <v>0.19570000000000001</v>
      </c>
      <c r="L309" s="23">
        <f t="shared" si="70"/>
        <v>432.267</v>
      </c>
      <c r="M309" s="23">
        <f t="shared" si="71"/>
        <v>181.61099999999999</v>
      </c>
      <c r="N309" s="23">
        <f t="shared" si="72"/>
        <v>0</v>
      </c>
      <c r="O309" s="23">
        <f t="shared" si="73"/>
        <v>613.87800000000004</v>
      </c>
      <c r="P309" s="13">
        <v>54.440999999999995</v>
      </c>
      <c r="Q309" s="22">
        <f t="shared" si="74"/>
        <v>10.888</v>
      </c>
      <c r="R309" s="14">
        <v>46</v>
      </c>
      <c r="S309" s="22">
        <f t="shared" si="75"/>
        <v>27.6</v>
      </c>
      <c r="T309" s="64">
        <v>3093.3649999999998</v>
      </c>
      <c r="U309" s="64">
        <v>3136.5369999999998</v>
      </c>
      <c r="V309" s="64">
        <v>3215.194</v>
      </c>
      <c r="W309" s="23">
        <f t="shared" si="84"/>
        <v>3148.3649999999998</v>
      </c>
      <c r="X309" s="41">
        <f t="shared" si="76"/>
        <v>1.8373854460981081E-3</v>
      </c>
      <c r="Y309" s="23">
        <f t="shared" si="77"/>
        <v>652.36599999999999</v>
      </c>
      <c r="Z309" s="23">
        <f t="shared" si="78"/>
        <v>652.36599999999999</v>
      </c>
      <c r="AA309" s="30">
        <f t="shared" si="79"/>
        <v>3800.7310000000002</v>
      </c>
      <c r="AB309" s="22">
        <f>INDEX('LECI_17-18'!$X$1:$X$505,MATCH('BEFC_17-18'!A:A,'LECI_17-18'!$A$1:$A$502))</f>
        <v>1.17</v>
      </c>
      <c r="AC309" s="23">
        <f t="shared" si="80"/>
        <v>5623.0479999999998</v>
      </c>
      <c r="AD309" s="31">
        <f t="shared" si="81"/>
        <v>854311</v>
      </c>
      <c r="AF309" s="65">
        <v>13906646.52</v>
      </c>
      <c r="AH309" s="36">
        <f t="shared" si="82"/>
        <v>14760958</v>
      </c>
    </row>
    <row r="310" spans="1:34" x14ac:dyDescent="0.2">
      <c r="A310" s="1">
        <v>116191203</v>
      </c>
      <c r="B310" s="2" t="s">
        <v>350</v>
      </c>
      <c r="C310" s="2" t="s">
        <v>348</v>
      </c>
      <c r="D310" s="15">
        <v>36400</v>
      </c>
      <c r="E310" s="6">
        <v>7152</v>
      </c>
      <c r="F310" s="34">
        <f t="shared" si="68"/>
        <v>1.4724999999999999</v>
      </c>
      <c r="G310" s="62">
        <f t="shared" si="83"/>
        <v>31</v>
      </c>
      <c r="H310" s="22">
        <f>INDEX('Sparsity-Size Ratio'!$P$1:$P$504,MATCH('BEFC_17-18'!A:A,'Sparsity-Size Ratio'!$A$1:$A$501))</f>
        <v>0.74660000000000004</v>
      </c>
      <c r="I310" s="23">
        <f t="shared" si="69"/>
        <v>0</v>
      </c>
      <c r="J310" s="63">
        <v>9.7900000000000001E-2</v>
      </c>
      <c r="K310" s="63">
        <v>0.2273</v>
      </c>
      <c r="L310" s="23">
        <f t="shared" si="70"/>
        <v>99.753</v>
      </c>
      <c r="M310" s="23">
        <f t="shared" si="71"/>
        <v>115.801</v>
      </c>
      <c r="N310" s="23">
        <f t="shared" si="72"/>
        <v>0</v>
      </c>
      <c r="O310" s="23">
        <f t="shared" si="73"/>
        <v>215.554</v>
      </c>
      <c r="P310" s="13">
        <v>24.881</v>
      </c>
      <c r="Q310" s="22">
        <f t="shared" si="74"/>
        <v>4.976</v>
      </c>
      <c r="R310" s="14">
        <v>10</v>
      </c>
      <c r="S310" s="22">
        <f t="shared" si="75"/>
        <v>6</v>
      </c>
      <c r="T310" s="64">
        <v>1698.2180000000001</v>
      </c>
      <c r="U310" s="64">
        <v>1669.9480000000001</v>
      </c>
      <c r="V310" s="64">
        <v>1698.335</v>
      </c>
      <c r="W310" s="23">
        <f t="shared" si="84"/>
        <v>1688.8340000000001</v>
      </c>
      <c r="X310" s="41">
        <f t="shared" si="76"/>
        <v>9.8560332505146409E-4</v>
      </c>
      <c r="Y310" s="23">
        <f t="shared" si="77"/>
        <v>226.53</v>
      </c>
      <c r="Z310" s="23">
        <f t="shared" si="78"/>
        <v>226.53</v>
      </c>
      <c r="AA310" s="30">
        <f t="shared" si="79"/>
        <v>1915.364</v>
      </c>
      <c r="AB310" s="22">
        <f>INDEX('LECI_17-18'!$X$1:$X$505,MATCH('BEFC_17-18'!A:A,'LECI_17-18'!$A$1:$A$502))</f>
        <v>1.02</v>
      </c>
      <c r="AC310" s="23">
        <f t="shared" si="80"/>
        <v>2876.7809999999999</v>
      </c>
      <c r="AD310" s="31">
        <f t="shared" si="81"/>
        <v>437070</v>
      </c>
      <c r="AF310" s="65">
        <v>5370738.1699999999</v>
      </c>
      <c r="AH310" s="36">
        <f t="shared" si="82"/>
        <v>5807808</v>
      </c>
    </row>
    <row r="311" spans="1:34" x14ac:dyDescent="0.2">
      <c r="A311" s="1">
        <v>116191503</v>
      </c>
      <c r="B311" s="2" t="s">
        <v>351</v>
      </c>
      <c r="C311" s="2" t="s">
        <v>348</v>
      </c>
      <c r="D311" s="15">
        <v>52839</v>
      </c>
      <c r="E311" s="6">
        <v>6110</v>
      </c>
      <c r="F311" s="34">
        <f t="shared" si="68"/>
        <v>1.0144</v>
      </c>
      <c r="G311" s="62">
        <f t="shared" si="83"/>
        <v>268</v>
      </c>
      <c r="H311" s="22">
        <f>INDEX('Sparsity-Size Ratio'!$P$1:$P$504,MATCH('BEFC_17-18'!A:A,'Sparsity-Size Ratio'!$A$1:$A$501))</f>
        <v>0.70089999999999997</v>
      </c>
      <c r="I311" s="23">
        <f t="shared" si="69"/>
        <v>0</v>
      </c>
      <c r="J311" s="63">
        <v>8.09E-2</v>
      </c>
      <c r="K311" s="63">
        <v>0.12809999999999999</v>
      </c>
      <c r="L311" s="23">
        <f t="shared" si="70"/>
        <v>92.105999999999995</v>
      </c>
      <c r="M311" s="23">
        <f t="shared" si="71"/>
        <v>72.921999999999997</v>
      </c>
      <c r="N311" s="23">
        <f t="shared" si="72"/>
        <v>0</v>
      </c>
      <c r="O311" s="23">
        <f t="shared" si="73"/>
        <v>165.02799999999999</v>
      </c>
      <c r="P311" s="13">
        <v>24.111000000000001</v>
      </c>
      <c r="Q311" s="22">
        <f t="shared" si="74"/>
        <v>4.8220000000000001</v>
      </c>
      <c r="R311" s="14">
        <v>8</v>
      </c>
      <c r="S311" s="22">
        <f t="shared" si="75"/>
        <v>4.8</v>
      </c>
      <c r="T311" s="64">
        <v>1897.5319999999999</v>
      </c>
      <c r="U311" s="64">
        <v>1885.3109999999999</v>
      </c>
      <c r="V311" s="64">
        <v>2015.011</v>
      </c>
      <c r="W311" s="23">
        <f t="shared" si="84"/>
        <v>1932.6179999999999</v>
      </c>
      <c r="X311" s="41">
        <f t="shared" si="76"/>
        <v>1.1278756389641079E-3</v>
      </c>
      <c r="Y311" s="23">
        <f t="shared" si="77"/>
        <v>174.65</v>
      </c>
      <c r="Z311" s="23">
        <f t="shared" si="78"/>
        <v>174.65</v>
      </c>
      <c r="AA311" s="30">
        <f t="shared" si="79"/>
        <v>2107.268</v>
      </c>
      <c r="AB311" s="22">
        <f>INDEX('LECI_17-18'!$X$1:$X$505,MATCH('BEFC_17-18'!A:A,'LECI_17-18'!$A$1:$A$502))</f>
        <v>1.01</v>
      </c>
      <c r="AC311" s="23">
        <f t="shared" si="80"/>
        <v>2158.989</v>
      </c>
      <c r="AD311" s="31">
        <f t="shared" si="81"/>
        <v>328016</v>
      </c>
      <c r="AF311" s="65">
        <v>6133595.1100000003</v>
      </c>
      <c r="AH311" s="36">
        <f t="shared" si="82"/>
        <v>6461611</v>
      </c>
    </row>
    <row r="312" spans="1:34" x14ac:dyDescent="0.2">
      <c r="A312" s="1">
        <v>116195004</v>
      </c>
      <c r="B312" s="2" t="s">
        <v>352</v>
      </c>
      <c r="C312" s="2" t="s">
        <v>348</v>
      </c>
      <c r="D312" s="15">
        <v>52449</v>
      </c>
      <c r="E312" s="6">
        <v>2239</v>
      </c>
      <c r="F312" s="34">
        <f t="shared" si="68"/>
        <v>1.0219</v>
      </c>
      <c r="G312" s="62">
        <f t="shared" si="83"/>
        <v>263</v>
      </c>
      <c r="H312" s="22">
        <f>INDEX('Sparsity-Size Ratio'!$P$1:$P$504,MATCH('BEFC_17-18'!A:A,'Sparsity-Size Ratio'!$A$1:$A$501))</f>
        <v>0.89390000000000003</v>
      </c>
      <c r="I312" s="23">
        <f t="shared" si="69"/>
        <v>108.42</v>
      </c>
      <c r="J312" s="63">
        <v>0.1618</v>
      </c>
      <c r="K312" s="63">
        <v>0.21149999999999999</v>
      </c>
      <c r="L312" s="23">
        <f t="shared" si="70"/>
        <v>71.930999999999997</v>
      </c>
      <c r="M312" s="23">
        <f t="shared" si="71"/>
        <v>47.012999999999998</v>
      </c>
      <c r="N312" s="23">
        <f t="shared" si="72"/>
        <v>0</v>
      </c>
      <c r="O312" s="23">
        <f t="shared" si="73"/>
        <v>118.944</v>
      </c>
      <c r="P312" s="13">
        <v>10.241999999999999</v>
      </c>
      <c r="Q312" s="22">
        <f t="shared" si="74"/>
        <v>2.048</v>
      </c>
      <c r="R312" s="14">
        <v>1</v>
      </c>
      <c r="S312" s="22">
        <f t="shared" si="75"/>
        <v>0.6</v>
      </c>
      <c r="T312" s="64">
        <v>740.94600000000003</v>
      </c>
      <c r="U312" s="64">
        <v>709.61599999999999</v>
      </c>
      <c r="V312" s="64">
        <v>736.39300000000003</v>
      </c>
      <c r="W312" s="23">
        <f t="shared" si="84"/>
        <v>728.98500000000001</v>
      </c>
      <c r="X312" s="41">
        <f t="shared" si="76"/>
        <v>4.2543556081452735E-4</v>
      </c>
      <c r="Y312" s="23">
        <f t="shared" si="77"/>
        <v>121.592</v>
      </c>
      <c r="Z312" s="23">
        <f t="shared" si="78"/>
        <v>230.012</v>
      </c>
      <c r="AA312" s="30">
        <f t="shared" si="79"/>
        <v>958.99699999999996</v>
      </c>
      <c r="AB312" s="22">
        <f>INDEX('LECI_17-18'!$X$1:$X$505,MATCH('BEFC_17-18'!A:A,'LECI_17-18'!$A$1:$A$502))</f>
        <v>0.97</v>
      </c>
      <c r="AC312" s="23">
        <f t="shared" si="80"/>
        <v>950.59900000000005</v>
      </c>
      <c r="AD312" s="31">
        <f t="shared" si="81"/>
        <v>144425</v>
      </c>
      <c r="AF312" s="65">
        <v>3976282.08</v>
      </c>
      <c r="AH312" s="36">
        <f t="shared" si="82"/>
        <v>4120707</v>
      </c>
    </row>
    <row r="313" spans="1:34" x14ac:dyDescent="0.2">
      <c r="A313" s="1">
        <v>116197503</v>
      </c>
      <c r="B313" s="2" t="s">
        <v>353</v>
      </c>
      <c r="C313" s="2" t="s">
        <v>348</v>
      </c>
      <c r="D313" s="15">
        <v>52171</v>
      </c>
      <c r="E313" s="6">
        <v>4368</v>
      </c>
      <c r="F313" s="34">
        <f t="shared" si="68"/>
        <v>1.0274000000000001</v>
      </c>
      <c r="G313" s="62">
        <f t="shared" si="83"/>
        <v>262</v>
      </c>
      <c r="H313" s="22">
        <f>INDEX('Sparsity-Size Ratio'!$P$1:$P$504,MATCH('BEFC_17-18'!A:A,'Sparsity-Size Ratio'!$A$1:$A$501))</f>
        <v>0.79800000000000004</v>
      </c>
      <c r="I313" s="23">
        <f t="shared" si="69"/>
        <v>65.804000000000002</v>
      </c>
      <c r="J313" s="63">
        <v>0.1638</v>
      </c>
      <c r="K313" s="63">
        <v>0.14180000000000001</v>
      </c>
      <c r="L313" s="23">
        <f t="shared" si="70"/>
        <v>144.72399999999999</v>
      </c>
      <c r="M313" s="23">
        <f t="shared" si="71"/>
        <v>62.643000000000001</v>
      </c>
      <c r="N313" s="23">
        <f t="shared" si="72"/>
        <v>0</v>
      </c>
      <c r="O313" s="23">
        <f t="shared" si="73"/>
        <v>207.36699999999999</v>
      </c>
      <c r="P313" s="13">
        <v>19.314</v>
      </c>
      <c r="Q313" s="22">
        <f t="shared" si="74"/>
        <v>3.863</v>
      </c>
      <c r="R313" s="14">
        <v>0</v>
      </c>
      <c r="S313" s="22">
        <f t="shared" si="75"/>
        <v>0</v>
      </c>
      <c r="T313" s="64">
        <v>1472.567</v>
      </c>
      <c r="U313" s="64">
        <v>1500.443</v>
      </c>
      <c r="V313" s="64">
        <v>1495.2660000000001</v>
      </c>
      <c r="W313" s="23">
        <f t="shared" si="84"/>
        <v>1489.425</v>
      </c>
      <c r="X313" s="41">
        <f t="shared" si="76"/>
        <v>8.6922825595338359E-4</v>
      </c>
      <c r="Y313" s="23">
        <f t="shared" si="77"/>
        <v>211.23</v>
      </c>
      <c r="Z313" s="23">
        <f t="shared" si="78"/>
        <v>277.03399999999999</v>
      </c>
      <c r="AA313" s="30">
        <f t="shared" si="79"/>
        <v>1766.4590000000001</v>
      </c>
      <c r="AB313" s="22">
        <f>INDEX('LECI_17-18'!$X$1:$X$505,MATCH('BEFC_17-18'!A:A,'LECI_17-18'!$A$1:$A$502))</f>
        <v>0.96</v>
      </c>
      <c r="AC313" s="23">
        <f t="shared" si="80"/>
        <v>1742.2660000000001</v>
      </c>
      <c r="AD313" s="31">
        <f t="shared" si="81"/>
        <v>264703</v>
      </c>
      <c r="AF313" s="65">
        <v>4374782.37</v>
      </c>
      <c r="AH313" s="36">
        <f t="shared" si="82"/>
        <v>4639485</v>
      </c>
    </row>
    <row r="314" spans="1:34" x14ac:dyDescent="0.2">
      <c r="A314" s="1">
        <v>116471803</v>
      </c>
      <c r="B314" s="2" t="s">
        <v>354</v>
      </c>
      <c r="C314" s="2" t="s">
        <v>355</v>
      </c>
      <c r="D314" s="15">
        <v>54692</v>
      </c>
      <c r="E314" s="6">
        <v>7758</v>
      </c>
      <c r="F314" s="34">
        <f t="shared" si="68"/>
        <v>0.98</v>
      </c>
      <c r="G314" s="62">
        <f t="shared" si="83"/>
        <v>290</v>
      </c>
      <c r="H314" s="22">
        <f>INDEX('Sparsity-Size Ratio'!$P$1:$P$504,MATCH('BEFC_17-18'!A:A,'Sparsity-Size Ratio'!$A$1:$A$501))</f>
        <v>0.68979999999999997</v>
      </c>
      <c r="I314" s="23">
        <f t="shared" si="69"/>
        <v>0</v>
      </c>
      <c r="J314" s="63">
        <v>0.155</v>
      </c>
      <c r="K314" s="63">
        <v>0.13980000000000001</v>
      </c>
      <c r="L314" s="23">
        <f t="shared" si="70"/>
        <v>223.41200000000001</v>
      </c>
      <c r="M314" s="23">
        <f t="shared" si="71"/>
        <v>100.752</v>
      </c>
      <c r="N314" s="23">
        <f t="shared" si="72"/>
        <v>0</v>
      </c>
      <c r="O314" s="23">
        <f t="shared" si="73"/>
        <v>324.16399999999999</v>
      </c>
      <c r="P314" s="13">
        <v>31.235000000000003</v>
      </c>
      <c r="Q314" s="22">
        <f t="shared" si="74"/>
        <v>6.2469999999999999</v>
      </c>
      <c r="R314" s="14">
        <v>13</v>
      </c>
      <c r="S314" s="22">
        <f t="shared" si="75"/>
        <v>7.8</v>
      </c>
      <c r="T314" s="64">
        <v>2402.2800000000002</v>
      </c>
      <c r="U314" s="64">
        <v>2373.63</v>
      </c>
      <c r="V314" s="64">
        <v>2396.7040000000002</v>
      </c>
      <c r="W314" s="23">
        <f t="shared" si="84"/>
        <v>2390.8710000000001</v>
      </c>
      <c r="X314" s="41">
        <f t="shared" si="76"/>
        <v>1.3953120362149973E-3</v>
      </c>
      <c r="Y314" s="23">
        <f t="shared" si="77"/>
        <v>338.21100000000001</v>
      </c>
      <c r="Z314" s="23">
        <f t="shared" si="78"/>
        <v>338.21100000000001</v>
      </c>
      <c r="AA314" s="30">
        <f t="shared" si="79"/>
        <v>2729.0819999999999</v>
      </c>
      <c r="AB314" s="22">
        <f>INDEX('LECI_17-18'!$X$1:$X$505,MATCH('BEFC_17-18'!A:A,'LECI_17-18'!$A$1:$A$502))</f>
        <v>0.89</v>
      </c>
      <c r="AC314" s="23">
        <f t="shared" si="80"/>
        <v>2380.3049999999998</v>
      </c>
      <c r="AD314" s="31">
        <f t="shared" si="81"/>
        <v>361640</v>
      </c>
      <c r="AF314" s="65">
        <v>6892905.04</v>
      </c>
      <c r="AH314" s="36">
        <f t="shared" si="82"/>
        <v>7254545</v>
      </c>
    </row>
    <row r="315" spans="1:34" x14ac:dyDescent="0.2">
      <c r="A315" s="1">
        <v>116493503</v>
      </c>
      <c r="B315" s="2" t="s">
        <v>356</v>
      </c>
      <c r="C315" s="2" t="s">
        <v>357</v>
      </c>
      <c r="D315" s="15">
        <v>49076</v>
      </c>
      <c r="E315" s="6">
        <v>3551</v>
      </c>
      <c r="F315" s="34">
        <f t="shared" si="68"/>
        <v>1.0922000000000001</v>
      </c>
      <c r="G315" s="62">
        <f t="shared" si="83"/>
        <v>202</v>
      </c>
      <c r="H315" s="22">
        <f>INDEX('Sparsity-Size Ratio'!$P$1:$P$504,MATCH('BEFC_17-18'!A:A,'Sparsity-Size Ratio'!$A$1:$A$501))</f>
        <v>0.84719999999999995</v>
      </c>
      <c r="I315" s="23">
        <f t="shared" si="69"/>
        <v>127.29</v>
      </c>
      <c r="J315" s="63">
        <v>0.2044</v>
      </c>
      <c r="K315" s="63">
        <v>0.2467</v>
      </c>
      <c r="L315" s="23">
        <f t="shared" si="70"/>
        <v>153.375</v>
      </c>
      <c r="M315" s="23">
        <f t="shared" si="71"/>
        <v>92.558000000000007</v>
      </c>
      <c r="N315" s="23">
        <f t="shared" si="72"/>
        <v>0</v>
      </c>
      <c r="O315" s="23">
        <f t="shared" si="73"/>
        <v>245.93299999999999</v>
      </c>
      <c r="P315" s="13">
        <v>35.006999999999998</v>
      </c>
      <c r="Q315" s="22">
        <f t="shared" si="74"/>
        <v>7.0010000000000003</v>
      </c>
      <c r="R315" s="14">
        <v>1</v>
      </c>
      <c r="S315" s="22">
        <f t="shared" si="75"/>
        <v>0.6</v>
      </c>
      <c r="T315" s="64">
        <v>1250.6120000000001</v>
      </c>
      <c r="U315" s="64">
        <v>1257.501</v>
      </c>
      <c r="V315" s="64">
        <v>1264.579</v>
      </c>
      <c r="W315" s="23">
        <f t="shared" si="84"/>
        <v>1257.5640000000001</v>
      </c>
      <c r="X315" s="41">
        <f t="shared" si="76"/>
        <v>7.3391420344747871E-4</v>
      </c>
      <c r="Y315" s="23">
        <f t="shared" si="77"/>
        <v>253.53399999999999</v>
      </c>
      <c r="Z315" s="23">
        <f t="shared" si="78"/>
        <v>380.82400000000001</v>
      </c>
      <c r="AA315" s="30">
        <f t="shared" si="79"/>
        <v>1638.3879999999999</v>
      </c>
      <c r="AB315" s="22">
        <f>INDEX('LECI_17-18'!$X$1:$X$505,MATCH('BEFC_17-18'!A:A,'LECI_17-18'!$A$1:$A$502))</f>
        <v>1.1299999999999999</v>
      </c>
      <c r="AC315" s="23">
        <f t="shared" si="80"/>
        <v>2022.076</v>
      </c>
      <c r="AD315" s="31">
        <f t="shared" si="81"/>
        <v>307214</v>
      </c>
      <c r="AF315" s="65">
        <v>5999603.5899999999</v>
      </c>
      <c r="AH315" s="36">
        <f t="shared" si="82"/>
        <v>6306818</v>
      </c>
    </row>
    <row r="316" spans="1:34" x14ac:dyDescent="0.2">
      <c r="A316" s="1">
        <v>116495003</v>
      </c>
      <c r="B316" s="2" t="s">
        <v>358</v>
      </c>
      <c r="C316" s="2" t="s">
        <v>357</v>
      </c>
      <c r="D316" s="15">
        <v>46527</v>
      </c>
      <c r="E316" s="6">
        <v>7212</v>
      </c>
      <c r="F316" s="34">
        <f t="shared" si="68"/>
        <v>1.1519999999999999</v>
      </c>
      <c r="G316" s="62">
        <f t="shared" si="83"/>
        <v>167</v>
      </c>
      <c r="H316" s="22">
        <f>INDEX('Sparsity-Size Ratio'!$P$1:$P$504,MATCH('BEFC_17-18'!A:A,'Sparsity-Size Ratio'!$A$1:$A$501))</f>
        <v>0.68320000000000003</v>
      </c>
      <c r="I316" s="23">
        <f t="shared" si="69"/>
        <v>0</v>
      </c>
      <c r="J316" s="63">
        <v>0.1963</v>
      </c>
      <c r="K316" s="63">
        <v>0.15909999999999999</v>
      </c>
      <c r="L316" s="23">
        <f t="shared" si="70"/>
        <v>249.38900000000001</v>
      </c>
      <c r="M316" s="23">
        <f t="shared" si="71"/>
        <v>101.06399999999999</v>
      </c>
      <c r="N316" s="23">
        <f t="shared" si="72"/>
        <v>0</v>
      </c>
      <c r="O316" s="23">
        <f t="shared" si="73"/>
        <v>350.45299999999997</v>
      </c>
      <c r="P316" s="13">
        <v>28.053000000000001</v>
      </c>
      <c r="Q316" s="22">
        <f t="shared" si="74"/>
        <v>5.6109999999999998</v>
      </c>
      <c r="R316" s="14">
        <v>64</v>
      </c>
      <c r="S316" s="22">
        <f t="shared" si="75"/>
        <v>38.4</v>
      </c>
      <c r="T316" s="64">
        <v>2117.4160000000002</v>
      </c>
      <c r="U316" s="64">
        <v>2101.895</v>
      </c>
      <c r="V316" s="64">
        <v>2166.8960000000002</v>
      </c>
      <c r="W316" s="23">
        <f t="shared" si="84"/>
        <v>2128.7359999999999</v>
      </c>
      <c r="X316" s="41">
        <f t="shared" si="76"/>
        <v>1.2423300808467577E-3</v>
      </c>
      <c r="Y316" s="23">
        <f t="shared" si="77"/>
        <v>394.464</v>
      </c>
      <c r="Z316" s="23">
        <f t="shared" si="78"/>
        <v>394.464</v>
      </c>
      <c r="AA316" s="30">
        <f t="shared" si="79"/>
        <v>2523.1999999999998</v>
      </c>
      <c r="AB316" s="22">
        <f>INDEX('LECI_17-18'!$X$1:$X$505,MATCH('BEFC_17-18'!A:A,'LECI_17-18'!$A$1:$A$502))</f>
        <v>0.95</v>
      </c>
      <c r="AC316" s="23">
        <f t="shared" si="80"/>
        <v>2761.39</v>
      </c>
      <c r="AD316" s="31">
        <f t="shared" si="81"/>
        <v>419539</v>
      </c>
      <c r="AF316" s="65">
        <v>8813722.2300000004</v>
      </c>
      <c r="AH316" s="36">
        <f t="shared" si="82"/>
        <v>9233261</v>
      </c>
    </row>
    <row r="317" spans="1:34" x14ac:dyDescent="0.2">
      <c r="A317" s="1">
        <v>116495103</v>
      </c>
      <c r="B317" s="2" t="s">
        <v>359</v>
      </c>
      <c r="C317" s="2" t="s">
        <v>357</v>
      </c>
      <c r="D317" s="15">
        <v>35501</v>
      </c>
      <c r="E317" s="6">
        <v>5829</v>
      </c>
      <c r="F317" s="34">
        <f t="shared" si="68"/>
        <v>1.5098</v>
      </c>
      <c r="G317" s="62">
        <f t="shared" si="83"/>
        <v>25</v>
      </c>
      <c r="H317" s="22">
        <f>INDEX('Sparsity-Size Ratio'!$P$1:$P$504,MATCH('BEFC_17-18'!A:A,'Sparsity-Size Ratio'!$A$1:$A$501))</f>
        <v>0.51910000000000001</v>
      </c>
      <c r="I317" s="23">
        <f t="shared" si="69"/>
        <v>0</v>
      </c>
      <c r="J317" s="63">
        <v>0.29980000000000001</v>
      </c>
      <c r="K317" s="63">
        <v>0.20019999999999999</v>
      </c>
      <c r="L317" s="23">
        <f t="shared" si="70"/>
        <v>273.67700000000002</v>
      </c>
      <c r="M317" s="23">
        <f t="shared" si="71"/>
        <v>91.378</v>
      </c>
      <c r="N317" s="23">
        <f t="shared" si="72"/>
        <v>0</v>
      </c>
      <c r="O317" s="23">
        <f t="shared" si="73"/>
        <v>365.05500000000001</v>
      </c>
      <c r="P317" s="13">
        <v>53.530000000000008</v>
      </c>
      <c r="Q317" s="22">
        <f t="shared" si="74"/>
        <v>10.706</v>
      </c>
      <c r="R317" s="14">
        <v>9</v>
      </c>
      <c r="S317" s="22">
        <f t="shared" si="75"/>
        <v>5.4</v>
      </c>
      <c r="T317" s="64">
        <v>1521.441</v>
      </c>
      <c r="U317" s="64">
        <v>1524.9949999999999</v>
      </c>
      <c r="V317" s="64">
        <v>1581.0039999999999</v>
      </c>
      <c r="W317" s="23">
        <f t="shared" si="84"/>
        <v>1542.48</v>
      </c>
      <c r="X317" s="41">
        <f t="shared" si="76"/>
        <v>9.0019114775364672E-4</v>
      </c>
      <c r="Y317" s="23">
        <f t="shared" si="77"/>
        <v>381.161</v>
      </c>
      <c r="Z317" s="23">
        <f t="shared" si="78"/>
        <v>381.161</v>
      </c>
      <c r="AA317" s="30">
        <f t="shared" si="79"/>
        <v>1923.6410000000001</v>
      </c>
      <c r="AB317" s="22">
        <f>INDEX('LECI_17-18'!$X$1:$X$505,MATCH('BEFC_17-18'!A:A,'LECI_17-18'!$A$1:$A$502))</f>
        <v>0.95000000000000007</v>
      </c>
      <c r="AC317" s="23">
        <f t="shared" si="80"/>
        <v>2759.098</v>
      </c>
      <c r="AD317" s="31">
        <f t="shared" si="81"/>
        <v>419190</v>
      </c>
      <c r="AF317" s="65">
        <v>7870323.4800000004</v>
      </c>
      <c r="AH317" s="36">
        <f t="shared" si="82"/>
        <v>8289513</v>
      </c>
    </row>
    <row r="318" spans="1:34" x14ac:dyDescent="0.2">
      <c r="A318" s="1">
        <v>116496503</v>
      </c>
      <c r="B318" s="2" t="s">
        <v>360</v>
      </c>
      <c r="C318" s="2" t="s">
        <v>357</v>
      </c>
      <c r="D318" s="15">
        <v>36964</v>
      </c>
      <c r="E318" s="6">
        <v>8060</v>
      </c>
      <c r="F318" s="34">
        <f t="shared" si="68"/>
        <v>1.45</v>
      </c>
      <c r="G318" s="62">
        <f t="shared" si="83"/>
        <v>33</v>
      </c>
      <c r="H318" s="22">
        <f>INDEX('Sparsity-Size Ratio'!$P$1:$P$504,MATCH('BEFC_17-18'!A:A,'Sparsity-Size Ratio'!$A$1:$A$501))</f>
        <v>0.60289999999999999</v>
      </c>
      <c r="I318" s="23">
        <f t="shared" si="69"/>
        <v>0</v>
      </c>
      <c r="J318" s="63">
        <v>0.1782</v>
      </c>
      <c r="K318" s="63">
        <v>0.25619999999999998</v>
      </c>
      <c r="L318" s="23">
        <f t="shared" si="70"/>
        <v>256.43099999999998</v>
      </c>
      <c r="M318" s="23">
        <f t="shared" si="71"/>
        <v>184.33699999999999</v>
      </c>
      <c r="N318" s="23">
        <f t="shared" si="72"/>
        <v>0</v>
      </c>
      <c r="O318" s="23">
        <f t="shared" si="73"/>
        <v>440.76799999999997</v>
      </c>
      <c r="P318" s="13">
        <v>131.136</v>
      </c>
      <c r="Q318" s="22">
        <f t="shared" si="74"/>
        <v>26.227</v>
      </c>
      <c r="R318" s="14">
        <v>4</v>
      </c>
      <c r="S318" s="22">
        <f t="shared" si="75"/>
        <v>2.4</v>
      </c>
      <c r="T318" s="64">
        <v>2398.3440000000001</v>
      </c>
      <c r="U318" s="64">
        <v>2471.1689999999999</v>
      </c>
      <c r="V318" s="64">
        <v>2462.326</v>
      </c>
      <c r="W318" s="23">
        <f t="shared" si="84"/>
        <v>2443.9459999999999</v>
      </c>
      <c r="X318" s="41">
        <f t="shared" si="76"/>
        <v>1.4262866000129232E-3</v>
      </c>
      <c r="Y318" s="23">
        <f t="shared" si="77"/>
        <v>469.39499999999998</v>
      </c>
      <c r="Z318" s="23">
        <f t="shared" si="78"/>
        <v>469.39499999999998</v>
      </c>
      <c r="AA318" s="30">
        <f t="shared" si="79"/>
        <v>2913.3409999999999</v>
      </c>
      <c r="AB318" s="22">
        <f>INDEX('LECI_17-18'!$X$1:$X$505,MATCH('BEFC_17-18'!A:A,'LECI_17-18'!$A$1:$A$502))</f>
        <v>0.9</v>
      </c>
      <c r="AC318" s="23">
        <f t="shared" si="80"/>
        <v>3801.91</v>
      </c>
      <c r="AD318" s="31">
        <f t="shared" si="81"/>
        <v>577625</v>
      </c>
      <c r="AF318" s="65">
        <v>11864431.65</v>
      </c>
      <c r="AH318" s="36">
        <f t="shared" si="82"/>
        <v>12442057</v>
      </c>
    </row>
    <row r="319" spans="1:34" x14ac:dyDescent="0.2">
      <c r="A319" s="1">
        <v>116496603</v>
      </c>
      <c r="B319" s="2" t="s">
        <v>361</v>
      </c>
      <c r="C319" s="2" t="s">
        <v>357</v>
      </c>
      <c r="D319" s="15">
        <v>42393</v>
      </c>
      <c r="E319" s="6">
        <v>9697</v>
      </c>
      <c r="F319" s="34">
        <f t="shared" si="68"/>
        <v>1.2643</v>
      </c>
      <c r="G319" s="62">
        <f t="shared" si="83"/>
        <v>96</v>
      </c>
      <c r="H319" s="22">
        <f>INDEX('Sparsity-Size Ratio'!$P$1:$P$504,MATCH('BEFC_17-18'!A:A,'Sparsity-Size Ratio'!$A$1:$A$501))</f>
        <v>0.53720000000000001</v>
      </c>
      <c r="I319" s="23">
        <f t="shared" si="69"/>
        <v>0</v>
      </c>
      <c r="J319" s="63">
        <v>0.16420000000000001</v>
      </c>
      <c r="K319" s="63">
        <v>0.33250000000000002</v>
      </c>
      <c r="L319" s="23">
        <f t="shared" si="70"/>
        <v>289.37</v>
      </c>
      <c r="M319" s="23">
        <f t="shared" si="71"/>
        <v>292.983</v>
      </c>
      <c r="N319" s="23">
        <f t="shared" si="72"/>
        <v>0</v>
      </c>
      <c r="O319" s="23">
        <f t="shared" si="73"/>
        <v>582.35299999999995</v>
      </c>
      <c r="P319" s="13">
        <v>93.661000000000001</v>
      </c>
      <c r="Q319" s="22">
        <f t="shared" si="74"/>
        <v>18.731999999999999</v>
      </c>
      <c r="R319" s="14">
        <v>54</v>
      </c>
      <c r="S319" s="22">
        <f t="shared" si="75"/>
        <v>32.4</v>
      </c>
      <c r="T319" s="64">
        <v>2937.174</v>
      </c>
      <c r="U319" s="64">
        <v>3003.5149999999999</v>
      </c>
      <c r="V319" s="64">
        <v>2980.5329999999999</v>
      </c>
      <c r="W319" s="23">
        <f t="shared" si="84"/>
        <v>2973.741</v>
      </c>
      <c r="X319" s="41">
        <f t="shared" si="76"/>
        <v>1.7354749001037789E-3</v>
      </c>
      <c r="Y319" s="23">
        <f t="shared" si="77"/>
        <v>633.48500000000001</v>
      </c>
      <c r="Z319" s="23">
        <f t="shared" si="78"/>
        <v>633.48500000000001</v>
      </c>
      <c r="AA319" s="30">
        <f t="shared" si="79"/>
        <v>3607.2260000000001</v>
      </c>
      <c r="AB319" s="22">
        <f>INDEX('LECI_17-18'!$X$1:$X$505,MATCH('BEFC_17-18'!A:A,'LECI_17-18'!$A$1:$A$502))</f>
        <v>1.24</v>
      </c>
      <c r="AC319" s="23">
        <f t="shared" si="80"/>
        <v>5655.1639999999998</v>
      </c>
      <c r="AD319" s="31">
        <f t="shared" si="81"/>
        <v>859190</v>
      </c>
      <c r="AF319" s="65">
        <v>11804952.85</v>
      </c>
      <c r="AH319" s="36">
        <f t="shared" si="82"/>
        <v>12664143</v>
      </c>
    </row>
    <row r="320" spans="1:34" x14ac:dyDescent="0.2">
      <c r="A320" s="1">
        <v>116498003</v>
      </c>
      <c r="B320" s="2" t="s">
        <v>362</v>
      </c>
      <c r="C320" s="2" t="s">
        <v>357</v>
      </c>
      <c r="D320" s="15">
        <v>51307</v>
      </c>
      <c r="E320" s="6">
        <v>5241</v>
      </c>
      <c r="F320" s="34">
        <f t="shared" si="68"/>
        <v>1.0447</v>
      </c>
      <c r="G320" s="62">
        <f t="shared" si="83"/>
        <v>246</v>
      </c>
      <c r="H320" s="22">
        <f>INDEX('Sparsity-Size Ratio'!$P$1:$P$504,MATCH('BEFC_17-18'!A:A,'Sparsity-Size Ratio'!$A$1:$A$501))</f>
        <v>0.7883</v>
      </c>
      <c r="I320" s="23">
        <f t="shared" si="69"/>
        <v>53.741999999999997</v>
      </c>
      <c r="J320" s="63">
        <v>0.15890000000000001</v>
      </c>
      <c r="K320" s="63">
        <v>0.14860000000000001</v>
      </c>
      <c r="L320" s="23">
        <f t="shared" si="70"/>
        <v>147.34700000000001</v>
      </c>
      <c r="M320" s="23">
        <f t="shared" si="71"/>
        <v>68.897999999999996</v>
      </c>
      <c r="N320" s="23">
        <f t="shared" si="72"/>
        <v>0</v>
      </c>
      <c r="O320" s="23">
        <f t="shared" si="73"/>
        <v>216.245</v>
      </c>
      <c r="P320" s="13">
        <v>42.067999999999998</v>
      </c>
      <c r="Q320" s="22">
        <f t="shared" si="74"/>
        <v>8.4139999999999997</v>
      </c>
      <c r="R320" s="14">
        <v>5</v>
      </c>
      <c r="S320" s="22">
        <f t="shared" si="75"/>
        <v>3</v>
      </c>
      <c r="T320" s="64">
        <v>1545.492</v>
      </c>
      <c r="U320" s="64">
        <v>1587.96</v>
      </c>
      <c r="V320" s="64">
        <v>1609.46</v>
      </c>
      <c r="W320" s="23">
        <f t="shared" si="84"/>
        <v>1580.971</v>
      </c>
      <c r="X320" s="41">
        <f t="shared" si="76"/>
        <v>9.2265449085578459E-4</v>
      </c>
      <c r="Y320" s="23">
        <f t="shared" si="77"/>
        <v>227.65899999999999</v>
      </c>
      <c r="Z320" s="23">
        <f t="shared" si="78"/>
        <v>281.40100000000001</v>
      </c>
      <c r="AA320" s="30">
        <f t="shared" si="79"/>
        <v>1862.3720000000001</v>
      </c>
      <c r="AB320" s="22">
        <f>INDEX('LECI_17-18'!$X$1:$X$505,MATCH('BEFC_17-18'!A:A,'LECI_17-18'!$A$1:$A$502))</f>
        <v>0.83</v>
      </c>
      <c r="AC320" s="23">
        <f t="shared" si="80"/>
        <v>1614.865</v>
      </c>
      <c r="AD320" s="31">
        <f t="shared" si="81"/>
        <v>245347</v>
      </c>
      <c r="AF320" s="65">
        <v>6119901.5599999996</v>
      </c>
      <c r="AH320" s="36">
        <f t="shared" si="82"/>
        <v>6365249</v>
      </c>
    </row>
    <row r="321" spans="1:34" x14ac:dyDescent="0.2">
      <c r="A321" s="1">
        <v>116555003</v>
      </c>
      <c r="B321" s="2" t="s">
        <v>363</v>
      </c>
      <c r="C321" s="2" t="s">
        <v>364</v>
      </c>
      <c r="D321" s="15">
        <v>47346</v>
      </c>
      <c r="E321" s="6">
        <v>6412</v>
      </c>
      <c r="F321" s="34">
        <f t="shared" si="68"/>
        <v>1.1321000000000001</v>
      </c>
      <c r="G321" s="62">
        <f t="shared" si="83"/>
        <v>177</v>
      </c>
      <c r="H321" s="22">
        <f>INDEX('Sparsity-Size Ratio'!$P$1:$P$504,MATCH('BEFC_17-18'!A:A,'Sparsity-Size Ratio'!$A$1:$A$501))</f>
        <v>0.74919999999999998</v>
      </c>
      <c r="I321" s="23">
        <f t="shared" si="69"/>
        <v>0</v>
      </c>
      <c r="J321" s="63">
        <v>0.18720000000000001</v>
      </c>
      <c r="K321" s="63">
        <v>0.2611</v>
      </c>
      <c r="L321" s="23">
        <f t="shared" si="70"/>
        <v>246.83799999999999</v>
      </c>
      <c r="M321" s="23">
        <f t="shared" si="71"/>
        <v>172.14099999999999</v>
      </c>
      <c r="N321" s="23">
        <f t="shared" si="72"/>
        <v>0</v>
      </c>
      <c r="O321" s="23">
        <f t="shared" si="73"/>
        <v>418.97899999999998</v>
      </c>
      <c r="P321" s="13">
        <v>84.183999999999983</v>
      </c>
      <c r="Q321" s="22">
        <f t="shared" si="74"/>
        <v>16.837</v>
      </c>
      <c r="R321" s="14">
        <v>5</v>
      </c>
      <c r="S321" s="22">
        <f t="shared" si="75"/>
        <v>3</v>
      </c>
      <c r="T321" s="64">
        <v>2197.634</v>
      </c>
      <c r="U321" s="64">
        <v>2252.59</v>
      </c>
      <c r="V321" s="64">
        <v>2336.2469999999998</v>
      </c>
      <c r="W321" s="23">
        <f t="shared" si="84"/>
        <v>2262.1570000000002</v>
      </c>
      <c r="X321" s="41">
        <f t="shared" si="76"/>
        <v>1.3201945608558596E-3</v>
      </c>
      <c r="Y321" s="23">
        <f t="shared" si="77"/>
        <v>438.81599999999997</v>
      </c>
      <c r="Z321" s="23">
        <f t="shared" si="78"/>
        <v>438.81599999999997</v>
      </c>
      <c r="AA321" s="30">
        <f t="shared" si="79"/>
        <v>2700.973</v>
      </c>
      <c r="AB321" s="22">
        <f>INDEX('LECI_17-18'!$X$1:$X$505,MATCH('BEFC_17-18'!A:A,'LECI_17-18'!$A$1:$A$502))</f>
        <v>1.21</v>
      </c>
      <c r="AC321" s="23">
        <f t="shared" si="80"/>
        <v>3699.904</v>
      </c>
      <c r="AD321" s="31">
        <f t="shared" si="81"/>
        <v>562127</v>
      </c>
      <c r="AF321" s="65">
        <v>8265002.25</v>
      </c>
      <c r="AH321" s="36">
        <f t="shared" si="82"/>
        <v>8827129</v>
      </c>
    </row>
    <row r="322" spans="1:34" x14ac:dyDescent="0.2">
      <c r="A322" s="1">
        <v>116557103</v>
      </c>
      <c r="B322" s="2" t="s">
        <v>365</v>
      </c>
      <c r="C322" s="2" t="s">
        <v>364</v>
      </c>
      <c r="D322" s="15">
        <v>51894</v>
      </c>
      <c r="E322" s="6">
        <v>8030</v>
      </c>
      <c r="F322" s="34">
        <f t="shared" si="68"/>
        <v>1.0328999999999999</v>
      </c>
      <c r="G322" s="62">
        <f t="shared" si="83"/>
        <v>258</v>
      </c>
      <c r="H322" s="22">
        <f>INDEX('Sparsity-Size Ratio'!$P$1:$P$504,MATCH('BEFC_17-18'!A:A,'Sparsity-Size Ratio'!$A$1:$A$501))</f>
        <v>0.61929999999999996</v>
      </c>
      <c r="I322" s="23">
        <f t="shared" si="69"/>
        <v>0</v>
      </c>
      <c r="J322" s="63">
        <v>0.155</v>
      </c>
      <c r="K322" s="63">
        <v>0.24329999999999999</v>
      </c>
      <c r="L322" s="23">
        <f t="shared" si="70"/>
        <v>253.364</v>
      </c>
      <c r="M322" s="23">
        <f t="shared" si="71"/>
        <v>198.85</v>
      </c>
      <c r="N322" s="23">
        <f t="shared" si="72"/>
        <v>0</v>
      </c>
      <c r="O322" s="23">
        <f t="shared" si="73"/>
        <v>452.214</v>
      </c>
      <c r="P322" s="13">
        <v>39.697000000000003</v>
      </c>
      <c r="Q322" s="22">
        <f t="shared" si="74"/>
        <v>7.9390000000000001</v>
      </c>
      <c r="R322" s="14">
        <v>22</v>
      </c>
      <c r="S322" s="22">
        <f t="shared" si="75"/>
        <v>13.2</v>
      </c>
      <c r="T322" s="64">
        <v>2724.34</v>
      </c>
      <c r="U322" s="64">
        <v>2794.2469999999998</v>
      </c>
      <c r="V322" s="64">
        <v>2758.0810000000001</v>
      </c>
      <c r="W322" s="23">
        <f t="shared" si="84"/>
        <v>2758.8890000000001</v>
      </c>
      <c r="X322" s="41">
        <f t="shared" si="76"/>
        <v>1.610087298010289E-3</v>
      </c>
      <c r="Y322" s="23">
        <f t="shared" si="77"/>
        <v>473.35300000000001</v>
      </c>
      <c r="Z322" s="23">
        <f t="shared" si="78"/>
        <v>473.35300000000001</v>
      </c>
      <c r="AA322" s="30">
        <f t="shared" si="79"/>
        <v>3232.2420000000002</v>
      </c>
      <c r="AB322" s="22">
        <f>INDEX('LECI_17-18'!$X$1:$X$505,MATCH('BEFC_17-18'!A:A,'LECI_17-18'!$A$1:$A$502))</f>
        <v>1.1499999999999999</v>
      </c>
      <c r="AC322" s="23">
        <f t="shared" si="80"/>
        <v>3839.37</v>
      </c>
      <c r="AD322" s="31">
        <f t="shared" si="81"/>
        <v>583316</v>
      </c>
      <c r="AF322" s="65">
        <v>7258031.3799999999</v>
      </c>
      <c r="AH322" s="36">
        <f t="shared" si="82"/>
        <v>7841347</v>
      </c>
    </row>
    <row r="323" spans="1:34" x14ac:dyDescent="0.2">
      <c r="A323" s="1">
        <v>116604003</v>
      </c>
      <c r="B323" s="2" t="s">
        <v>366</v>
      </c>
      <c r="C323" s="2" t="s">
        <v>367</v>
      </c>
      <c r="D323" s="15">
        <v>50192</v>
      </c>
      <c r="E323" s="6">
        <v>5992</v>
      </c>
      <c r="F323" s="34">
        <f t="shared" ref="F323:F386" si="85">ROUND(1/(D323/$D$504),4)</f>
        <v>1.0679000000000001</v>
      </c>
      <c r="G323" s="62">
        <f t="shared" si="83"/>
        <v>224</v>
      </c>
      <c r="H323" s="22">
        <f>INDEX('Sparsity-Size Ratio'!$P$1:$P$504,MATCH('BEFC_17-18'!A:A,'Sparsity-Size Ratio'!$A$1:$A$501))</f>
        <v>0.58150000000000002</v>
      </c>
      <c r="I323" s="23">
        <f t="shared" ref="I323:I386" si="86">ROUND(IF(H323&lt;=$H$504,0,((H323/$H$504)-1)*0.7*(W323+Y323)),3)</f>
        <v>0</v>
      </c>
      <c r="J323" s="63">
        <v>0.17749999999999999</v>
      </c>
      <c r="K323" s="63">
        <v>0.16739999999999999</v>
      </c>
      <c r="L323" s="23">
        <f t="shared" ref="L323:L386" si="87">ROUND((J323*T323)*$L$506,3)</f>
        <v>208.47399999999999</v>
      </c>
      <c r="M323" s="23">
        <f t="shared" ref="M323:M386" si="88">ROUND((K323*T323)*$M$506,3)</f>
        <v>98.305999999999997</v>
      </c>
      <c r="N323" s="23">
        <f t="shared" ref="N323:N386" si="89">IF(J323&gt;$N$506,ROUND((J323*T323)*$N$508,3),0)</f>
        <v>0</v>
      </c>
      <c r="O323" s="23">
        <f t="shared" ref="O323:O386" si="90">ROUND(L323+M323+N323,3)</f>
        <v>306.77999999999997</v>
      </c>
      <c r="P323" s="13">
        <v>22.819000000000003</v>
      </c>
      <c r="Q323" s="22">
        <f t="shared" ref="Q323:Q386" si="91">ROUND(P323*$P$506,3)</f>
        <v>4.5640000000000001</v>
      </c>
      <c r="R323" s="14">
        <v>34</v>
      </c>
      <c r="S323" s="22">
        <f t="shared" ref="S323:S386" si="92">ROUND(R323*$R$506,3)</f>
        <v>20.399999999999999</v>
      </c>
      <c r="T323" s="64">
        <v>1957.499</v>
      </c>
      <c r="U323" s="64">
        <v>1957.53</v>
      </c>
      <c r="V323" s="64">
        <v>1942.6659999999999</v>
      </c>
      <c r="W323" s="23">
        <f t="shared" si="84"/>
        <v>1952.5650000000001</v>
      </c>
      <c r="X323" s="41">
        <f t="shared" ref="X323:X386" si="93">W323/$W$504</f>
        <v>1.1395167058332032E-3</v>
      </c>
      <c r="Y323" s="23">
        <f t="shared" ref="Y323:Y386" si="94">ROUND((S323+Q323+O323),3)</f>
        <v>331.74400000000003</v>
      </c>
      <c r="Z323" s="23">
        <f t="shared" ref="Z323:Z386" si="95">ROUND(Y323+I323,3)</f>
        <v>331.74400000000003</v>
      </c>
      <c r="AA323" s="30">
        <f t="shared" ref="AA323:AA386" si="96">ROUND(W323+Z323,4)</f>
        <v>2284.3090000000002</v>
      </c>
      <c r="AB323" s="22">
        <f>INDEX('LECI_17-18'!$X$1:$X$505,MATCH('BEFC_17-18'!A:A,'LECI_17-18'!$A$1:$A$502))</f>
        <v>1.4</v>
      </c>
      <c r="AC323" s="23">
        <f t="shared" ref="AC323:AC386" si="97">ROUND(F323*AA323*AB323,3)</f>
        <v>3415.1790000000001</v>
      </c>
      <c r="AD323" s="31">
        <f t="shared" ref="AD323:AD386" si="98">ROUND((AC323/$AC$504)*$AF$509,0)</f>
        <v>518869</v>
      </c>
      <c r="AF323" s="65">
        <v>3099359.74</v>
      </c>
      <c r="AH323" s="36">
        <f t="shared" ref="AH323:AH386" si="99">ROUND(AD323+AF323,0)</f>
        <v>3618229</v>
      </c>
    </row>
    <row r="324" spans="1:34" x14ac:dyDescent="0.2">
      <c r="A324" s="1">
        <v>116605003</v>
      </c>
      <c r="B324" s="2" t="s">
        <v>368</v>
      </c>
      <c r="C324" s="2" t="s">
        <v>367</v>
      </c>
      <c r="D324" s="15">
        <v>48040</v>
      </c>
      <c r="E324" s="6">
        <v>6477</v>
      </c>
      <c r="F324" s="34">
        <f t="shared" si="85"/>
        <v>1.1156999999999999</v>
      </c>
      <c r="G324" s="62">
        <f t="shared" ref="G324:G387" si="100">RANK(F324,$F$3:$F$502)</f>
        <v>190</v>
      </c>
      <c r="H324" s="22">
        <f>INDEX('Sparsity-Size Ratio'!$P$1:$P$504,MATCH('BEFC_17-18'!A:A,'Sparsity-Size Ratio'!$A$1:$A$501))</f>
        <v>0.75970000000000004</v>
      </c>
      <c r="I324" s="23">
        <f t="shared" si="86"/>
        <v>8.0630000000000006</v>
      </c>
      <c r="J324" s="63">
        <v>0.12759999999999999</v>
      </c>
      <c r="K324" s="63">
        <v>0.26750000000000002</v>
      </c>
      <c r="L324" s="23">
        <f t="shared" si="87"/>
        <v>160.73500000000001</v>
      </c>
      <c r="M324" s="23">
        <f t="shared" si="88"/>
        <v>168.483</v>
      </c>
      <c r="N324" s="23">
        <f t="shared" si="89"/>
        <v>0</v>
      </c>
      <c r="O324" s="23">
        <f t="shared" si="90"/>
        <v>329.21800000000002</v>
      </c>
      <c r="P324" s="13">
        <v>65.519000000000005</v>
      </c>
      <c r="Q324" s="22">
        <f t="shared" si="91"/>
        <v>13.103999999999999</v>
      </c>
      <c r="R324" s="14">
        <v>7</v>
      </c>
      <c r="S324" s="22">
        <f t="shared" si="92"/>
        <v>4.2</v>
      </c>
      <c r="T324" s="64">
        <v>2099.471</v>
      </c>
      <c r="U324" s="64">
        <v>2122.9699999999998</v>
      </c>
      <c r="V324" s="64">
        <v>2203.6309999999999</v>
      </c>
      <c r="W324" s="23">
        <f t="shared" ref="W324:W387" si="101">ROUND(AVERAGE(T324:V324),3)</f>
        <v>2142.0239999999999</v>
      </c>
      <c r="X324" s="41">
        <f t="shared" si="93"/>
        <v>1.2500849560939896E-3</v>
      </c>
      <c r="Y324" s="23">
        <f t="shared" si="94"/>
        <v>346.52199999999999</v>
      </c>
      <c r="Z324" s="23">
        <f t="shared" si="95"/>
        <v>354.58499999999998</v>
      </c>
      <c r="AA324" s="30">
        <f t="shared" si="96"/>
        <v>2496.6089999999999</v>
      </c>
      <c r="AB324" s="22">
        <f>INDEX('LECI_17-18'!$X$1:$X$505,MATCH('BEFC_17-18'!A:A,'LECI_17-18'!$A$1:$A$502))</f>
        <v>0.93</v>
      </c>
      <c r="AC324" s="23">
        <f t="shared" si="97"/>
        <v>2590.4839999999999</v>
      </c>
      <c r="AD324" s="31">
        <f t="shared" si="98"/>
        <v>393573</v>
      </c>
      <c r="AF324" s="65">
        <v>7527872.0300000003</v>
      </c>
      <c r="AH324" s="36">
        <f t="shared" si="99"/>
        <v>7921445</v>
      </c>
    </row>
    <row r="325" spans="1:34" x14ac:dyDescent="0.2">
      <c r="A325" s="1">
        <v>117080503</v>
      </c>
      <c r="B325" s="2" t="s">
        <v>369</v>
      </c>
      <c r="C325" s="2" t="s">
        <v>370</v>
      </c>
      <c r="D325" s="15">
        <v>47872</v>
      </c>
      <c r="E325" s="6">
        <v>5771</v>
      </c>
      <c r="F325" s="34">
        <f t="shared" si="85"/>
        <v>1.1195999999999999</v>
      </c>
      <c r="G325" s="62">
        <f t="shared" si="100"/>
        <v>186</v>
      </c>
      <c r="H325" s="22">
        <f>INDEX('Sparsity-Size Ratio'!$P$1:$P$504,MATCH('BEFC_17-18'!A:A,'Sparsity-Size Ratio'!$A$1:$A$501))</f>
        <v>0.749</v>
      </c>
      <c r="I325" s="23">
        <f t="shared" si="86"/>
        <v>0</v>
      </c>
      <c r="J325" s="63">
        <v>0.20419999999999999</v>
      </c>
      <c r="K325" s="63">
        <v>0.18149999999999999</v>
      </c>
      <c r="L325" s="23">
        <f t="shared" si="87"/>
        <v>261.851</v>
      </c>
      <c r="M325" s="23">
        <f t="shared" si="88"/>
        <v>116.371</v>
      </c>
      <c r="N325" s="23">
        <f t="shared" si="89"/>
        <v>0</v>
      </c>
      <c r="O325" s="23">
        <f t="shared" si="90"/>
        <v>378.22199999999998</v>
      </c>
      <c r="P325" s="13">
        <v>58.617000000000004</v>
      </c>
      <c r="Q325" s="22">
        <f t="shared" si="91"/>
        <v>11.723000000000001</v>
      </c>
      <c r="R325" s="14">
        <v>0</v>
      </c>
      <c r="S325" s="22">
        <f t="shared" si="92"/>
        <v>0</v>
      </c>
      <c r="T325" s="64">
        <v>2137.2130000000002</v>
      </c>
      <c r="U325" s="64">
        <v>2157.14</v>
      </c>
      <c r="V325" s="64">
        <v>2171.413</v>
      </c>
      <c r="W325" s="23">
        <f t="shared" si="101"/>
        <v>2155.2550000000001</v>
      </c>
      <c r="X325" s="41">
        <f t="shared" si="93"/>
        <v>1.2578065661478827E-3</v>
      </c>
      <c r="Y325" s="23">
        <f t="shared" si="94"/>
        <v>389.94499999999999</v>
      </c>
      <c r="Z325" s="23">
        <f t="shared" si="95"/>
        <v>389.94499999999999</v>
      </c>
      <c r="AA325" s="30">
        <f t="shared" si="96"/>
        <v>2545.1999999999998</v>
      </c>
      <c r="AB325" s="22">
        <f>INDEX('LECI_17-18'!$X$1:$X$505,MATCH('BEFC_17-18'!A:A,'LECI_17-18'!$A$1:$A$502))</f>
        <v>1.3699999999999999</v>
      </c>
      <c r="AC325" s="23">
        <f t="shared" si="97"/>
        <v>3903.96</v>
      </c>
      <c r="AD325" s="31">
        <f t="shared" si="98"/>
        <v>593129</v>
      </c>
      <c r="AF325" s="65">
        <v>11040588.68</v>
      </c>
      <c r="AH325" s="36">
        <f t="shared" si="99"/>
        <v>11633718</v>
      </c>
    </row>
    <row r="326" spans="1:34" x14ac:dyDescent="0.2">
      <c r="A326" s="1">
        <v>117081003</v>
      </c>
      <c r="B326" s="2" t="s">
        <v>371</v>
      </c>
      <c r="C326" s="2" t="s">
        <v>370</v>
      </c>
      <c r="D326" s="15">
        <v>46113</v>
      </c>
      <c r="E326" s="6">
        <v>2475</v>
      </c>
      <c r="F326" s="34">
        <f t="shared" si="85"/>
        <v>1.1623000000000001</v>
      </c>
      <c r="G326" s="62">
        <f t="shared" si="100"/>
        <v>158</v>
      </c>
      <c r="H326" s="22">
        <f>INDEX('Sparsity-Size Ratio'!$P$1:$P$504,MATCH('BEFC_17-18'!A:A,'Sparsity-Size Ratio'!$A$1:$A$501))</f>
        <v>0.89170000000000005</v>
      </c>
      <c r="I326" s="23">
        <f t="shared" si="86"/>
        <v>148.46600000000001</v>
      </c>
      <c r="J326" s="63">
        <v>0.22770000000000001</v>
      </c>
      <c r="K326" s="63">
        <v>0.32790000000000002</v>
      </c>
      <c r="L326" s="23">
        <f t="shared" si="87"/>
        <v>125.44499999999999</v>
      </c>
      <c r="M326" s="23">
        <f t="shared" si="88"/>
        <v>90.323999999999998</v>
      </c>
      <c r="N326" s="23">
        <f t="shared" si="89"/>
        <v>0</v>
      </c>
      <c r="O326" s="23">
        <f t="shared" si="90"/>
        <v>215.76900000000001</v>
      </c>
      <c r="P326" s="13">
        <v>24.896999999999998</v>
      </c>
      <c r="Q326" s="22">
        <f t="shared" si="91"/>
        <v>4.9790000000000001</v>
      </c>
      <c r="R326" s="14">
        <v>1</v>
      </c>
      <c r="S326" s="22">
        <f t="shared" si="92"/>
        <v>0.6</v>
      </c>
      <c r="T326" s="64">
        <v>918.20299999999997</v>
      </c>
      <c r="U326" s="64">
        <v>955.96</v>
      </c>
      <c r="V326" s="64">
        <v>1012.778</v>
      </c>
      <c r="W326" s="23">
        <f t="shared" si="101"/>
        <v>962.31399999999996</v>
      </c>
      <c r="X326" s="41">
        <f t="shared" si="93"/>
        <v>5.6160633794888933E-4</v>
      </c>
      <c r="Y326" s="23">
        <f t="shared" si="94"/>
        <v>221.34800000000001</v>
      </c>
      <c r="Z326" s="23">
        <f t="shared" si="95"/>
        <v>369.81400000000002</v>
      </c>
      <c r="AA326" s="30">
        <f t="shared" si="96"/>
        <v>1332.1279999999999</v>
      </c>
      <c r="AB326" s="22">
        <f>INDEX('LECI_17-18'!$X$1:$X$505,MATCH('BEFC_17-18'!A:A,'LECI_17-18'!$A$1:$A$502))</f>
        <v>1.0499999999999998</v>
      </c>
      <c r="AC326" s="23">
        <f t="shared" si="97"/>
        <v>1625.749</v>
      </c>
      <c r="AD326" s="31">
        <f t="shared" si="98"/>
        <v>247000</v>
      </c>
      <c r="AF326" s="65">
        <v>6712888.3600000003</v>
      </c>
      <c r="AH326" s="36">
        <f t="shared" si="99"/>
        <v>6959888</v>
      </c>
    </row>
    <row r="327" spans="1:34" x14ac:dyDescent="0.2">
      <c r="A327" s="1">
        <v>117083004</v>
      </c>
      <c r="B327" s="2" t="s">
        <v>372</v>
      </c>
      <c r="C327" s="2" t="s">
        <v>370</v>
      </c>
      <c r="D327" s="15">
        <v>50844</v>
      </c>
      <c r="E327" s="6">
        <v>2012</v>
      </c>
      <c r="F327" s="34">
        <f t="shared" si="85"/>
        <v>1.0542</v>
      </c>
      <c r="G327" s="62">
        <f t="shared" si="100"/>
        <v>238</v>
      </c>
      <c r="H327" s="22">
        <f>INDEX('Sparsity-Size Ratio'!$P$1:$P$504,MATCH('BEFC_17-18'!A:A,'Sparsity-Size Ratio'!$A$1:$A$501))</f>
        <v>0.89739999999999998</v>
      </c>
      <c r="I327" s="23">
        <f t="shared" si="86"/>
        <v>133.81700000000001</v>
      </c>
      <c r="J327" s="63">
        <v>0.1976</v>
      </c>
      <c r="K327" s="63">
        <v>0.22850000000000001</v>
      </c>
      <c r="L327" s="23">
        <f t="shared" si="87"/>
        <v>100.58499999999999</v>
      </c>
      <c r="M327" s="23">
        <f t="shared" si="88"/>
        <v>58.156999999999996</v>
      </c>
      <c r="N327" s="23">
        <f t="shared" si="89"/>
        <v>0</v>
      </c>
      <c r="O327" s="23">
        <f t="shared" si="90"/>
        <v>158.74199999999999</v>
      </c>
      <c r="P327" s="13">
        <v>23.525999999999996</v>
      </c>
      <c r="Q327" s="22">
        <f t="shared" si="91"/>
        <v>4.7050000000000001</v>
      </c>
      <c r="R327" s="14">
        <v>0</v>
      </c>
      <c r="S327" s="22">
        <f t="shared" si="92"/>
        <v>0</v>
      </c>
      <c r="T327" s="64">
        <v>848.39300000000003</v>
      </c>
      <c r="U327" s="64">
        <v>864.07100000000003</v>
      </c>
      <c r="V327" s="64">
        <v>868.58799999999997</v>
      </c>
      <c r="W327" s="23">
        <f t="shared" si="101"/>
        <v>860.351</v>
      </c>
      <c r="X327" s="41">
        <f t="shared" si="93"/>
        <v>5.0210074306376591E-4</v>
      </c>
      <c r="Y327" s="23">
        <f t="shared" si="94"/>
        <v>163.447</v>
      </c>
      <c r="Z327" s="23">
        <f t="shared" si="95"/>
        <v>297.26400000000001</v>
      </c>
      <c r="AA327" s="30">
        <f t="shared" si="96"/>
        <v>1157.615</v>
      </c>
      <c r="AB327" s="22">
        <f>INDEX('LECI_17-18'!$X$1:$X$505,MATCH('BEFC_17-18'!A:A,'LECI_17-18'!$A$1:$A$502))</f>
        <v>1.04</v>
      </c>
      <c r="AC327" s="23">
        <f t="shared" si="97"/>
        <v>1269.172</v>
      </c>
      <c r="AD327" s="31">
        <f t="shared" si="98"/>
        <v>192826</v>
      </c>
      <c r="AF327" s="65">
        <v>5721285.7599999998</v>
      </c>
      <c r="AH327" s="36">
        <f t="shared" si="99"/>
        <v>5914112</v>
      </c>
    </row>
    <row r="328" spans="1:34" x14ac:dyDescent="0.2">
      <c r="A328" s="1">
        <v>117086003</v>
      </c>
      <c r="B328" s="2" t="s">
        <v>373</v>
      </c>
      <c r="C328" s="2" t="s">
        <v>370</v>
      </c>
      <c r="D328" s="15">
        <v>42050</v>
      </c>
      <c r="E328" s="6">
        <v>3570</v>
      </c>
      <c r="F328" s="34">
        <f t="shared" si="85"/>
        <v>1.2746</v>
      </c>
      <c r="G328" s="62">
        <f t="shared" si="100"/>
        <v>91</v>
      </c>
      <c r="H328" s="22">
        <f>INDEX('Sparsity-Size Ratio'!$P$1:$P$504,MATCH('BEFC_17-18'!A:A,'Sparsity-Size Ratio'!$A$1:$A$501))</f>
        <v>0.73140000000000005</v>
      </c>
      <c r="I328" s="23">
        <f t="shared" si="86"/>
        <v>0</v>
      </c>
      <c r="J328" s="63">
        <v>0.1245</v>
      </c>
      <c r="K328" s="63">
        <v>0.35639999999999999</v>
      </c>
      <c r="L328" s="23">
        <f t="shared" si="87"/>
        <v>76.971000000000004</v>
      </c>
      <c r="M328" s="23">
        <f t="shared" si="88"/>
        <v>110.17100000000001</v>
      </c>
      <c r="N328" s="23">
        <f t="shared" si="89"/>
        <v>0</v>
      </c>
      <c r="O328" s="23">
        <f t="shared" si="90"/>
        <v>187.142</v>
      </c>
      <c r="P328" s="13">
        <v>22.375999999999998</v>
      </c>
      <c r="Q328" s="22">
        <f t="shared" si="91"/>
        <v>4.4749999999999996</v>
      </c>
      <c r="R328" s="14">
        <v>0</v>
      </c>
      <c r="S328" s="22">
        <f t="shared" si="92"/>
        <v>0</v>
      </c>
      <c r="T328" s="64">
        <v>1030.403</v>
      </c>
      <c r="U328" s="64">
        <v>1122.6659999999999</v>
      </c>
      <c r="V328" s="64">
        <v>1119.818</v>
      </c>
      <c r="W328" s="23">
        <f t="shared" si="101"/>
        <v>1090.962</v>
      </c>
      <c r="X328" s="41">
        <f t="shared" si="93"/>
        <v>6.3668529571573955E-4</v>
      </c>
      <c r="Y328" s="23">
        <f t="shared" si="94"/>
        <v>191.61699999999999</v>
      </c>
      <c r="Z328" s="23">
        <f t="shared" si="95"/>
        <v>191.61699999999999</v>
      </c>
      <c r="AA328" s="30">
        <f t="shared" si="96"/>
        <v>1282.579</v>
      </c>
      <c r="AB328" s="22">
        <f>INDEX('LECI_17-18'!$X$1:$X$505,MATCH('BEFC_17-18'!A:A,'LECI_17-18'!$A$1:$A$502))</f>
        <v>1.06</v>
      </c>
      <c r="AC328" s="23">
        <f t="shared" si="97"/>
        <v>1732.8620000000001</v>
      </c>
      <c r="AD328" s="31">
        <f t="shared" si="98"/>
        <v>263274</v>
      </c>
      <c r="AF328" s="65">
        <v>5747719.2300000004</v>
      </c>
      <c r="AH328" s="36">
        <f t="shared" si="99"/>
        <v>6010993</v>
      </c>
    </row>
    <row r="329" spans="1:34" x14ac:dyDescent="0.2">
      <c r="A329" s="1">
        <v>117086503</v>
      </c>
      <c r="B329" s="2" t="s">
        <v>374</v>
      </c>
      <c r="C329" s="2" t="s">
        <v>370</v>
      </c>
      <c r="D329" s="15">
        <v>49560</v>
      </c>
      <c r="E329" s="6">
        <v>4383</v>
      </c>
      <c r="F329" s="34">
        <f t="shared" si="85"/>
        <v>1.0814999999999999</v>
      </c>
      <c r="G329" s="62">
        <f t="shared" si="100"/>
        <v>211</v>
      </c>
      <c r="H329" s="22">
        <f>INDEX('Sparsity-Size Ratio'!$P$1:$P$504,MATCH('BEFC_17-18'!A:A,'Sparsity-Size Ratio'!$A$1:$A$501))</f>
        <v>0.8135</v>
      </c>
      <c r="I329" s="23">
        <f t="shared" si="86"/>
        <v>99.180999999999997</v>
      </c>
      <c r="J329" s="63">
        <v>0.2026</v>
      </c>
      <c r="K329" s="63">
        <v>0.25419999999999998</v>
      </c>
      <c r="L329" s="23">
        <f t="shared" si="87"/>
        <v>190.11</v>
      </c>
      <c r="M329" s="23">
        <f t="shared" si="88"/>
        <v>119.265</v>
      </c>
      <c r="N329" s="23">
        <f t="shared" si="89"/>
        <v>0</v>
      </c>
      <c r="O329" s="23">
        <f t="shared" si="90"/>
        <v>309.375</v>
      </c>
      <c r="P329" s="13">
        <v>16.442</v>
      </c>
      <c r="Q329" s="22">
        <f t="shared" si="91"/>
        <v>3.2879999999999998</v>
      </c>
      <c r="R329" s="14">
        <v>7</v>
      </c>
      <c r="S329" s="22">
        <f t="shared" si="92"/>
        <v>4.2</v>
      </c>
      <c r="T329" s="64">
        <v>1563.921</v>
      </c>
      <c r="U329" s="64">
        <v>1539.481</v>
      </c>
      <c r="V329" s="64">
        <v>1555.627</v>
      </c>
      <c r="W329" s="23">
        <f t="shared" si="101"/>
        <v>1553.01</v>
      </c>
      <c r="X329" s="41">
        <f t="shared" si="93"/>
        <v>9.0633645452316454E-4</v>
      </c>
      <c r="Y329" s="23">
        <f t="shared" si="94"/>
        <v>316.863</v>
      </c>
      <c r="Z329" s="23">
        <f t="shared" si="95"/>
        <v>416.04399999999998</v>
      </c>
      <c r="AA329" s="30">
        <f t="shared" si="96"/>
        <v>1969.0540000000001</v>
      </c>
      <c r="AB329" s="22">
        <f>INDEX('LECI_17-18'!$X$1:$X$505,MATCH('BEFC_17-18'!A:A,'LECI_17-18'!$A$1:$A$502))</f>
        <v>1.1200000000000001</v>
      </c>
      <c r="AC329" s="23">
        <f t="shared" si="97"/>
        <v>2385.076</v>
      </c>
      <c r="AD329" s="31">
        <f t="shared" si="98"/>
        <v>362365</v>
      </c>
      <c r="AF329" s="65">
        <v>6338392.04</v>
      </c>
      <c r="AH329" s="36">
        <f t="shared" si="99"/>
        <v>6700757</v>
      </c>
    </row>
    <row r="330" spans="1:34" x14ac:dyDescent="0.2">
      <c r="A330" s="1">
        <v>117086653</v>
      </c>
      <c r="B330" s="2" t="s">
        <v>375</v>
      </c>
      <c r="C330" s="2" t="s">
        <v>370</v>
      </c>
      <c r="D330" s="15">
        <v>51844</v>
      </c>
      <c r="E330" s="6">
        <v>3812</v>
      </c>
      <c r="F330" s="34">
        <f t="shared" si="85"/>
        <v>1.0339</v>
      </c>
      <c r="G330" s="62">
        <f t="shared" si="100"/>
        <v>257</v>
      </c>
      <c r="H330" s="22">
        <f>INDEX('Sparsity-Size Ratio'!$P$1:$P$504,MATCH('BEFC_17-18'!A:A,'Sparsity-Size Ratio'!$A$1:$A$501))</f>
        <v>0.83909999999999996</v>
      </c>
      <c r="I330" s="23">
        <f t="shared" si="86"/>
        <v>135.45599999999999</v>
      </c>
      <c r="J330" s="63">
        <v>0.16619999999999999</v>
      </c>
      <c r="K330" s="63">
        <v>0.2291</v>
      </c>
      <c r="L330" s="23">
        <f t="shared" si="87"/>
        <v>147.155</v>
      </c>
      <c r="M330" s="23">
        <f t="shared" si="88"/>
        <v>101.42400000000001</v>
      </c>
      <c r="N330" s="23">
        <f t="shared" si="89"/>
        <v>0</v>
      </c>
      <c r="O330" s="23">
        <f t="shared" si="90"/>
        <v>248.57900000000001</v>
      </c>
      <c r="P330" s="13">
        <v>43.056999999999995</v>
      </c>
      <c r="Q330" s="22">
        <f t="shared" si="91"/>
        <v>8.6110000000000007</v>
      </c>
      <c r="R330" s="14">
        <v>0</v>
      </c>
      <c r="S330" s="22">
        <f t="shared" si="92"/>
        <v>0</v>
      </c>
      <c r="T330" s="64">
        <v>1475.684</v>
      </c>
      <c r="U330" s="64">
        <v>1517.809</v>
      </c>
      <c r="V330" s="64">
        <v>1530.4079999999999</v>
      </c>
      <c r="W330" s="23">
        <f t="shared" si="101"/>
        <v>1507.9670000000001</v>
      </c>
      <c r="X330" s="41">
        <f t="shared" si="93"/>
        <v>8.8004936498666008E-4</v>
      </c>
      <c r="Y330" s="23">
        <f t="shared" si="94"/>
        <v>257.19</v>
      </c>
      <c r="Z330" s="23">
        <f t="shared" si="95"/>
        <v>392.64600000000002</v>
      </c>
      <c r="AA330" s="30">
        <f t="shared" si="96"/>
        <v>1900.6130000000001</v>
      </c>
      <c r="AB330" s="22">
        <f>INDEX('LECI_17-18'!$X$1:$X$505,MATCH('BEFC_17-18'!A:A,'LECI_17-18'!$A$1:$A$502))</f>
        <v>0.94</v>
      </c>
      <c r="AC330" s="23">
        <f t="shared" si="97"/>
        <v>1847.1410000000001</v>
      </c>
      <c r="AD330" s="31">
        <f t="shared" si="98"/>
        <v>280636</v>
      </c>
      <c r="AF330" s="65">
        <v>8881982.5999999996</v>
      </c>
      <c r="AH330" s="36">
        <f t="shared" si="99"/>
        <v>9162619</v>
      </c>
    </row>
    <row r="331" spans="1:34" x14ac:dyDescent="0.2">
      <c r="A331" s="1">
        <v>117089003</v>
      </c>
      <c r="B331" s="2" t="s">
        <v>376</v>
      </c>
      <c r="C331" s="2" t="s">
        <v>370</v>
      </c>
      <c r="D331" s="15">
        <v>55800</v>
      </c>
      <c r="E331" s="6">
        <v>3490</v>
      </c>
      <c r="F331" s="34">
        <f t="shared" si="85"/>
        <v>0.96060000000000001</v>
      </c>
      <c r="G331" s="62">
        <f t="shared" si="100"/>
        <v>306</v>
      </c>
      <c r="H331" s="22">
        <f>INDEX('Sparsity-Size Ratio'!$P$1:$P$504,MATCH('BEFC_17-18'!A:A,'Sparsity-Size Ratio'!$A$1:$A$501))</f>
        <v>0.8548</v>
      </c>
      <c r="I331" s="23">
        <f t="shared" si="86"/>
        <v>146.322</v>
      </c>
      <c r="J331" s="63">
        <v>0.17130000000000001</v>
      </c>
      <c r="K331" s="63">
        <v>0.23619999999999999</v>
      </c>
      <c r="L331" s="23">
        <f t="shared" si="87"/>
        <v>136.44499999999999</v>
      </c>
      <c r="M331" s="23">
        <f t="shared" si="88"/>
        <v>94.07</v>
      </c>
      <c r="N331" s="23">
        <f t="shared" si="89"/>
        <v>0</v>
      </c>
      <c r="O331" s="23">
        <f t="shared" si="90"/>
        <v>230.51499999999999</v>
      </c>
      <c r="P331" s="13">
        <v>40.030999999999999</v>
      </c>
      <c r="Q331" s="22">
        <f t="shared" si="91"/>
        <v>8.0060000000000002</v>
      </c>
      <c r="R331" s="14">
        <v>5</v>
      </c>
      <c r="S331" s="22">
        <f t="shared" si="92"/>
        <v>3</v>
      </c>
      <c r="T331" s="64">
        <v>1327.5409999999999</v>
      </c>
      <c r="U331" s="64">
        <v>1356.922</v>
      </c>
      <c r="V331" s="64">
        <v>1400.396</v>
      </c>
      <c r="W331" s="23">
        <f t="shared" si="101"/>
        <v>1361.62</v>
      </c>
      <c r="X331" s="41">
        <f t="shared" si="93"/>
        <v>7.9464127288802469E-4</v>
      </c>
      <c r="Y331" s="23">
        <f t="shared" si="94"/>
        <v>241.52099999999999</v>
      </c>
      <c r="Z331" s="23">
        <f t="shared" si="95"/>
        <v>387.84300000000002</v>
      </c>
      <c r="AA331" s="30">
        <f t="shared" si="96"/>
        <v>1749.463</v>
      </c>
      <c r="AB331" s="22">
        <f>INDEX('LECI_17-18'!$X$1:$X$505,MATCH('BEFC_17-18'!A:A,'LECI_17-18'!$A$1:$A$502))</f>
        <v>1</v>
      </c>
      <c r="AC331" s="23">
        <f t="shared" si="97"/>
        <v>1680.5340000000001</v>
      </c>
      <c r="AD331" s="31">
        <f t="shared" si="98"/>
        <v>255324</v>
      </c>
      <c r="AF331" s="65">
        <v>6614964.9000000004</v>
      </c>
      <c r="AH331" s="36">
        <f t="shared" si="99"/>
        <v>6870289</v>
      </c>
    </row>
    <row r="332" spans="1:34" x14ac:dyDescent="0.2">
      <c r="A332" s="1">
        <v>117412003</v>
      </c>
      <c r="B332" s="2" t="s">
        <v>377</v>
      </c>
      <c r="C332" s="2" t="s">
        <v>378</v>
      </c>
      <c r="D332" s="15">
        <v>55530</v>
      </c>
      <c r="E332" s="6">
        <v>4116</v>
      </c>
      <c r="F332" s="34">
        <f t="shared" si="85"/>
        <v>0.96519999999999995</v>
      </c>
      <c r="G332" s="62">
        <f t="shared" si="100"/>
        <v>304</v>
      </c>
      <c r="H332" s="22">
        <f>INDEX('Sparsity-Size Ratio'!$P$1:$P$504,MATCH('BEFC_17-18'!A:A,'Sparsity-Size Ratio'!$A$1:$A$501))</f>
        <v>0.79820000000000002</v>
      </c>
      <c r="I332" s="23">
        <f t="shared" si="86"/>
        <v>71.787000000000006</v>
      </c>
      <c r="J332" s="63">
        <v>0.104</v>
      </c>
      <c r="K332" s="63">
        <v>0.21579999999999999</v>
      </c>
      <c r="L332" s="23">
        <f t="shared" si="87"/>
        <v>100.702</v>
      </c>
      <c r="M332" s="23">
        <f t="shared" si="88"/>
        <v>104.47799999999999</v>
      </c>
      <c r="N332" s="23">
        <f t="shared" si="89"/>
        <v>0</v>
      </c>
      <c r="O332" s="23">
        <f t="shared" si="90"/>
        <v>205.18</v>
      </c>
      <c r="P332" s="13">
        <v>25.881999999999998</v>
      </c>
      <c r="Q332" s="22">
        <f t="shared" si="91"/>
        <v>5.1760000000000002</v>
      </c>
      <c r="R332" s="14">
        <v>3</v>
      </c>
      <c r="S332" s="22">
        <f t="shared" si="92"/>
        <v>1.8</v>
      </c>
      <c r="T332" s="64">
        <v>1613.809</v>
      </c>
      <c r="U332" s="64">
        <v>1620.7850000000001</v>
      </c>
      <c r="V332" s="64">
        <v>1668.259</v>
      </c>
      <c r="W332" s="23">
        <f t="shared" si="101"/>
        <v>1634.2840000000001</v>
      </c>
      <c r="X332" s="41">
        <f t="shared" si="93"/>
        <v>9.5376795142589912E-4</v>
      </c>
      <c r="Y332" s="23">
        <f t="shared" si="94"/>
        <v>212.15600000000001</v>
      </c>
      <c r="Z332" s="23">
        <f t="shared" si="95"/>
        <v>283.94299999999998</v>
      </c>
      <c r="AA332" s="30">
        <f t="shared" si="96"/>
        <v>1918.2270000000001</v>
      </c>
      <c r="AB332" s="22">
        <f>INDEX('LECI_17-18'!$X$1:$X$505,MATCH('BEFC_17-18'!A:A,'LECI_17-18'!$A$1:$A$502))</f>
        <v>0.9</v>
      </c>
      <c r="AC332" s="23">
        <f t="shared" si="97"/>
        <v>1666.325</v>
      </c>
      <c r="AD332" s="31">
        <f t="shared" si="98"/>
        <v>253165</v>
      </c>
      <c r="AF332" s="65">
        <v>7970134.9500000002</v>
      </c>
      <c r="AH332" s="36">
        <f t="shared" si="99"/>
        <v>8223300</v>
      </c>
    </row>
    <row r="333" spans="1:34" x14ac:dyDescent="0.2">
      <c r="A333" s="1">
        <v>117414003</v>
      </c>
      <c r="B333" s="2" t="s">
        <v>379</v>
      </c>
      <c r="C333" s="2" t="s">
        <v>378</v>
      </c>
      <c r="D333" s="15">
        <v>53864</v>
      </c>
      <c r="E333" s="6">
        <v>7084</v>
      </c>
      <c r="F333" s="34">
        <f t="shared" si="85"/>
        <v>0.99509999999999998</v>
      </c>
      <c r="G333" s="62">
        <f t="shared" si="100"/>
        <v>280</v>
      </c>
      <c r="H333" s="22">
        <f>INDEX('Sparsity-Size Ratio'!$P$1:$P$504,MATCH('BEFC_17-18'!A:A,'Sparsity-Size Ratio'!$A$1:$A$501))</f>
        <v>0.7329</v>
      </c>
      <c r="I333" s="23">
        <f t="shared" si="86"/>
        <v>0</v>
      </c>
      <c r="J333" s="63">
        <v>0.1096</v>
      </c>
      <c r="K333" s="63">
        <v>0.20039999999999999</v>
      </c>
      <c r="L333" s="23">
        <f t="shared" si="87"/>
        <v>170.42699999999999</v>
      </c>
      <c r="M333" s="23">
        <f t="shared" si="88"/>
        <v>155.81</v>
      </c>
      <c r="N333" s="23">
        <f t="shared" si="89"/>
        <v>0</v>
      </c>
      <c r="O333" s="23">
        <f t="shared" si="90"/>
        <v>326.23700000000002</v>
      </c>
      <c r="P333" s="13">
        <v>115.07499999999999</v>
      </c>
      <c r="Q333" s="22">
        <f t="shared" si="91"/>
        <v>23.015000000000001</v>
      </c>
      <c r="R333" s="14">
        <v>1</v>
      </c>
      <c r="S333" s="22">
        <f t="shared" si="92"/>
        <v>0.6</v>
      </c>
      <c r="T333" s="64">
        <v>2591.6529999999998</v>
      </c>
      <c r="U333" s="64">
        <v>2640.0619999999999</v>
      </c>
      <c r="V333" s="64">
        <v>2699.2460000000001</v>
      </c>
      <c r="W333" s="23">
        <f t="shared" si="101"/>
        <v>2643.654</v>
      </c>
      <c r="X333" s="41">
        <f t="shared" si="93"/>
        <v>1.542836165476064E-3</v>
      </c>
      <c r="Y333" s="23">
        <f t="shared" si="94"/>
        <v>349.85199999999998</v>
      </c>
      <c r="Z333" s="23">
        <f t="shared" si="95"/>
        <v>349.85199999999998</v>
      </c>
      <c r="AA333" s="30">
        <f t="shared" si="96"/>
        <v>2993.5059999999999</v>
      </c>
      <c r="AB333" s="22">
        <f>INDEX('LECI_17-18'!$X$1:$X$505,MATCH('BEFC_17-18'!A:A,'LECI_17-18'!$A$1:$A$502))</f>
        <v>0.98</v>
      </c>
      <c r="AC333" s="23">
        <f t="shared" si="97"/>
        <v>2919.261</v>
      </c>
      <c r="AD333" s="31">
        <f t="shared" si="98"/>
        <v>443524</v>
      </c>
      <c r="AF333" s="65">
        <v>12574676.039999999</v>
      </c>
      <c r="AH333" s="36">
        <f t="shared" si="99"/>
        <v>13018200</v>
      </c>
    </row>
    <row r="334" spans="1:34" x14ac:dyDescent="0.2">
      <c r="A334" s="1">
        <v>117414203</v>
      </c>
      <c r="B334" s="2" t="s">
        <v>380</v>
      </c>
      <c r="C334" s="2" t="s">
        <v>378</v>
      </c>
      <c r="D334" s="15">
        <v>44239</v>
      </c>
      <c r="E334" s="6">
        <v>4791</v>
      </c>
      <c r="F334" s="34">
        <f t="shared" si="85"/>
        <v>1.2116</v>
      </c>
      <c r="G334" s="62">
        <f t="shared" si="100"/>
        <v>123</v>
      </c>
      <c r="H334" s="22">
        <f>INDEX('Sparsity-Size Ratio'!$P$1:$P$504,MATCH('BEFC_17-18'!A:A,'Sparsity-Size Ratio'!$A$1:$A$501))</f>
        <v>0.48730000000000001</v>
      </c>
      <c r="I334" s="23">
        <f t="shared" si="86"/>
        <v>0</v>
      </c>
      <c r="J334" s="63">
        <v>6.9500000000000006E-2</v>
      </c>
      <c r="K334" s="63">
        <v>0.12659999999999999</v>
      </c>
      <c r="L334" s="23">
        <f t="shared" si="87"/>
        <v>63.284999999999997</v>
      </c>
      <c r="M334" s="23">
        <f t="shared" si="88"/>
        <v>57.639000000000003</v>
      </c>
      <c r="N334" s="23">
        <f t="shared" si="89"/>
        <v>0</v>
      </c>
      <c r="O334" s="23">
        <f t="shared" si="90"/>
        <v>120.92400000000001</v>
      </c>
      <c r="P334" s="13">
        <v>19.614000000000001</v>
      </c>
      <c r="Q334" s="22">
        <f t="shared" si="91"/>
        <v>3.923</v>
      </c>
      <c r="R334" s="14">
        <v>8</v>
      </c>
      <c r="S334" s="22">
        <f t="shared" si="92"/>
        <v>4.8</v>
      </c>
      <c r="T334" s="64">
        <v>1517.617</v>
      </c>
      <c r="U334" s="64">
        <v>1555.079</v>
      </c>
      <c r="V334" s="64">
        <v>1539.0830000000001</v>
      </c>
      <c r="W334" s="23">
        <f t="shared" si="101"/>
        <v>1537.26</v>
      </c>
      <c r="X334" s="41">
        <f t="shared" si="93"/>
        <v>8.9714475636362928E-4</v>
      </c>
      <c r="Y334" s="23">
        <f t="shared" si="94"/>
        <v>129.64699999999999</v>
      </c>
      <c r="Z334" s="23">
        <f t="shared" si="95"/>
        <v>129.64699999999999</v>
      </c>
      <c r="AA334" s="30">
        <f t="shared" si="96"/>
        <v>1666.9069999999999</v>
      </c>
      <c r="AB334" s="22">
        <f>INDEX('LECI_17-18'!$X$1:$X$505,MATCH('BEFC_17-18'!A:A,'LECI_17-18'!$A$1:$A$502))</f>
        <v>1.37</v>
      </c>
      <c r="AC334" s="23">
        <f t="shared" si="97"/>
        <v>2766.886</v>
      </c>
      <c r="AD334" s="31">
        <f t="shared" si="98"/>
        <v>420374</v>
      </c>
      <c r="AF334" s="65">
        <v>2778934.87</v>
      </c>
      <c r="AH334" s="36">
        <f t="shared" si="99"/>
        <v>3199309</v>
      </c>
    </row>
    <row r="335" spans="1:34" x14ac:dyDescent="0.2">
      <c r="A335" s="1">
        <v>117415004</v>
      </c>
      <c r="B335" s="2" t="s">
        <v>381</v>
      </c>
      <c r="C335" s="2" t="s">
        <v>378</v>
      </c>
      <c r="D335" s="15">
        <v>51078</v>
      </c>
      <c r="E335" s="6">
        <v>2226</v>
      </c>
      <c r="F335" s="34">
        <f t="shared" si="85"/>
        <v>1.0494000000000001</v>
      </c>
      <c r="G335" s="62">
        <f t="shared" si="100"/>
        <v>241</v>
      </c>
      <c r="H335" s="22">
        <f>INDEX('Sparsity-Size Ratio'!$P$1:$P$504,MATCH('BEFC_17-18'!A:A,'Sparsity-Size Ratio'!$A$1:$A$501))</f>
        <v>0.86980000000000002</v>
      </c>
      <c r="I335" s="23">
        <f t="shared" si="86"/>
        <v>108.648</v>
      </c>
      <c r="J335" s="63">
        <v>0.18590000000000001</v>
      </c>
      <c r="K335" s="63">
        <v>0.20549999999999999</v>
      </c>
      <c r="L335" s="23">
        <f t="shared" si="87"/>
        <v>99.022000000000006</v>
      </c>
      <c r="M335" s="23">
        <f t="shared" si="88"/>
        <v>54.731000000000002</v>
      </c>
      <c r="N335" s="23">
        <f t="shared" si="89"/>
        <v>0</v>
      </c>
      <c r="O335" s="23">
        <f t="shared" si="90"/>
        <v>153.75299999999999</v>
      </c>
      <c r="P335" s="13">
        <v>18.337</v>
      </c>
      <c r="Q335" s="22">
        <f t="shared" si="91"/>
        <v>3.6669999999999998</v>
      </c>
      <c r="R335" s="14">
        <v>1</v>
      </c>
      <c r="S335" s="22">
        <f t="shared" si="92"/>
        <v>0.6</v>
      </c>
      <c r="T335" s="64">
        <v>887.76900000000001</v>
      </c>
      <c r="U335" s="64">
        <v>872.65599999999995</v>
      </c>
      <c r="V335" s="64">
        <v>865.08799999999997</v>
      </c>
      <c r="W335" s="23">
        <f t="shared" si="101"/>
        <v>875.17100000000005</v>
      </c>
      <c r="X335" s="41">
        <f t="shared" si="93"/>
        <v>5.1074969333197626E-4</v>
      </c>
      <c r="Y335" s="23">
        <f t="shared" si="94"/>
        <v>158.02000000000001</v>
      </c>
      <c r="Z335" s="23">
        <f t="shared" si="95"/>
        <v>266.66800000000001</v>
      </c>
      <c r="AA335" s="30">
        <f t="shared" si="96"/>
        <v>1141.8389999999999</v>
      </c>
      <c r="AB335" s="22">
        <f>INDEX('LECI_17-18'!$X$1:$X$505,MATCH('BEFC_17-18'!A:A,'LECI_17-18'!$A$1:$A$502))</f>
        <v>1.1599999999999999</v>
      </c>
      <c r="AC335" s="23">
        <f t="shared" si="97"/>
        <v>1389.9649999999999</v>
      </c>
      <c r="AD335" s="31">
        <f t="shared" si="98"/>
        <v>211178</v>
      </c>
      <c r="AF335" s="65">
        <v>5003897.88</v>
      </c>
      <c r="AH335" s="36">
        <f t="shared" si="99"/>
        <v>5215076</v>
      </c>
    </row>
    <row r="336" spans="1:34" x14ac:dyDescent="0.2">
      <c r="A336" s="1">
        <v>117415103</v>
      </c>
      <c r="B336" s="2" t="s">
        <v>382</v>
      </c>
      <c r="C336" s="2" t="s">
        <v>378</v>
      </c>
      <c r="D336" s="15">
        <v>55213</v>
      </c>
      <c r="E336" s="6">
        <v>5519</v>
      </c>
      <c r="F336" s="34">
        <f t="shared" si="85"/>
        <v>0.9708</v>
      </c>
      <c r="G336" s="62">
        <f t="shared" si="100"/>
        <v>299</v>
      </c>
      <c r="H336" s="22">
        <f>INDEX('Sparsity-Size Ratio'!$P$1:$P$504,MATCH('BEFC_17-18'!A:A,'Sparsity-Size Ratio'!$A$1:$A$501))</f>
        <v>0.76719999999999999</v>
      </c>
      <c r="I336" s="23">
        <f t="shared" si="86"/>
        <v>22.497</v>
      </c>
      <c r="J336" s="63">
        <v>9.1600000000000001E-2</v>
      </c>
      <c r="K336" s="63">
        <v>0.1258</v>
      </c>
      <c r="L336" s="23">
        <f t="shared" si="87"/>
        <v>111.188</v>
      </c>
      <c r="M336" s="23">
        <f t="shared" si="88"/>
        <v>76.350999999999999</v>
      </c>
      <c r="N336" s="23">
        <f t="shared" si="89"/>
        <v>0</v>
      </c>
      <c r="O336" s="23">
        <f t="shared" si="90"/>
        <v>187.53899999999999</v>
      </c>
      <c r="P336" s="13">
        <v>23.727</v>
      </c>
      <c r="Q336" s="22">
        <f t="shared" si="91"/>
        <v>4.7450000000000001</v>
      </c>
      <c r="R336" s="14">
        <v>5</v>
      </c>
      <c r="S336" s="22">
        <f t="shared" si="92"/>
        <v>3</v>
      </c>
      <c r="T336" s="64">
        <v>2023.067</v>
      </c>
      <c r="U336" s="64">
        <v>2002.989</v>
      </c>
      <c r="V336" s="64">
        <v>2016.2339999999999</v>
      </c>
      <c r="W336" s="23">
        <f t="shared" si="101"/>
        <v>2014.097</v>
      </c>
      <c r="X336" s="41">
        <f t="shared" si="93"/>
        <v>1.1754267738428872E-3</v>
      </c>
      <c r="Y336" s="23">
        <f t="shared" si="94"/>
        <v>195.28399999999999</v>
      </c>
      <c r="Z336" s="23">
        <f t="shared" si="95"/>
        <v>217.78100000000001</v>
      </c>
      <c r="AA336" s="30">
        <f t="shared" si="96"/>
        <v>2231.8780000000002</v>
      </c>
      <c r="AB336" s="22">
        <f>INDEX('LECI_17-18'!$X$1:$X$505,MATCH('BEFC_17-18'!A:A,'LECI_17-18'!$A$1:$A$502))</f>
        <v>0.98</v>
      </c>
      <c r="AC336" s="23">
        <f t="shared" si="97"/>
        <v>2123.373</v>
      </c>
      <c r="AD336" s="31">
        <f t="shared" si="98"/>
        <v>322604</v>
      </c>
      <c r="AF336" s="65">
        <v>6665563.96</v>
      </c>
      <c r="AH336" s="36">
        <f t="shared" si="99"/>
        <v>6988168</v>
      </c>
    </row>
    <row r="337" spans="1:34" x14ac:dyDescent="0.2">
      <c r="A337" s="1">
        <v>117415303</v>
      </c>
      <c r="B337" s="2" t="s">
        <v>383</v>
      </c>
      <c r="C337" s="2" t="s">
        <v>378</v>
      </c>
      <c r="D337" s="15">
        <v>49688</v>
      </c>
      <c r="E337" s="6">
        <v>2968</v>
      </c>
      <c r="F337" s="34">
        <f t="shared" si="85"/>
        <v>1.0787</v>
      </c>
      <c r="G337" s="62">
        <f t="shared" si="100"/>
        <v>215</v>
      </c>
      <c r="H337" s="22">
        <f>INDEX('Sparsity-Size Ratio'!$P$1:$P$504,MATCH('BEFC_17-18'!A:A,'Sparsity-Size Ratio'!$A$1:$A$501))</f>
        <v>0.75539999999999996</v>
      </c>
      <c r="I337" s="23">
        <f t="shared" si="86"/>
        <v>0</v>
      </c>
      <c r="J337" s="63">
        <v>8.1900000000000001E-2</v>
      </c>
      <c r="K337" s="63">
        <v>0.15079999999999999</v>
      </c>
      <c r="L337" s="23">
        <f t="shared" si="87"/>
        <v>52.707000000000001</v>
      </c>
      <c r="M337" s="23">
        <f t="shared" si="88"/>
        <v>48.524000000000001</v>
      </c>
      <c r="N337" s="23">
        <f t="shared" si="89"/>
        <v>0</v>
      </c>
      <c r="O337" s="23">
        <f t="shared" si="90"/>
        <v>101.23099999999999</v>
      </c>
      <c r="P337" s="13">
        <v>19.195</v>
      </c>
      <c r="Q337" s="22">
        <f t="shared" si="91"/>
        <v>3.839</v>
      </c>
      <c r="R337" s="14">
        <v>2</v>
      </c>
      <c r="S337" s="22">
        <f t="shared" si="92"/>
        <v>1.2</v>
      </c>
      <c r="T337" s="64">
        <v>1072.5899999999999</v>
      </c>
      <c r="U337" s="64">
        <v>1074.2570000000001</v>
      </c>
      <c r="V337" s="64">
        <v>1046.29</v>
      </c>
      <c r="W337" s="23">
        <f t="shared" si="101"/>
        <v>1064.3789999999999</v>
      </c>
      <c r="X337" s="41">
        <f t="shared" si="93"/>
        <v>6.2117146002209345E-4</v>
      </c>
      <c r="Y337" s="23">
        <f t="shared" si="94"/>
        <v>106.27</v>
      </c>
      <c r="Z337" s="23">
        <f t="shared" si="95"/>
        <v>106.27</v>
      </c>
      <c r="AA337" s="30">
        <f t="shared" si="96"/>
        <v>1170.6489999999999</v>
      </c>
      <c r="AB337" s="22">
        <f>INDEX('LECI_17-18'!$X$1:$X$505,MATCH('BEFC_17-18'!A:A,'LECI_17-18'!$A$1:$A$502))</f>
        <v>1.1299999999999999</v>
      </c>
      <c r="AC337" s="23">
        <f t="shared" si="97"/>
        <v>1426.94</v>
      </c>
      <c r="AD337" s="31">
        <f t="shared" si="98"/>
        <v>216795</v>
      </c>
      <c r="AF337" s="65">
        <v>3695697.39</v>
      </c>
      <c r="AH337" s="36">
        <f t="shared" si="99"/>
        <v>3912492</v>
      </c>
    </row>
    <row r="338" spans="1:34" x14ac:dyDescent="0.2">
      <c r="A338" s="1">
        <v>117416103</v>
      </c>
      <c r="B338" s="2" t="s">
        <v>384</v>
      </c>
      <c r="C338" s="2" t="s">
        <v>378</v>
      </c>
      <c r="D338" s="15">
        <v>42938</v>
      </c>
      <c r="E338" s="6">
        <v>4015</v>
      </c>
      <c r="F338" s="34">
        <f t="shared" si="85"/>
        <v>1.2483</v>
      </c>
      <c r="G338" s="62">
        <f t="shared" si="100"/>
        <v>105</v>
      </c>
      <c r="H338" s="22">
        <f>INDEX('Sparsity-Size Ratio'!$P$1:$P$504,MATCH('BEFC_17-18'!A:A,'Sparsity-Size Ratio'!$A$1:$A$501))</f>
        <v>0.68710000000000004</v>
      </c>
      <c r="I338" s="23">
        <f t="shared" si="86"/>
        <v>0</v>
      </c>
      <c r="J338" s="63">
        <v>0.20530000000000001</v>
      </c>
      <c r="K338" s="63">
        <v>7.5899999999999995E-2</v>
      </c>
      <c r="L338" s="23">
        <f t="shared" si="87"/>
        <v>160.774</v>
      </c>
      <c r="M338" s="23">
        <f t="shared" si="88"/>
        <v>29.719000000000001</v>
      </c>
      <c r="N338" s="23">
        <f t="shared" si="89"/>
        <v>0</v>
      </c>
      <c r="O338" s="23">
        <f t="shared" si="90"/>
        <v>190.49299999999999</v>
      </c>
      <c r="P338" s="13">
        <v>27.743000000000002</v>
      </c>
      <c r="Q338" s="22">
        <f t="shared" si="91"/>
        <v>5.5490000000000004</v>
      </c>
      <c r="R338" s="14">
        <v>1</v>
      </c>
      <c r="S338" s="22">
        <f t="shared" si="92"/>
        <v>0.6</v>
      </c>
      <c r="T338" s="64">
        <v>1305.1969999999999</v>
      </c>
      <c r="U338" s="64">
        <v>1348.9</v>
      </c>
      <c r="V338" s="64">
        <v>1316.9490000000001</v>
      </c>
      <c r="W338" s="23">
        <f t="shared" si="101"/>
        <v>1323.682</v>
      </c>
      <c r="X338" s="41">
        <f t="shared" si="93"/>
        <v>7.7250066052126612E-4</v>
      </c>
      <c r="Y338" s="23">
        <f t="shared" si="94"/>
        <v>196.642</v>
      </c>
      <c r="Z338" s="23">
        <f t="shared" si="95"/>
        <v>196.642</v>
      </c>
      <c r="AA338" s="30">
        <f t="shared" si="96"/>
        <v>1520.3240000000001</v>
      </c>
      <c r="AB338" s="22">
        <f>INDEX('LECI_17-18'!$X$1:$X$505,MATCH('BEFC_17-18'!A:A,'LECI_17-18'!$A$1:$A$502))</f>
        <v>1.08</v>
      </c>
      <c r="AC338" s="23">
        <f t="shared" si="97"/>
        <v>2049.6460000000002</v>
      </c>
      <c r="AD338" s="31">
        <f t="shared" si="98"/>
        <v>311403</v>
      </c>
      <c r="AF338" s="65">
        <v>5773754.6799999997</v>
      </c>
      <c r="AH338" s="36">
        <f t="shared" si="99"/>
        <v>6085158</v>
      </c>
    </row>
    <row r="339" spans="1:34" x14ac:dyDescent="0.2">
      <c r="A339" s="1">
        <v>117417202</v>
      </c>
      <c r="B339" s="2" t="s">
        <v>385</v>
      </c>
      <c r="C339" s="2" t="s">
        <v>378</v>
      </c>
      <c r="D339" s="15">
        <v>41369</v>
      </c>
      <c r="E339" s="6">
        <v>16143</v>
      </c>
      <c r="F339" s="34">
        <f t="shared" si="85"/>
        <v>1.2956000000000001</v>
      </c>
      <c r="G339" s="62">
        <f t="shared" si="100"/>
        <v>80</v>
      </c>
      <c r="H339" s="22">
        <f>INDEX('Sparsity-Size Ratio'!$P$1:$P$504,MATCH('BEFC_17-18'!A:A,'Sparsity-Size Ratio'!$A$1:$A$501))</f>
        <v>0.28370000000000001</v>
      </c>
      <c r="I339" s="23">
        <f t="shared" si="86"/>
        <v>0</v>
      </c>
      <c r="J339" s="63">
        <v>0.30559999999999998</v>
      </c>
      <c r="K339" s="63">
        <v>0.22800000000000001</v>
      </c>
      <c r="L339" s="23">
        <f t="shared" si="87"/>
        <v>931.71299999999997</v>
      </c>
      <c r="M339" s="23">
        <f t="shared" si="88"/>
        <v>347.56299999999999</v>
      </c>
      <c r="N339" s="23">
        <f t="shared" si="89"/>
        <v>465.85599999999999</v>
      </c>
      <c r="O339" s="23">
        <f t="shared" si="90"/>
        <v>1745.1320000000001</v>
      </c>
      <c r="P339" s="13">
        <v>126.794</v>
      </c>
      <c r="Q339" s="22">
        <f t="shared" si="91"/>
        <v>25.359000000000002</v>
      </c>
      <c r="R339" s="14">
        <v>9</v>
      </c>
      <c r="S339" s="22">
        <f t="shared" si="92"/>
        <v>5.4</v>
      </c>
      <c r="T339" s="64">
        <v>5081.3310000000001</v>
      </c>
      <c r="U339" s="64">
        <v>5124.8540000000003</v>
      </c>
      <c r="V339" s="64">
        <v>5205.3019999999997</v>
      </c>
      <c r="W339" s="23">
        <f t="shared" si="101"/>
        <v>5137.1620000000003</v>
      </c>
      <c r="X339" s="41">
        <f t="shared" si="93"/>
        <v>2.9980471428974246E-3</v>
      </c>
      <c r="Y339" s="23">
        <f t="shared" si="94"/>
        <v>1775.8910000000001</v>
      </c>
      <c r="Z339" s="23">
        <f t="shared" si="95"/>
        <v>1775.8910000000001</v>
      </c>
      <c r="AA339" s="30">
        <f t="shared" si="96"/>
        <v>6913.0529999999999</v>
      </c>
      <c r="AB339" s="22">
        <f>INDEX('LECI_17-18'!$X$1:$X$505,MATCH('BEFC_17-18'!A:A,'LECI_17-18'!$A$1:$A$502))</f>
        <v>1.33</v>
      </c>
      <c r="AC339" s="23">
        <f t="shared" si="97"/>
        <v>11912.213</v>
      </c>
      <c r="AD339" s="31">
        <f t="shared" si="98"/>
        <v>1809825</v>
      </c>
      <c r="AF339" s="65">
        <v>23989230.890000001</v>
      </c>
      <c r="AH339" s="36">
        <f t="shared" si="99"/>
        <v>25799056</v>
      </c>
    </row>
    <row r="340" spans="1:34" x14ac:dyDescent="0.2">
      <c r="A340" s="1">
        <v>117576303</v>
      </c>
      <c r="B340" s="2" t="s">
        <v>386</v>
      </c>
      <c r="C340" s="2" t="s">
        <v>387</v>
      </c>
      <c r="D340" s="15">
        <v>44189</v>
      </c>
      <c r="E340" s="6">
        <v>2669</v>
      </c>
      <c r="F340" s="34">
        <f t="shared" si="85"/>
        <v>1.2129000000000001</v>
      </c>
      <c r="G340" s="62">
        <f t="shared" si="100"/>
        <v>121</v>
      </c>
      <c r="H340" s="22">
        <f>INDEX('Sparsity-Size Ratio'!$P$1:$P$504,MATCH('BEFC_17-18'!A:A,'Sparsity-Size Ratio'!$A$1:$A$501))</f>
        <v>0.93500000000000005</v>
      </c>
      <c r="I340" s="23">
        <f t="shared" si="86"/>
        <v>129.404</v>
      </c>
      <c r="J340" s="63">
        <v>0.2157</v>
      </c>
      <c r="K340" s="63">
        <v>0.18720000000000001</v>
      </c>
      <c r="L340" s="23">
        <f t="shared" si="87"/>
        <v>84.734999999999999</v>
      </c>
      <c r="M340" s="23">
        <f t="shared" si="88"/>
        <v>36.770000000000003</v>
      </c>
      <c r="N340" s="23">
        <f t="shared" si="89"/>
        <v>0</v>
      </c>
      <c r="O340" s="23">
        <f t="shared" si="90"/>
        <v>121.505</v>
      </c>
      <c r="P340" s="13">
        <v>25.56</v>
      </c>
      <c r="Q340" s="22">
        <f t="shared" si="91"/>
        <v>5.1120000000000001</v>
      </c>
      <c r="R340" s="14">
        <v>1</v>
      </c>
      <c r="S340" s="22">
        <f t="shared" si="92"/>
        <v>0.6</v>
      </c>
      <c r="T340" s="64">
        <v>654.72900000000004</v>
      </c>
      <c r="U340" s="64">
        <v>657.15700000000004</v>
      </c>
      <c r="V340" s="64">
        <v>651.98299999999995</v>
      </c>
      <c r="W340" s="23">
        <f t="shared" si="101"/>
        <v>654.62300000000005</v>
      </c>
      <c r="X340" s="41">
        <f t="shared" si="93"/>
        <v>3.8203790630409178E-4</v>
      </c>
      <c r="Y340" s="23">
        <f t="shared" si="94"/>
        <v>127.217</v>
      </c>
      <c r="Z340" s="23">
        <f t="shared" si="95"/>
        <v>256.62099999999998</v>
      </c>
      <c r="AA340" s="30">
        <f t="shared" si="96"/>
        <v>911.24400000000003</v>
      </c>
      <c r="AB340" s="22">
        <f>INDEX('LECI_17-18'!$X$1:$X$505,MATCH('BEFC_17-18'!A:A,'LECI_17-18'!$A$1:$A$502))</f>
        <v>1.17</v>
      </c>
      <c r="AC340" s="23">
        <f t="shared" si="97"/>
        <v>1293.1400000000001</v>
      </c>
      <c r="AD340" s="31">
        <f t="shared" si="98"/>
        <v>196467</v>
      </c>
      <c r="AF340" s="65">
        <v>2477510.86</v>
      </c>
      <c r="AH340" s="36">
        <f t="shared" si="99"/>
        <v>2673978</v>
      </c>
    </row>
    <row r="341" spans="1:34" x14ac:dyDescent="0.2">
      <c r="A341" s="1">
        <v>117596003</v>
      </c>
      <c r="B341" s="2" t="s">
        <v>388</v>
      </c>
      <c r="C341" s="2" t="s">
        <v>389</v>
      </c>
      <c r="D341" s="15">
        <v>43333</v>
      </c>
      <c r="E341" s="6">
        <v>5818</v>
      </c>
      <c r="F341" s="34">
        <f t="shared" si="85"/>
        <v>1.2369000000000001</v>
      </c>
      <c r="G341" s="62">
        <f t="shared" si="100"/>
        <v>109</v>
      </c>
      <c r="H341" s="22">
        <f>INDEX('Sparsity-Size Ratio'!$P$1:$P$504,MATCH('BEFC_17-18'!A:A,'Sparsity-Size Ratio'!$A$1:$A$501))</f>
        <v>0.78239999999999998</v>
      </c>
      <c r="I341" s="23">
        <f t="shared" si="86"/>
        <v>59.924999999999997</v>
      </c>
      <c r="J341" s="63">
        <v>0.1653</v>
      </c>
      <c r="K341" s="63">
        <v>0.2402</v>
      </c>
      <c r="L341" s="23">
        <f t="shared" si="87"/>
        <v>207.249</v>
      </c>
      <c r="M341" s="23">
        <f t="shared" si="88"/>
        <v>150.578</v>
      </c>
      <c r="N341" s="23">
        <f t="shared" si="89"/>
        <v>0</v>
      </c>
      <c r="O341" s="23">
        <f t="shared" si="90"/>
        <v>357.827</v>
      </c>
      <c r="P341" s="13">
        <v>49.387</v>
      </c>
      <c r="Q341" s="22">
        <f t="shared" si="91"/>
        <v>9.8770000000000007</v>
      </c>
      <c r="R341" s="14">
        <v>2</v>
      </c>
      <c r="S341" s="22">
        <f t="shared" si="92"/>
        <v>1.2</v>
      </c>
      <c r="T341" s="64">
        <v>2089.625</v>
      </c>
      <c r="U341" s="64">
        <v>2071.6869999999999</v>
      </c>
      <c r="V341" s="64">
        <v>2144.5169999999998</v>
      </c>
      <c r="W341" s="23">
        <f t="shared" si="101"/>
        <v>2101.9430000000002</v>
      </c>
      <c r="X341" s="41">
        <f t="shared" si="93"/>
        <v>1.2266936891776514E-3</v>
      </c>
      <c r="Y341" s="23">
        <f t="shared" si="94"/>
        <v>368.904</v>
      </c>
      <c r="Z341" s="23">
        <f t="shared" si="95"/>
        <v>428.82900000000001</v>
      </c>
      <c r="AA341" s="30">
        <f t="shared" si="96"/>
        <v>2530.7719999999999</v>
      </c>
      <c r="AB341" s="22">
        <f>INDEX('LECI_17-18'!$X$1:$X$505,MATCH('BEFC_17-18'!A:A,'LECI_17-18'!$A$1:$A$502))</f>
        <v>1.17</v>
      </c>
      <c r="AC341" s="23">
        <f t="shared" si="97"/>
        <v>3662.4650000000001</v>
      </c>
      <c r="AD341" s="31">
        <f t="shared" si="98"/>
        <v>556439</v>
      </c>
      <c r="AF341" s="65">
        <v>11941374.890000001</v>
      </c>
      <c r="AH341" s="36">
        <f t="shared" si="99"/>
        <v>12497814</v>
      </c>
    </row>
    <row r="342" spans="1:34" x14ac:dyDescent="0.2">
      <c r="A342" s="1">
        <v>117597003</v>
      </c>
      <c r="B342" s="2" t="s">
        <v>390</v>
      </c>
      <c r="C342" s="2" t="s">
        <v>389</v>
      </c>
      <c r="D342" s="15">
        <v>47947</v>
      </c>
      <c r="E342" s="6">
        <v>5888</v>
      </c>
      <c r="F342" s="34">
        <f t="shared" si="85"/>
        <v>1.1178999999999999</v>
      </c>
      <c r="G342" s="62">
        <f t="shared" si="100"/>
        <v>189</v>
      </c>
      <c r="H342" s="22">
        <f>INDEX('Sparsity-Size Ratio'!$P$1:$P$504,MATCH('BEFC_17-18'!A:A,'Sparsity-Size Ratio'!$A$1:$A$501))</f>
        <v>0.81540000000000001</v>
      </c>
      <c r="I342" s="23">
        <f t="shared" si="86"/>
        <v>119.871</v>
      </c>
      <c r="J342" s="63">
        <v>0.14560000000000001</v>
      </c>
      <c r="K342" s="63">
        <v>0.23269999999999999</v>
      </c>
      <c r="L342" s="23">
        <f t="shared" si="87"/>
        <v>162.65</v>
      </c>
      <c r="M342" s="23">
        <f t="shared" si="88"/>
        <v>129.97499999999999</v>
      </c>
      <c r="N342" s="23">
        <f t="shared" si="89"/>
        <v>0</v>
      </c>
      <c r="O342" s="23">
        <f t="shared" si="90"/>
        <v>292.625</v>
      </c>
      <c r="P342" s="13">
        <v>60.503999999999998</v>
      </c>
      <c r="Q342" s="22">
        <f t="shared" si="91"/>
        <v>12.101000000000001</v>
      </c>
      <c r="R342" s="14">
        <v>11</v>
      </c>
      <c r="S342" s="22">
        <f t="shared" si="92"/>
        <v>6.6</v>
      </c>
      <c r="T342" s="64">
        <v>1861.836</v>
      </c>
      <c r="U342" s="64">
        <v>1867.231</v>
      </c>
      <c r="V342" s="64">
        <v>1899.192</v>
      </c>
      <c r="W342" s="23">
        <f t="shared" si="101"/>
        <v>1876.086</v>
      </c>
      <c r="X342" s="41">
        <f t="shared" si="93"/>
        <v>1.0948835703701494E-3</v>
      </c>
      <c r="Y342" s="23">
        <f t="shared" si="94"/>
        <v>311.32600000000002</v>
      </c>
      <c r="Z342" s="23">
        <f t="shared" si="95"/>
        <v>431.197</v>
      </c>
      <c r="AA342" s="30">
        <f t="shared" si="96"/>
        <v>2307.2829999999999</v>
      </c>
      <c r="AB342" s="22">
        <f>INDEX('LECI_17-18'!$X$1:$X$505,MATCH('BEFC_17-18'!A:A,'LECI_17-18'!$A$1:$A$502))</f>
        <v>0.96</v>
      </c>
      <c r="AC342" s="23">
        <f t="shared" si="97"/>
        <v>2476.1390000000001</v>
      </c>
      <c r="AD342" s="31">
        <f t="shared" si="98"/>
        <v>376200</v>
      </c>
      <c r="AF342" s="65">
        <v>8399932.8300000001</v>
      </c>
      <c r="AH342" s="36">
        <f t="shared" si="99"/>
        <v>8776133</v>
      </c>
    </row>
    <row r="343" spans="1:34" x14ac:dyDescent="0.2">
      <c r="A343" s="1">
        <v>117598503</v>
      </c>
      <c r="B343" s="2" t="s">
        <v>391</v>
      </c>
      <c r="C343" s="2" t="s">
        <v>389</v>
      </c>
      <c r="D343" s="15">
        <v>50105</v>
      </c>
      <c r="E343" s="6">
        <v>4901</v>
      </c>
      <c r="F343" s="34">
        <f t="shared" si="85"/>
        <v>1.0697000000000001</v>
      </c>
      <c r="G343" s="62">
        <f t="shared" si="100"/>
        <v>222</v>
      </c>
      <c r="H343" s="22">
        <f>INDEX('Sparsity-Size Ratio'!$P$1:$P$504,MATCH('BEFC_17-18'!A:A,'Sparsity-Size Ratio'!$A$1:$A$501))</f>
        <v>0.84119999999999995</v>
      </c>
      <c r="I343" s="23">
        <f t="shared" si="86"/>
        <v>140.63999999999999</v>
      </c>
      <c r="J343" s="63">
        <v>0.13289999999999999</v>
      </c>
      <c r="K343" s="63">
        <v>0.26369999999999999</v>
      </c>
      <c r="L343" s="23">
        <f t="shared" si="87"/>
        <v>123.009</v>
      </c>
      <c r="M343" s="23">
        <f t="shared" si="88"/>
        <v>122.03700000000001</v>
      </c>
      <c r="N343" s="23">
        <f t="shared" si="89"/>
        <v>0</v>
      </c>
      <c r="O343" s="23">
        <f t="shared" si="90"/>
        <v>245.04599999999999</v>
      </c>
      <c r="P343" s="13">
        <v>31.666</v>
      </c>
      <c r="Q343" s="22">
        <f t="shared" si="91"/>
        <v>6.3330000000000002</v>
      </c>
      <c r="R343" s="14">
        <v>3</v>
      </c>
      <c r="S343" s="22">
        <f t="shared" si="92"/>
        <v>1.8</v>
      </c>
      <c r="T343" s="64">
        <v>1542.624</v>
      </c>
      <c r="U343" s="64">
        <v>1518.1479999999999</v>
      </c>
      <c r="V343" s="64">
        <v>1541.9590000000001</v>
      </c>
      <c r="W343" s="23">
        <f t="shared" si="101"/>
        <v>1534.2439999999999</v>
      </c>
      <c r="X343" s="41">
        <f t="shared" si="93"/>
        <v>8.9538461911606369E-4</v>
      </c>
      <c r="Y343" s="23">
        <f t="shared" si="94"/>
        <v>253.179</v>
      </c>
      <c r="Z343" s="23">
        <f t="shared" si="95"/>
        <v>393.81900000000002</v>
      </c>
      <c r="AA343" s="30">
        <f t="shared" si="96"/>
        <v>1928.0630000000001</v>
      </c>
      <c r="AB343" s="22">
        <f>INDEX('LECI_17-18'!$X$1:$X$505,MATCH('BEFC_17-18'!A:A,'LECI_17-18'!$A$1:$A$502))</f>
        <v>1.07</v>
      </c>
      <c r="AC343" s="23">
        <f t="shared" si="97"/>
        <v>2206.8200000000002</v>
      </c>
      <c r="AD343" s="31">
        <f t="shared" si="98"/>
        <v>335283</v>
      </c>
      <c r="AF343" s="65">
        <v>5786169.8499999996</v>
      </c>
      <c r="AH343" s="36">
        <f t="shared" si="99"/>
        <v>6121453</v>
      </c>
    </row>
    <row r="344" spans="1:34" x14ac:dyDescent="0.2">
      <c r="A344" s="1">
        <v>118401403</v>
      </c>
      <c r="B344" s="2" t="s">
        <v>392</v>
      </c>
      <c r="C344" s="2" t="s">
        <v>393</v>
      </c>
      <c r="D344" s="15">
        <v>70495</v>
      </c>
      <c r="E344" s="6">
        <v>7789</v>
      </c>
      <c r="F344" s="34">
        <f t="shared" si="85"/>
        <v>0.76029999999999998</v>
      </c>
      <c r="G344" s="62">
        <f t="shared" si="100"/>
        <v>431</v>
      </c>
      <c r="H344" s="22">
        <f>INDEX('Sparsity-Size Ratio'!$P$1:$P$504,MATCH('BEFC_17-18'!A:A,'Sparsity-Size Ratio'!$A$1:$A$501))</f>
        <v>0.6</v>
      </c>
      <c r="I344" s="23">
        <f t="shared" si="86"/>
        <v>0</v>
      </c>
      <c r="J344" s="63">
        <v>4.7699999999999999E-2</v>
      </c>
      <c r="K344" s="63">
        <v>9.8799999999999999E-2</v>
      </c>
      <c r="L344" s="23">
        <f t="shared" si="87"/>
        <v>83.453000000000003</v>
      </c>
      <c r="M344" s="23">
        <f t="shared" si="88"/>
        <v>86.427000000000007</v>
      </c>
      <c r="N344" s="23">
        <f t="shared" si="89"/>
        <v>0</v>
      </c>
      <c r="O344" s="23">
        <f t="shared" si="90"/>
        <v>169.88</v>
      </c>
      <c r="P344" s="13">
        <v>77.413000000000011</v>
      </c>
      <c r="Q344" s="22">
        <f t="shared" si="91"/>
        <v>15.483000000000001</v>
      </c>
      <c r="R344" s="14">
        <v>12</v>
      </c>
      <c r="S344" s="22">
        <f t="shared" si="92"/>
        <v>7.2</v>
      </c>
      <c r="T344" s="64">
        <v>2915.8829999999998</v>
      </c>
      <c r="U344" s="64">
        <v>2912.9870000000001</v>
      </c>
      <c r="V344" s="64">
        <v>2960.6320000000001</v>
      </c>
      <c r="W344" s="23">
        <f t="shared" si="101"/>
        <v>2929.8339999999998</v>
      </c>
      <c r="X344" s="41">
        <f t="shared" si="93"/>
        <v>1.7098507800345272E-3</v>
      </c>
      <c r="Y344" s="23">
        <f t="shared" si="94"/>
        <v>192.56299999999999</v>
      </c>
      <c r="Z344" s="23">
        <f t="shared" si="95"/>
        <v>192.56299999999999</v>
      </c>
      <c r="AA344" s="30">
        <f t="shared" si="96"/>
        <v>3122.3969999999999</v>
      </c>
      <c r="AB344" s="22">
        <f>INDEX('LECI_17-18'!$X$1:$X$505,MATCH('BEFC_17-18'!A:A,'LECI_17-18'!$A$1:$A$502))</f>
        <v>0.75</v>
      </c>
      <c r="AC344" s="23">
        <f t="shared" si="97"/>
        <v>1780.4690000000001</v>
      </c>
      <c r="AD344" s="31">
        <f t="shared" si="98"/>
        <v>270507</v>
      </c>
      <c r="AF344" s="65">
        <v>6983632.5599999996</v>
      </c>
      <c r="AH344" s="36">
        <f t="shared" si="99"/>
        <v>7254140</v>
      </c>
    </row>
    <row r="345" spans="1:34" x14ac:dyDescent="0.2">
      <c r="A345" s="1">
        <v>118401603</v>
      </c>
      <c r="B345" s="2" t="s">
        <v>394</v>
      </c>
      <c r="C345" s="2" t="s">
        <v>393</v>
      </c>
      <c r="D345" s="15">
        <v>62838</v>
      </c>
      <c r="E345" s="6">
        <v>7995</v>
      </c>
      <c r="F345" s="34">
        <f t="shared" si="85"/>
        <v>0.85299999999999998</v>
      </c>
      <c r="G345" s="62">
        <f t="shared" si="100"/>
        <v>377</v>
      </c>
      <c r="H345" s="22">
        <f>INDEX('Sparsity-Size Ratio'!$P$1:$P$504,MATCH('BEFC_17-18'!A:A,'Sparsity-Size Ratio'!$A$1:$A$501))</f>
        <v>0.47560000000000002</v>
      </c>
      <c r="I345" s="23">
        <f t="shared" si="86"/>
        <v>0</v>
      </c>
      <c r="J345" s="63">
        <v>9.2600000000000002E-2</v>
      </c>
      <c r="K345" s="63">
        <v>0.1129</v>
      </c>
      <c r="L345" s="23">
        <f t="shared" si="87"/>
        <v>147.98400000000001</v>
      </c>
      <c r="M345" s="23">
        <f t="shared" si="88"/>
        <v>90.212000000000003</v>
      </c>
      <c r="N345" s="23">
        <f t="shared" si="89"/>
        <v>0</v>
      </c>
      <c r="O345" s="23">
        <f t="shared" si="90"/>
        <v>238.196</v>
      </c>
      <c r="P345" s="13">
        <v>33.777999999999992</v>
      </c>
      <c r="Q345" s="22">
        <f t="shared" si="91"/>
        <v>6.7560000000000002</v>
      </c>
      <c r="R345" s="14">
        <v>7</v>
      </c>
      <c r="S345" s="22">
        <f t="shared" si="92"/>
        <v>4.2</v>
      </c>
      <c r="T345" s="64">
        <v>2663.49</v>
      </c>
      <c r="U345" s="64">
        <v>2653.759</v>
      </c>
      <c r="V345" s="64">
        <v>2654.1849999999999</v>
      </c>
      <c r="W345" s="23">
        <f t="shared" si="101"/>
        <v>2657.145</v>
      </c>
      <c r="X345" s="41">
        <f t="shared" si="93"/>
        <v>1.5507095114995744E-3</v>
      </c>
      <c r="Y345" s="23">
        <f t="shared" si="94"/>
        <v>249.15199999999999</v>
      </c>
      <c r="Z345" s="23">
        <f t="shared" si="95"/>
        <v>249.15199999999999</v>
      </c>
      <c r="AA345" s="30">
        <f t="shared" si="96"/>
        <v>2906.297</v>
      </c>
      <c r="AB345" s="22">
        <f>INDEX('LECI_17-18'!$X$1:$X$505,MATCH('BEFC_17-18'!A:A,'LECI_17-18'!$A$1:$A$502))</f>
        <v>0.94</v>
      </c>
      <c r="AC345" s="23">
        <f t="shared" si="97"/>
        <v>2330.3270000000002</v>
      </c>
      <c r="AD345" s="31">
        <f t="shared" si="98"/>
        <v>354047</v>
      </c>
      <c r="AF345" s="65">
        <v>5594196.71</v>
      </c>
      <c r="AH345" s="36">
        <f t="shared" si="99"/>
        <v>5948244</v>
      </c>
    </row>
    <row r="346" spans="1:34" x14ac:dyDescent="0.2">
      <c r="A346" s="1">
        <v>118402603</v>
      </c>
      <c r="B346" s="2" t="s">
        <v>395</v>
      </c>
      <c r="C346" s="2" t="s">
        <v>393</v>
      </c>
      <c r="D346" s="15">
        <v>37725</v>
      </c>
      <c r="E346" s="6">
        <v>7433</v>
      </c>
      <c r="F346" s="34">
        <f t="shared" si="85"/>
        <v>1.4208000000000001</v>
      </c>
      <c r="G346" s="62">
        <f t="shared" si="100"/>
        <v>38</v>
      </c>
      <c r="H346" s="22">
        <f>INDEX('Sparsity-Size Ratio'!$P$1:$P$504,MATCH('BEFC_17-18'!A:A,'Sparsity-Size Ratio'!$A$1:$A$501))</f>
        <v>0.55759999999999998</v>
      </c>
      <c r="I346" s="23">
        <f t="shared" si="86"/>
        <v>0</v>
      </c>
      <c r="J346" s="63">
        <v>0.39300000000000002</v>
      </c>
      <c r="K346" s="63">
        <v>0.22209999999999999</v>
      </c>
      <c r="L346" s="23">
        <f t="shared" si="87"/>
        <v>558.30799999999999</v>
      </c>
      <c r="M346" s="23">
        <f t="shared" si="88"/>
        <v>157.761</v>
      </c>
      <c r="N346" s="23">
        <f t="shared" si="89"/>
        <v>279.154</v>
      </c>
      <c r="O346" s="23">
        <f t="shared" si="90"/>
        <v>995.22299999999996</v>
      </c>
      <c r="P346" s="13">
        <v>67.165000000000006</v>
      </c>
      <c r="Q346" s="22">
        <f t="shared" si="91"/>
        <v>13.433</v>
      </c>
      <c r="R346" s="14">
        <v>15</v>
      </c>
      <c r="S346" s="22">
        <f t="shared" si="92"/>
        <v>9</v>
      </c>
      <c r="T346" s="64">
        <v>2367.7170000000001</v>
      </c>
      <c r="U346" s="64">
        <v>2416.0680000000002</v>
      </c>
      <c r="V346" s="64">
        <v>2381.962</v>
      </c>
      <c r="W346" s="23">
        <f t="shared" si="101"/>
        <v>2388.5819999999999</v>
      </c>
      <c r="X346" s="41">
        <f t="shared" si="93"/>
        <v>1.3939761760824781E-3</v>
      </c>
      <c r="Y346" s="23">
        <f t="shared" si="94"/>
        <v>1017.6559999999999</v>
      </c>
      <c r="Z346" s="23">
        <f t="shared" si="95"/>
        <v>1017.6559999999999</v>
      </c>
      <c r="AA346" s="30">
        <f t="shared" si="96"/>
        <v>3406.2379999999998</v>
      </c>
      <c r="AB346" s="22">
        <f>INDEX('LECI_17-18'!$X$1:$X$505,MATCH('BEFC_17-18'!A:A,'LECI_17-18'!$A$1:$A$502))</f>
        <v>1.1400000000000001</v>
      </c>
      <c r="AC346" s="23">
        <f t="shared" si="97"/>
        <v>5517.125</v>
      </c>
      <c r="AD346" s="31">
        <f t="shared" si="98"/>
        <v>838218</v>
      </c>
      <c r="AF346" s="65">
        <v>10344209.35</v>
      </c>
      <c r="AH346" s="36">
        <f t="shared" si="99"/>
        <v>11182427</v>
      </c>
    </row>
    <row r="347" spans="1:34" x14ac:dyDescent="0.2">
      <c r="A347" s="1">
        <v>118403003</v>
      </c>
      <c r="B347" s="2" t="s">
        <v>396</v>
      </c>
      <c r="C347" s="2" t="s">
        <v>393</v>
      </c>
      <c r="D347" s="15">
        <v>38257</v>
      </c>
      <c r="E347" s="6">
        <v>6733</v>
      </c>
      <c r="F347" s="34">
        <f t="shared" si="85"/>
        <v>1.401</v>
      </c>
      <c r="G347" s="62">
        <f t="shared" si="100"/>
        <v>43</v>
      </c>
      <c r="H347" s="22">
        <f>INDEX('Sparsity-Size Ratio'!$P$1:$P$504,MATCH('BEFC_17-18'!A:A,'Sparsity-Size Ratio'!$A$1:$A$501))</f>
        <v>0.30180000000000001</v>
      </c>
      <c r="I347" s="23">
        <f t="shared" si="86"/>
        <v>0</v>
      </c>
      <c r="J347" s="63">
        <v>0.25540000000000002</v>
      </c>
      <c r="K347" s="63">
        <v>0.23699999999999999</v>
      </c>
      <c r="L347" s="23">
        <f t="shared" si="87"/>
        <v>329.64100000000002</v>
      </c>
      <c r="M347" s="23">
        <f t="shared" si="88"/>
        <v>152.946</v>
      </c>
      <c r="N347" s="23">
        <f t="shared" si="89"/>
        <v>0</v>
      </c>
      <c r="O347" s="23">
        <f t="shared" si="90"/>
        <v>482.58699999999999</v>
      </c>
      <c r="P347" s="13">
        <v>63.603000000000009</v>
      </c>
      <c r="Q347" s="22">
        <f t="shared" si="91"/>
        <v>12.721</v>
      </c>
      <c r="R347" s="14">
        <v>52</v>
      </c>
      <c r="S347" s="22">
        <f t="shared" si="92"/>
        <v>31.2</v>
      </c>
      <c r="T347" s="64">
        <v>2151.145</v>
      </c>
      <c r="U347" s="64">
        <v>2089.4479999999999</v>
      </c>
      <c r="V347" s="64">
        <v>2140.5030000000002</v>
      </c>
      <c r="W347" s="23">
        <f t="shared" si="101"/>
        <v>2127.0320000000002</v>
      </c>
      <c r="X347" s="41">
        <f t="shared" si="93"/>
        <v>1.2413356266458785E-3</v>
      </c>
      <c r="Y347" s="23">
        <f t="shared" si="94"/>
        <v>526.50800000000004</v>
      </c>
      <c r="Z347" s="23">
        <f t="shared" si="95"/>
        <v>526.50800000000004</v>
      </c>
      <c r="AA347" s="30">
        <f t="shared" si="96"/>
        <v>2653.54</v>
      </c>
      <c r="AB347" s="22">
        <f>INDEX('LECI_17-18'!$X$1:$X$505,MATCH('BEFC_17-18'!A:A,'LECI_17-18'!$A$1:$A$502))</f>
        <v>1.4000000000000001</v>
      </c>
      <c r="AC347" s="23">
        <f t="shared" si="97"/>
        <v>5204.6530000000002</v>
      </c>
      <c r="AD347" s="31">
        <f t="shared" si="98"/>
        <v>790744</v>
      </c>
      <c r="AF347" s="65">
        <v>6990163.7599999998</v>
      </c>
      <c r="AH347" s="36">
        <f t="shared" si="99"/>
        <v>7780908</v>
      </c>
    </row>
    <row r="348" spans="1:34" x14ac:dyDescent="0.2">
      <c r="A348" s="1">
        <v>118403302</v>
      </c>
      <c r="B348" s="2" t="s">
        <v>397</v>
      </c>
      <c r="C348" s="2" t="s">
        <v>393</v>
      </c>
      <c r="D348" s="15">
        <v>42879</v>
      </c>
      <c r="E348" s="6">
        <v>28193</v>
      </c>
      <c r="F348" s="34">
        <f t="shared" si="85"/>
        <v>1.25</v>
      </c>
      <c r="G348" s="62">
        <f t="shared" si="100"/>
        <v>103</v>
      </c>
      <c r="H348" s="22">
        <f>INDEX('Sparsity-Size Ratio'!$P$1:$P$504,MATCH('BEFC_17-18'!A:A,'Sparsity-Size Ratio'!$A$1:$A$501))</f>
        <v>-0.18890000000000001</v>
      </c>
      <c r="I348" s="23">
        <f t="shared" si="86"/>
        <v>0</v>
      </c>
      <c r="J348" s="63">
        <v>0.27600000000000002</v>
      </c>
      <c r="K348" s="63">
        <v>0.22639999999999999</v>
      </c>
      <c r="L348" s="23">
        <f t="shared" si="87"/>
        <v>1852.1780000000001</v>
      </c>
      <c r="M348" s="23">
        <f t="shared" si="88"/>
        <v>759.66099999999994</v>
      </c>
      <c r="N348" s="23">
        <f t="shared" si="89"/>
        <v>0</v>
      </c>
      <c r="O348" s="23">
        <f t="shared" si="90"/>
        <v>2611.8389999999999</v>
      </c>
      <c r="P348" s="13">
        <v>220.738</v>
      </c>
      <c r="Q348" s="22">
        <f t="shared" si="91"/>
        <v>44.148000000000003</v>
      </c>
      <c r="R348" s="14">
        <v>1798</v>
      </c>
      <c r="S348" s="22">
        <f t="shared" si="92"/>
        <v>1078.8</v>
      </c>
      <c r="T348" s="64">
        <v>11184.647000000001</v>
      </c>
      <c r="U348" s="64">
        <v>10907.007</v>
      </c>
      <c r="V348" s="64">
        <v>10769.572</v>
      </c>
      <c r="W348" s="23">
        <f t="shared" si="101"/>
        <v>10953.742</v>
      </c>
      <c r="X348" s="41">
        <f t="shared" si="93"/>
        <v>6.3926025512015235E-3</v>
      </c>
      <c r="Y348" s="23">
        <f t="shared" si="94"/>
        <v>3734.7869999999998</v>
      </c>
      <c r="Z348" s="23">
        <f t="shared" si="95"/>
        <v>3734.7869999999998</v>
      </c>
      <c r="AA348" s="30">
        <f t="shared" si="96"/>
        <v>14688.529</v>
      </c>
      <c r="AB348" s="22">
        <f>INDEX('LECI_17-18'!$X$1:$X$505,MATCH('BEFC_17-18'!A:A,'LECI_17-18'!$A$1:$A$502))</f>
        <v>1.25</v>
      </c>
      <c r="AC348" s="23">
        <f t="shared" si="97"/>
        <v>22950.827000000001</v>
      </c>
      <c r="AD348" s="31">
        <f t="shared" si="98"/>
        <v>3486924</v>
      </c>
      <c r="AF348" s="65">
        <v>34050295.590000004</v>
      </c>
      <c r="AH348" s="36">
        <f t="shared" si="99"/>
        <v>37537220</v>
      </c>
    </row>
    <row r="349" spans="1:34" x14ac:dyDescent="0.2">
      <c r="A349" s="1">
        <v>118403903</v>
      </c>
      <c r="B349" s="2" t="s">
        <v>398</v>
      </c>
      <c r="C349" s="2" t="s">
        <v>393</v>
      </c>
      <c r="D349" s="15">
        <v>60569</v>
      </c>
      <c r="E349" s="6">
        <v>5868</v>
      </c>
      <c r="F349" s="34">
        <f t="shared" si="85"/>
        <v>0.88490000000000002</v>
      </c>
      <c r="G349" s="62">
        <f t="shared" si="100"/>
        <v>355</v>
      </c>
      <c r="H349" s="22">
        <f>INDEX('Sparsity-Size Ratio'!$P$1:$P$504,MATCH('BEFC_17-18'!A:A,'Sparsity-Size Ratio'!$A$1:$A$501))</f>
        <v>0.75460000000000005</v>
      </c>
      <c r="I349" s="23">
        <f t="shared" si="86"/>
        <v>0</v>
      </c>
      <c r="J349" s="63">
        <v>9.1200000000000003E-2</v>
      </c>
      <c r="K349" s="63">
        <v>0.20799999999999999</v>
      </c>
      <c r="L349" s="23">
        <f t="shared" si="87"/>
        <v>105.738</v>
      </c>
      <c r="M349" s="23">
        <f t="shared" si="88"/>
        <v>120.578</v>
      </c>
      <c r="N349" s="23">
        <f t="shared" si="89"/>
        <v>0</v>
      </c>
      <c r="O349" s="23">
        <f t="shared" si="90"/>
        <v>226.316</v>
      </c>
      <c r="P349" s="13">
        <v>38.796999999999997</v>
      </c>
      <c r="Q349" s="22">
        <f t="shared" si="91"/>
        <v>7.7590000000000003</v>
      </c>
      <c r="R349" s="14">
        <v>2</v>
      </c>
      <c r="S349" s="22">
        <f t="shared" si="92"/>
        <v>1.2</v>
      </c>
      <c r="T349" s="64">
        <v>1932.347</v>
      </c>
      <c r="U349" s="64">
        <v>1986.82</v>
      </c>
      <c r="V349" s="64">
        <v>1982.922</v>
      </c>
      <c r="W349" s="23">
        <f t="shared" si="101"/>
        <v>1967.3630000000001</v>
      </c>
      <c r="X349" s="41">
        <f t="shared" si="93"/>
        <v>1.1481528169039843E-3</v>
      </c>
      <c r="Y349" s="23">
        <f t="shared" si="94"/>
        <v>235.27500000000001</v>
      </c>
      <c r="Z349" s="23">
        <f t="shared" si="95"/>
        <v>235.27500000000001</v>
      </c>
      <c r="AA349" s="30">
        <f t="shared" si="96"/>
        <v>2202.6379999999999</v>
      </c>
      <c r="AB349" s="22">
        <f>INDEX('LECI_17-18'!$X$1:$X$505,MATCH('BEFC_17-18'!A:A,'LECI_17-18'!$A$1:$A$502))</f>
        <v>0.86</v>
      </c>
      <c r="AC349" s="23">
        <f t="shared" si="97"/>
        <v>1676.2380000000001</v>
      </c>
      <c r="AD349" s="31">
        <f t="shared" si="98"/>
        <v>254671</v>
      </c>
      <c r="AF349" s="65">
        <v>6594018.3300000001</v>
      </c>
      <c r="AH349" s="36">
        <f t="shared" si="99"/>
        <v>6848689</v>
      </c>
    </row>
    <row r="350" spans="1:34" x14ac:dyDescent="0.2">
      <c r="A350" s="1">
        <v>118406003</v>
      </c>
      <c r="B350" s="2" t="s">
        <v>399</v>
      </c>
      <c r="C350" s="2" t="s">
        <v>393</v>
      </c>
      <c r="D350" s="15">
        <v>50352</v>
      </c>
      <c r="E350" s="6">
        <v>3412</v>
      </c>
      <c r="F350" s="34">
        <f t="shared" si="85"/>
        <v>1.0645</v>
      </c>
      <c r="G350" s="62">
        <f t="shared" si="100"/>
        <v>229</v>
      </c>
      <c r="H350" s="22">
        <f>INDEX('Sparsity-Size Ratio'!$P$1:$P$504,MATCH('BEFC_17-18'!A:A,'Sparsity-Size Ratio'!$A$1:$A$501))</f>
        <v>0.84809999999999997</v>
      </c>
      <c r="I350" s="23">
        <f t="shared" si="86"/>
        <v>114.23699999999999</v>
      </c>
      <c r="J350" s="63">
        <v>0.1782</v>
      </c>
      <c r="K350" s="63">
        <v>0.18129999999999999</v>
      </c>
      <c r="L350" s="23">
        <f t="shared" si="87"/>
        <v>119.057</v>
      </c>
      <c r="M350" s="23">
        <f t="shared" si="88"/>
        <v>60.564</v>
      </c>
      <c r="N350" s="23">
        <f t="shared" si="89"/>
        <v>0</v>
      </c>
      <c r="O350" s="23">
        <f t="shared" si="90"/>
        <v>179.62100000000001</v>
      </c>
      <c r="P350" s="13">
        <v>45.409999999999989</v>
      </c>
      <c r="Q350" s="22">
        <f t="shared" si="91"/>
        <v>9.0820000000000007</v>
      </c>
      <c r="R350" s="14">
        <v>3</v>
      </c>
      <c r="S350" s="22">
        <f t="shared" si="92"/>
        <v>1.8</v>
      </c>
      <c r="T350" s="64">
        <v>1113.518</v>
      </c>
      <c r="U350" s="64">
        <v>1128.9359999999999</v>
      </c>
      <c r="V350" s="64">
        <v>1214.5920000000001</v>
      </c>
      <c r="W350" s="23">
        <f t="shared" si="101"/>
        <v>1152.3489999999999</v>
      </c>
      <c r="X350" s="41">
        <f t="shared" si="93"/>
        <v>6.7251074174236748E-4</v>
      </c>
      <c r="Y350" s="23">
        <f t="shared" si="94"/>
        <v>190.50299999999999</v>
      </c>
      <c r="Z350" s="23">
        <f t="shared" si="95"/>
        <v>304.74</v>
      </c>
      <c r="AA350" s="30">
        <f t="shared" si="96"/>
        <v>1457.0889999999999</v>
      </c>
      <c r="AB350" s="22">
        <f>INDEX('LECI_17-18'!$X$1:$X$505,MATCH('BEFC_17-18'!A:A,'LECI_17-18'!$A$1:$A$502))</f>
        <v>0.9</v>
      </c>
      <c r="AC350" s="23">
        <f t="shared" si="97"/>
        <v>1395.9639999999999</v>
      </c>
      <c r="AD350" s="31">
        <f t="shared" si="98"/>
        <v>212089</v>
      </c>
      <c r="AF350" s="65">
        <v>6982974.3099999996</v>
      </c>
      <c r="AH350" s="36">
        <f t="shared" si="99"/>
        <v>7195063</v>
      </c>
    </row>
    <row r="351" spans="1:34" x14ac:dyDescent="0.2">
      <c r="A351" s="1">
        <v>118406602</v>
      </c>
      <c r="B351" s="2" t="s">
        <v>400</v>
      </c>
      <c r="C351" s="2" t="s">
        <v>393</v>
      </c>
      <c r="D351" s="15">
        <v>46388</v>
      </c>
      <c r="E351" s="6">
        <v>11687</v>
      </c>
      <c r="F351" s="34">
        <f t="shared" si="85"/>
        <v>1.1554</v>
      </c>
      <c r="G351" s="62">
        <f t="shared" si="100"/>
        <v>165</v>
      </c>
      <c r="H351" s="22">
        <f>INDEX('Sparsity-Size Ratio'!$P$1:$P$504,MATCH('BEFC_17-18'!A:A,'Sparsity-Size Ratio'!$A$1:$A$501))</f>
        <v>0.2361</v>
      </c>
      <c r="I351" s="23">
        <f t="shared" si="86"/>
        <v>0</v>
      </c>
      <c r="J351" s="63">
        <v>0.1951</v>
      </c>
      <c r="K351" s="63">
        <v>0.185</v>
      </c>
      <c r="L351" s="23">
        <f t="shared" si="87"/>
        <v>394.64600000000002</v>
      </c>
      <c r="M351" s="23">
        <f t="shared" si="88"/>
        <v>187.108</v>
      </c>
      <c r="N351" s="23">
        <f t="shared" si="89"/>
        <v>0</v>
      </c>
      <c r="O351" s="23">
        <f t="shared" si="90"/>
        <v>581.75400000000002</v>
      </c>
      <c r="P351" s="13">
        <v>81.945000000000022</v>
      </c>
      <c r="Q351" s="22">
        <f t="shared" si="91"/>
        <v>16.388999999999999</v>
      </c>
      <c r="R351" s="14">
        <v>36</v>
      </c>
      <c r="S351" s="22">
        <f t="shared" si="92"/>
        <v>21.6</v>
      </c>
      <c r="T351" s="64">
        <v>3371.3110000000001</v>
      </c>
      <c r="U351" s="64">
        <v>3464.3429999999998</v>
      </c>
      <c r="V351" s="64">
        <v>3481.3449999999998</v>
      </c>
      <c r="W351" s="23">
        <f t="shared" si="101"/>
        <v>3439</v>
      </c>
      <c r="X351" s="41">
        <f t="shared" si="93"/>
        <v>2.0069999981359829E-3</v>
      </c>
      <c r="Y351" s="23">
        <f t="shared" si="94"/>
        <v>619.74300000000005</v>
      </c>
      <c r="Z351" s="23">
        <f t="shared" si="95"/>
        <v>619.74300000000005</v>
      </c>
      <c r="AA351" s="30">
        <f t="shared" si="96"/>
        <v>4058.7429999999999</v>
      </c>
      <c r="AB351" s="22">
        <f>INDEX('LECI_17-18'!$X$1:$X$505,MATCH('BEFC_17-18'!A:A,'LECI_17-18'!$A$1:$A$502))</f>
        <v>1.02</v>
      </c>
      <c r="AC351" s="23">
        <f t="shared" si="97"/>
        <v>4783.2610000000004</v>
      </c>
      <c r="AD351" s="31">
        <f t="shared" si="98"/>
        <v>726722</v>
      </c>
      <c r="AF351" s="65">
        <v>9102046.4900000002</v>
      </c>
      <c r="AH351" s="36">
        <f t="shared" si="99"/>
        <v>9828768</v>
      </c>
    </row>
    <row r="352" spans="1:34" x14ac:dyDescent="0.2">
      <c r="A352" s="1">
        <v>118408852</v>
      </c>
      <c r="B352" s="2" t="s">
        <v>401</v>
      </c>
      <c r="C352" s="2" t="s">
        <v>393</v>
      </c>
      <c r="D352" s="15">
        <v>37780</v>
      </c>
      <c r="E352" s="6">
        <v>23812</v>
      </c>
      <c r="F352" s="34">
        <f t="shared" si="85"/>
        <v>1.4187000000000001</v>
      </c>
      <c r="G352" s="62">
        <f t="shared" si="100"/>
        <v>39</v>
      </c>
      <c r="H352" s="22">
        <f>INDEX('Sparsity-Size Ratio'!$P$1:$P$504,MATCH('BEFC_17-18'!A:A,'Sparsity-Size Ratio'!$A$1:$A$501))</f>
        <v>8.9999999999999993E-3</v>
      </c>
      <c r="I352" s="23">
        <f t="shared" si="86"/>
        <v>0</v>
      </c>
      <c r="J352" s="63">
        <v>0.40450000000000003</v>
      </c>
      <c r="K352" s="63">
        <v>0.21160000000000001</v>
      </c>
      <c r="L352" s="23">
        <f t="shared" si="87"/>
        <v>1821.0630000000001</v>
      </c>
      <c r="M352" s="23">
        <f t="shared" si="88"/>
        <v>476.31299999999999</v>
      </c>
      <c r="N352" s="23">
        <f t="shared" si="89"/>
        <v>910.53099999999995</v>
      </c>
      <c r="O352" s="23">
        <f t="shared" si="90"/>
        <v>3207.9070000000002</v>
      </c>
      <c r="P352" s="13">
        <v>527.76499999999999</v>
      </c>
      <c r="Q352" s="22">
        <f t="shared" si="91"/>
        <v>105.553</v>
      </c>
      <c r="R352" s="14">
        <v>497</v>
      </c>
      <c r="S352" s="22">
        <f t="shared" si="92"/>
        <v>298.2</v>
      </c>
      <c r="T352" s="64">
        <v>7503.3490000000002</v>
      </c>
      <c r="U352" s="64">
        <v>7407.348</v>
      </c>
      <c r="V352" s="64">
        <v>7465.6959999999999</v>
      </c>
      <c r="W352" s="23">
        <f t="shared" si="101"/>
        <v>7458.7979999999998</v>
      </c>
      <c r="X352" s="41">
        <f t="shared" si="93"/>
        <v>4.3529536412028709E-3</v>
      </c>
      <c r="Y352" s="23">
        <f t="shared" si="94"/>
        <v>3611.66</v>
      </c>
      <c r="Z352" s="23">
        <f t="shared" si="95"/>
        <v>3611.66</v>
      </c>
      <c r="AA352" s="30">
        <f t="shared" si="96"/>
        <v>11070.458000000001</v>
      </c>
      <c r="AB352" s="22">
        <f>INDEX('LECI_17-18'!$X$1:$X$505,MATCH('BEFC_17-18'!A:A,'LECI_17-18'!$A$1:$A$502))</f>
        <v>1.6800000000000002</v>
      </c>
      <c r="AC352" s="23">
        <f t="shared" si="97"/>
        <v>26385.507000000001</v>
      </c>
      <c r="AD352" s="31">
        <f t="shared" si="98"/>
        <v>4008755</v>
      </c>
      <c r="AF352" s="65">
        <v>23853618.039999999</v>
      </c>
      <c r="AH352" s="36">
        <f t="shared" si="99"/>
        <v>27862373</v>
      </c>
    </row>
    <row r="353" spans="1:37" x14ac:dyDescent="0.2">
      <c r="A353" s="1">
        <v>118409203</v>
      </c>
      <c r="B353" s="2" t="s">
        <v>402</v>
      </c>
      <c r="C353" s="2" t="s">
        <v>393</v>
      </c>
      <c r="D353" s="15">
        <v>49531</v>
      </c>
      <c r="E353" s="6">
        <v>8189</v>
      </c>
      <c r="F353" s="34">
        <f t="shared" si="85"/>
        <v>1.0821000000000001</v>
      </c>
      <c r="G353" s="62">
        <f t="shared" si="100"/>
        <v>210</v>
      </c>
      <c r="H353" s="22">
        <f>INDEX('Sparsity-Size Ratio'!$P$1:$P$504,MATCH('BEFC_17-18'!A:A,'Sparsity-Size Ratio'!$A$1:$A$501))</f>
        <v>0.33189999999999997</v>
      </c>
      <c r="I353" s="23">
        <f t="shared" si="86"/>
        <v>0</v>
      </c>
      <c r="J353" s="63">
        <v>0.18210000000000001</v>
      </c>
      <c r="K353" s="63">
        <v>0.1948</v>
      </c>
      <c r="L353" s="23">
        <f t="shared" si="87"/>
        <v>257.75799999999998</v>
      </c>
      <c r="M353" s="23">
        <f t="shared" si="88"/>
        <v>137.86699999999999</v>
      </c>
      <c r="N353" s="23">
        <f t="shared" si="89"/>
        <v>0</v>
      </c>
      <c r="O353" s="23">
        <f t="shared" si="90"/>
        <v>395.625</v>
      </c>
      <c r="P353" s="13">
        <v>45.180999999999997</v>
      </c>
      <c r="Q353" s="22">
        <f t="shared" si="91"/>
        <v>9.0359999999999996</v>
      </c>
      <c r="R353" s="14">
        <v>4</v>
      </c>
      <c r="S353" s="22">
        <f t="shared" si="92"/>
        <v>2.4</v>
      </c>
      <c r="T353" s="64">
        <v>2359.123</v>
      </c>
      <c r="U353" s="64">
        <v>2432.2040000000002</v>
      </c>
      <c r="V353" s="64">
        <v>2466.5140000000001</v>
      </c>
      <c r="W353" s="23">
        <f t="shared" si="101"/>
        <v>2419.2800000000002</v>
      </c>
      <c r="X353" s="41">
        <f t="shared" si="93"/>
        <v>1.4118915252952665E-3</v>
      </c>
      <c r="Y353" s="23">
        <f t="shared" si="94"/>
        <v>407.06099999999998</v>
      </c>
      <c r="Z353" s="23">
        <f t="shared" si="95"/>
        <v>407.06099999999998</v>
      </c>
      <c r="AA353" s="30">
        <f t="shared" si="96"/>
        <v>2826.3409999999999</v>
      </c>
      <c r="AB353" s="22">
        <f>INDEX('LECI_17-18'!$X$1:$X$505,MATCH('BEFC_17-18'!A:A,'LECI_17-18'!$A$1:$A$502))</f>
        <v>0.91999999999999993</v>
      </c>
      <c r="AC353" s="23">
        <f t="shared" si="97"/>
        <v>2813.7130000000002</v>
      </c>
      <c r="AD353" s="31">
        <f t="shared" si="98"/>
        <v>427488</v>
      </c>
      <c r="AF353" s="65">
        <v>7435631.5800000001</v>
      </c>
      <c r="AH353" s="36">
        <f t="shared" si="99"/>
        <v>7863120</v>
      </c>
    </row>
    <row r="354" spans="1:37" x14ac:dyDescent="0.2">
      <c r="A354" s="1">
        <v>118409302</v>
      </c>
      <c r="B354" s="2" t="s">
        <v>403</v>
      </c>
      <c r="C354" s="2" t="s">
        <v>393</v>
      </c>
      <c r="D354" s="15">
        <v>44239</v>
      </c>
      <c r="E354" s="6">
        <v>18444</v>
      </c>
      <c r="F354" s="34">
        <f t="shared" si="85"/>
        <v>1.2116</v>
      </c>
      <c r="G354" s="62">
        <f t="shared" si="100"/>
        <v>123</v>
      </c>
      <c r="H354" s="22">
        <f>INDEX('Sparsity-Size Ratio'!$P$1:$P$504,MATCH('BEFC_17-18'!A:A,'Sparsity-Size Ratio'!$A$1:$A$501))</f>
        <v>-1.2637</v>
      </c>
      <c r="I354" s="23">
        <f t="shared" si="86"/>
        <v>0</v>
      </c>
      <c r="J354" s="63">
        <v>0.2757</v>
      </c>
      <c r="K354" s="63">
        <v>0.2077</v>
      </c>
      <c r="L354" s="23">
        <f t="shared" si="87"/>
        <v>848.36</v>
      </c>
      <c r="M354" s="23">
        <f t="shared" si="88"/>
        <v>319.55799999999999</v>
      </c>
      <c r="N354" s="23">
        <f t="shared" si="89"/>
        <v>0</v>
      </c>
      <c r="O354" s="23">
        <f t="shared" si="90"/>
        <v>1167.9179999999999</v>
      </c>
      <c r="P354" s="13">
        <v>149.02299999999997</v>
      </c>
      <c r="Q354" s="22">
        <f t="shared" si="91"/>
        <v>29.805</v>
      </c>
      <c r="R354" s="14">
        <v>59</v>
      </c>
      <c r="S354" s="22">
        <f t="shared" si="92"/>
        <v>35.4</v>
      </c>
      <c r="T354" s="64">
        <v>5128.5240000000003</v>
      </c>
      <c r="U354" s="64">
        <v>5255.3</v>
      </c>
      <c r="V354" s="64">
        <v>5297.607</v>
      </c>
      <c r="W354" s="23">
        <f t="shared" si="101"/>
        <v>5227.1440000000002</v>
      </c>
      <c r="X354" s="41">
        <f t="shared" si="93"/>
        <v>3.0505606275825865E-3</v>
      </c>
      <c r="Y354" s="23">
        <f t="shared" si="94"/>
        <v>1233.123</v>
      </c>
      <c r="Z354" s="23">
        <f t="shared" si="95"/>
        <v>1233.123</v>
      </c>
      <c r="AA354" s="30">
        <f t="shared" si="96"/>
        <v>6460.2669999999998</v>
      </c>
      <c r="AB354" s="22">
        <f>INDEX('LECI_17-18'!$X$1:$X$505,MATCH('BEFC_17-18'!A:A,'LECI_17-18'!$A$1:$A$502))</f>
        <v>1.1099999999999999</v>
      </c>
      <c r="AC354" s="23">
        <f t="shared" si="97"/>
        <v>8688.2579999999998</v>
      </c>
      <c r="AD354" s="31">
        <f t="shared" si="98"/>
        <v>1320009</v>
      </c>
      <c r="AF354" s="65">
        <v>18470303.289999999</v>
      </c>
      <c r="AH354" s="36">
        <f t="shared" si="99"/>
        <v>19790312</v>
      </c>
    </row>
    <row r="355" spans="1:37" x14ac:dyDescent="0.2">
      <c r="A355" s="1">
        <v>118667503</v>
      </c>
      <c r="B355" s="2" t="s">
        <v>404</v>
      </c>
      <c r="C355" s="2" t="s">
        <v>405</v>
      </c>
      <c r="D355" s="15">
        <v>51149</v>
      </c>
      <c r="E355" s="6">
        <v>7556</v>
      </c>
      <c r="F355" s="34">
        <f t="shared" si="85"/>
        <v>1.0479000000000001</v>
      </c>
      <c r="G355" s="62">
        <f t="shared" si="100"/>
        <v>243</v>
      </c>
      <c r="H355" s="22">
        <f>INDEX('Sparsity-Size Ratio'!$P$1:$P$504,MATCH('BEFC_17-18'!A:A,'Sparsity-Size Ratio'!$A$1:$A$501))</f>
        <v>0.72640000000000005</v>
      </c>
      <c r="I355" s="23">
        <f t="shared" si="86"/>
        <v>0</v>
      </c>
      <c r="J355" s="63">
        <v>0.15640000000000001</v>
      </c>
      <c r="K355" s="63">
        <v>0.15570000000000001</v>
      </c>
      <c r="L355" s="23">
        <f t="shared" si="87"/>
        <v>235.62799999999999</v>
      </c>
      <c r="M355" s="23">
        <f t="shared" si="88"/>
        <v>117.28700000000001</v>
      </c>
      <c r="N355" s="23">
        <f t="shared" si="89"/>
        <v>0</v>
      </c>
      <c r="O355" s="23">
        <f t="shared" si="90"/>
        <v>352.91500000000002</v>
      </c>
      <c r="P355" s="13">
        <v>62.248000000000005</v>
      </c>
      <c r="Q355" s="22">
        <f t="shared" si="91"/>
        <v>12.45</v>
      </c>
      <c r="R355" s="14">
        <v>8</v>
      </c>
      <c r="S355" s="22">
        <f t="shared" si="92"/>
        <v>4.8</v>
      </c>
      <c r="T355" s="64">
        <v>2510.9560000000001</v>
      </c>
      <c r="U355" s="64">
        <v>2618.8620000000001</v>
      </c>
      <c r="V355" s="64">
        <v>2664.058</v>
      </c>
      <c r="W355" s="23">
        <f t="shared" si="101"/>
        <v>2597.9589999999998</v>
      </c>
      <c r="X355" s="41">
        <f t="shared" si="93"/>
        <v>1.5161685688157487E-3</v>
      </c>
      <c r="Y355" s="23">
        <f t="shared" si="94"/>
        <v>370.16500000000002</v>
      </c>
      <c r="Z355" s="23">
        <f t="shared" si="95"/>
        <v>370.16500000000002</v>
      </c>
      <c r="AA355" s="30">
        <f t="shared" si="96"/>
        <v>2968.1239999999998</v>
      </c>
      <c r="AB355" s="22">
        <f>INDEX('LECI_17-18'!$X$1:$X$505,MATCH('BEFC_17-18'!A:A,'LECI_17-18'!$A$1:$A$502))</f>
        <v>0.91</v>
      </c>
      <c r="AC355" s="23">
        <f t="shared" si="97"/>
        <v>2830.37</v>
      </c>
      <c r="AD355" s="31">
        <f t="shared" si="98"/>
        <v>430019</v>
      </c>
      <c r="AF355" s="65">
        <v>10716062.82</v>
      </c>
      <c r="AH355" s="36">
        <f t="shared" si="99"/>
        <v>11146082</v>
      </c>
    </row>
    <row r="356" spans="1:37" x14ac:dyDescent="0.2">
      <c r="A356" s="1">
        <v>119350303</v>
      </c>
      <c r="B356" s="2" t="s">
        <v>406</v>
      </c>
      <c r="C356" s="2" t="s">
        <v>407</v>
      </c>
      <c r="D356" s="15">
        <v>73248</v>
      </c>
      <c r="E356" s="6">
        <v>9215</v>
      </c>
      <c r="F356" s="34">
        <f t="shared" si="85"/>
        <v>0.73170000000000002</v>
      </c>
      <c r="G356" s="62">
        <f t="shared" si="100"/>
        <v>442</v>
      </c>
      <c r="H356" s="22">
        <f>INDEX('Sparsity-Size Ratio'!$P$1:$P$504,MATCH('BEFC_17-18'!A:A,'Sparsity-Size Ratio'!$A$1:$A$501))</f>
        <v>0.46739999999999998</v>
      </c>
      <c r="I356" s="23">
        <f t="shared" si="86"/>
        <v>0</v>
      </c>
      <c r="J356" s="63">
        <v>1.95E-2</v>
      </c>
      <c r="K356" s="63">
        <v>0.1351</v>
      </c>
      <c r="L356" s="23">
        <f t="shared" si="87"/>
        <v>38.287999999999997</v>
      </c>
      <c r="M356" s="23">
        <f t="shared" si="88"/>
        <v>132.63300000000001</v>
      </c>
      <c r="N356" s="23">
        <f t="shared" si="89"/>
        <v>0</v>
      </c>
      <c r="O356" s="23">
        <f t="shared" si="90"/>
        <v>170.92099999999999</v>
      </c>
      <c r="P356" s="13">
        <v>68.570999999999998</v>
      </c>
      <c r="Q356" s="22">
        <f t="shared" si="91"/>
        <v>13.714</v>
      </c>
      <c r="R356" s="14">
        <v>24</v>
      </c>
      <c r="S356" s="22">
        <f t="shared" si="92"/>
        <v>14.4</v>
      </c>
      <c r="T356" s="64">
        <v>3272.46</v>
      </c>
      <c r="U356" s="64">
        <v>3278.6990000000001</v>
      </c>
      <c r="V356" s="64">
        <v>3281.9250000000002</v>
      </c>
      <c r="W356" s="23">
        <f t="shared" si="101"/>
        <v>3277.6950000000002</v>
      </c>
      <c r="X356" s="41">
        <f t="shared" si="93"/>
        <v>1.9128624189852634E-3</v>
      </c>
      <c r="Y356" s="23">
        <f t="shared" si="94"/>
        <v>199.035</v>
      </c>
      <c r="Z356" s="23">
        <f t="shared" si="95"/>
        <v>199.035</v>
      </c>
      <c r="AA356" s="30">
        <f t="shared" si="96"/>
        <v>3476.73</v>
      </c>
      <c r="AB356" s="22">
        <f>INDEX('LECI_17-18'!$X$1:$X$505,MATCH('BEFC_17-18'!A:A,'LECI_17-18'!$A$1:$A$502))</f>
        <v>0.9</v>
      </c>
      <c r="AC356" s="23">
        <f t="shared" si="97"/>
        <v>2289.5309999999999</v>
      </c>
      <c r="AD356" s="31">
        <f t="shared" si="98"/>
        <v>347849</v>
      </c>
      <c r="AF356" s="65">
        <v>6008786.5300000003</v>
      </c>
      <c r="AH356" s="36">
        <f t="shared" si="99"/>
        <v>6356636</v>
      </c>
    </row>
    <row r="357" spans="1:37" x14ac:dyDescent="0.2">
      <c r="A357" s="1">
        <v>119351303</v>
      </c>
      <c r="B357" s="2" t="s">
        <v>408</v>
      </c>
      <c r="C357" s="2" t="s">
        <v>407</v>
      </c>
      <c r="D357" s="15">
        <v>34853</v>
      </c>
      <c r="E357" s="6">
        <v>4724</v>
      </c>
      <c r="F357" s="34">
        <f t="shared" si="85"/>
        <v>1.5379</v>
      </c>
      <c r="G357" s="62">
        <f t="shared" si="100"/>
        <v>18</v>
      </c>
      <c r="H357" s="22">
        <f>INDEX('Sparsity-Size Ratio'!$P$1:$P$504,MATCH('BEFC_17-18'!A:A,'Sparsity-Size Ratio'!$A$1:$A$501))</f>
        <v>0.34179999999999999</v>
      </c>
      <c r="I357" s="23">
        <f t="shared" si="86"/>
        <v>0</v>
      </c>
      <c r="J357" s="63">
        <v>0.39069999999999999</v>
      </c>
      <c r="K357" s="63">
        <v>0.1638</v>
      </c>
      <c r="L357" s="23">
        <f t="shared" si="87"/>
        <v>419.20600000000002</v>
      </c>
      <c r="M357" s="23">
        <f t="shared" si="88"/>
        <v>87.875</v>
      </c>
      <c r="N357" s="23">
        <f t="shared" si="89"/>
        <v>209.60300000000001</v>
      </c>
      <c r="O357" s="23">
        <f t="shared" si="90"/>
        <v>716.68399999999997</v>
      </c>
      <c r="P357" s="13">
        <v>178.83100000000002</v>
      </c>
      <c r="Q357" s="22">
        <f t="shared" si="91"/>
        <v>35.765999999999998</v>
      </c>
      <c r="R357" s="14">
        <v>7</v>
      </c>
      <c r="S357" s="22">
        <f t="shared" si="92"/>
        <v>4.2</v>
      </c>
      <c r="T357" s="64">
        <v>1788.2670000000001</v>
      </c>
      <c r="U357" s="64">
        <v>1757.6890000000001</v>
      </c>
      <c r="V357" s="64">
        <v>1762.6679999999999</v>
      </c>
      <c r="W357" s="23">
        <f t="shared" si="101"/>
        <v>1769.5409999999999</v>
      </c>
      <c r="X357" s="41">
        <f t="shared" si="93"/>
        <v>1.0327039208204551E-3</v>
      </c>
      <c r="Y357" s="23">
        <f t="shared" si="94"/>
        <v>756.65</v>
      </c>
      <c r="Z357" s="23">
        <f t="shared" si="95"/>
        <v>756.65</v>
      </c>
      <c r="AA357" s="30">
        <f t="shared" si="96"/>
        <v>2526.1909999999998</v>
      </c>
      <c r="AB357" s="22">
        <f>INDEX('LECI_17-18'!$X$1:$X$505,MATCH('BEFC_17-18'!A:A,'LECI_17-18'!$A$1:$A$502))</f>
        <v>1.52</v>
      </c>
      <c r="AC357" s="23">
        <f t="shared" si="97"/>
        <v>5905.2439999999997</v>
      </c>
      <c r="AD357" s="31">
        <f t="shared" si="98"/>
        <v>897185</v>
      </c>
      <c r="AF357" s="65">
        <v>7807586.6399999997</v>
      </c>
      <c r="AH357" s="36">
        <f t="shared" si="99"/>
        <v>8704772</v>
      </c>
    </row>
    <row r="358" spans="1:37" x14ac:dyDescent="0.2">
      <c r="A358" s="1">
        <v>119352203</v>
      </c>
      <c r="B358" s="2" t="s">
        <v>409</v>
      </c>
      <c r="C358" s="2" t="s">
        <v>407</v>
      </c>
      <c r="D358" s="15">
        <v>49275</v>
      </c>
      <c r="E358" s="6">
        <v>5503</v>
      </c>
      <c r="F358" s="34">
        <f t="shared" si="85"/>
        <v>1.0878000000000001</v>
      </c>
      <c r="G358" s="62">
        <f t="shared" si="100"/>
        <v>207</v>
      </c>
      <c r="H358" s="22">
        <f>INDEX('Sparsity-Size Ratio'!$P$1:$P$504,MATCH('BEFC_17-18'!A:A,'Sparsity-Size Ratio'!$A$1:$A$501))</f>
        <v>-6.7900000000000002E-2</v>
      </c>
      <c r="I358" s="23">
        <f t="shared" si="86"/>
        <v>0</v>
      </c>
      <c r="J358" s="63">
        <v>0.2288</v>
      </c>
      <c r="K358" s="63">
        <v>0.2402</v>
      </c>
      <c r="L358" s="23">
        <f t="shared" si="87"/>
        <v>215.922</v>
      </c>
      <c r="M358" s="23">
        <f t="shared" si="88"/>
        <v>113.34</v>
      </c>
      <c r="N358" s="23">
        <f t="shared" si="89"/>
        <v>0</v>
      </c>
      <c r="O358" s="23">
        <f t="shared" si="90"/>
        <v>329.262</v>
      </c>
      <c r="P358" s="13">
        <v>23.759999999999998</v>
      </c>
      <c r="Q358" s="22">
        <f t="shared" si="91"/>
        <v>4.7519999999999998</v>
      </c>
      <c r="R358" s="14">
        <v>19</v>
      </c>
      <c r="S358" s="22">
        <f t="shared" si="92"/>
        <v>11.4</v>
      </c>
      <c r="T358" s="64">
        <v>1572.8589999999999</v>
      </c>
      <c r="U358" s="64">
        <v>1573.386</v>
      </c>
      <c r="V358" s="64">
        <v>1596.854</v>
      </c>
      <c r="W358" s="23">
        <f t="shared" si="101"/>
        <v>1581.0329999999999</v>
      </c>
      <c r="X358" s="41">
        <f t="shared" si="93"/>
        <v>9.2269067404853952E-4</v>
      </c>
      <c r="Y358" s="23">
        <f t="shared" si="94"/>
        <v>345.41399999999999</v>
      </c>
      <c r="Z358" s="23">
        <f t="shared" si="95"/>
        <v>345.41399999999999</v>
      </c>
      <c r="AA358" s="30">
        <f t="shared" si="96"/>
        <v>1926.4469999999999</v>
      </c>
      <c r="AB358" s="22">
        <f>INDEX('LECI_17-18'!$X$1:$X$505,MATCH('BEFC_17-18'!A:A,'LECI_17-18'!$A$1:$A$502))</f>
        <v>0.8</v>
      </c>
      <c r="AC358" s="23">
        <f t="shared" si="97"/>
        <v>1676.471</v>
      </c>
      <c r="AD358" s="31">
        <f t="shared" si="98"/>
        <v>254707</v>
      </c>
      <c r="AF358" s="65">
        <v>4093050.78</v>
      </c>
      <c r="AH358" s="36">
        <f t="shared" si="99"/>
        <v>4347758</v>
      </c>
    </row>
    <row r="359" spans="1:37" x14ac:dyDescent="0.2">
      <c r="A359" s="1">
        <v>119354603</v>
      </c>
      <c r="B359" s="2" t="s">
        <v>410</v>
      </c>
      <c r="C359" s="2" t="s">
        <v>407</v>
      </c>
      <c r="D359" s="15">
        <v>51758</v>
      </c>
      <c r="E359" s="6">
        <v>5078</v>
      </c>
      <c r="F359" s="34">
        <f t="shared" si="85"/>
        <v>1.0356000000000001</v>
      </c>
      <c r="G359" s="62">
        <f t="shared" si="100"/>
        <v>255</v>
      </c>
      <c r="H359" s="22">
        <f>INDEX('Sparsity-Size Ratio'!$P$1:$P$504,MATCH('BEFC_17-18'!A:A,'Sparsity-Size Ratio'!$A$1:$A$501))</f>
        <v>0.73829999999999996</v>
      </c>
      <c r="I359" s="23">
        <f t="shared" si="86"/>
        <v>0</v>
      </c>
      <c r="J359" s="63">
        <v>0.1421</v>
      </c>
      <c r="K359" s="63">
        <v>0.1159</v>
      </c>
      <c r="L359" s="23">
        <f t="shared" si="87"/>
        <v>132.37799999999999</v>
      </c>
      <c r="M359" s="23">
        <f t="shared" si="88"/>
        <v>53.984999999999999</v>
      </c>
      <c r="N359" s="23">
        <f t="shared" si="89"/>
        <v>0</v>
      </c>
      <c r="O359" s="23">
        <f t="shared" si="90"/>
        <v>186.363</v>
      </c>
      <c r="P359" s="13">
        <v>59.498000000000005</v>
      </c>
      <c r="Q359" s="22">
        <f t="shared" si="91"/>
        <v>11.9</v>
      </c>
      <c r="R359" s="14">
        <v>0</v>
      </c>
      <c r="S359" s="22">
        <f t="shared" si="92"/>
        <v>0</v>
      </c>
      <c r="T359" s="64">
        <v>1552.634</v>
      </c>
      <c r="U359" s="64">
        <v>1572.0160000000001</v>
      </c>
      <c r="V359" s="64">
        <v>1570.76</v>
      </c>
      <c r="W359" s="23">
        <f t="shared" si="101"/>
        <v>1565.1369999999999</v>
      </c>
      <c r="X359" s="41">
        <f t="shared" si="93"/>
        <v>9.134137703060651E-4</v>
      </c>
      <c r="Y359" s="23">
        <f t="shared" si="94"/>
        <v>198.26300000000001</v>
      </c>
      <c r="Z359" s="23">
        <f t="shared" si="95"/>
        <v>198.26300000000001</v>
      </c>
      <c r="AA359" s="30">
        <f t="shared" si="96"/>
        <v>1763.4</v>
      </c>
      <c r="AB359" s="22">
        <f>INDEX('LECI_17-18'!$X$1:$X$505,MATCH('BEFC_17-18'!A:A,'LECI_17-18'!$A$1:$A$502))</f>
        <v>0.78</v>
      </c>
      <c r="AC359" s="23">
        <f t="shared" si="97"/>
        <v>1424.4179999999999</v>
      </c>
      <c r="AD359" s="31">
        <f t="shared" si="98"/>
        <v>216412</v>
      </c>
      <c r="AF359" s="65">
        <v>5200863.4400000004</v>
      </c>
      <c r="AH359" s="36">
        <f t="shared" si="99"/>
        <v>5417275</v>
      </c>
    </row>
    <row r="360" spans="1:37" x14ac:dyDescent="0.2">
      <c r="A360" s="1">
        <v>119355503</v>
      </c>
      <c r="B360" s="2" t="s">
        <v>411</v>
      </c>
      <c r="C360" s="2" t="s">
        <v>407</v>
      </c>
      <c r="D360" s="15">
        <v>44660</v>
      </c>
      <c r="E360" s="6">
        <v>6687</v>
      </c>
      <c r="F360" s="34">
        <f t="shared" si="85"/>
        <v>1.2001999999999999</v>
      </c>
      <c r="G360" s="62">
        <f t="shared" si="100"/>
        <v>130</v>
      </c>
      <c r="H360" s="22">
        <f>INDEX('Sparsity-Size Ratio'!$P$1:$P$504,MATCH('BEFC_17-18'!A:A,'Sparsity-Size Ratio'!$A$1:$A$501))</f>
        <v>0.2127</v>
      </c>
      <c r="I360" s="23">
        <f t="shared" si="86"/>
        <v>0</v>
      </c>
      <c r="J360" s="63">
        <v>0.28310000000000002</v>
      </c>
      <c r="K360" s="63">
        <v>0.1275</v>
      </c>
      <c r="L360" s="23">
        <f t="shared" si="87"/>
        <v>310.404</v>
      </c>
      <c r="M360" s="23">
        <f t="shared" si="88"/>
        <v>69.899000000000001</v>
      </c>
      <c r="N360" s="23">
        <f t="shared" si="89"/>
        <v>0</v>
      </c>
      <c r="O360" s="23">
        <f t="shared" si="90"/>
        <v>380.303</v>
      </c>
      <c r="P360" s="13">
        <v>52.063000000000002</v>
      </c>
      <c r="Q360" s="22">
        <f t="shared" si="91"/>
        <v>10.413</v>
      </c>
      <c r="R360" s="14">
        <v>24</v>
      </c>
      <c r="S360" s="22">
        <f t="shared" si="92"/>
        <v>14.4</v>
      </c>
      <c r="T360" s="64">
        <v>1827.412</v>
      </c>
      <c r="U360" s="64">
        <v>1796.6210000000001</v>
      </c>
      <c r="V360" s="64">
        <v>1818.7260000000001</v>
      </c>
      <c r="W360" s="23">
        <f t="shared" si="101"/>
        <v>1814.2529999999999</v>
      </c>
      <c r="X360" s="41">
        <f t="shared" si="93"/>
        <v>1.0587978387956386E-3</v>
      </c>
      <c r="Y360" s="23">
        <f t="shared" si="94"/>
        <v>405.11599999999999</v>
      </c>
      <c r="Z360" s="23">
        <f t="shared" si="95"/>
        <v>405.11599999999999</v>
      </c>
      <c r="AA360" s="30">
        <f t="shared" si="96"/>
        <v>2219.3690000000001</v>
      </c>
      <c r="AB360" s="22">
        <f>INDEX('LECI_17-18'!$X$1:$X$505,MATCH('BEFC_17-18'!A:A,'LECI_17-18'!$A$1:$A$502))</f>
        <v>1.03</v>
      </c>
      <c r="AC360" s="23">
        <f t="shared" si="97"/>
        <v>2743.5970000000002</v>
      </c>
      <c r="AD360" s="31">
        <f t="shared" si="98"/>
        <v>416835</v>
      </c>
      <c r="AF360" s="65">
        <v>3846968.06</v>
      </c>
      <c r="AH360" s="36">
        <f t="shared" si="99"/>
        <v>4263803</v>
      </c>
    </row>
    <row r="361" spans="1:37" x14ac:dyDescent="0.2">
      <c r="A361" s="1">
        <v>119356503</v>
      </c>
      <c r="B361" s="2" t="s">
        <v>412</v>
      </c>
      <c r="C361" s="2" t="s">
        <v>407</v>
      </c>
      <c r="D361" s="15">
        <v>60189</v>
      </c>
      <c r="E361" s="6">
        <v>7829</v>
      </c>
      <c r="F361" s="34">
        <f t="shared" si="85"/>
        <v>0.89049999999999996</v>
      </c>
      <c r="G361" s="62">
        <f t="shared" si="100"/>
        <v>350</v>
      </c>
      <c r="H361" s="22">
        <f>INDEX('Sparsity-Size Ratio'!$P$1:$P$504,MATCH('BEFC_17-18'!A:A,'Sparsity-Size Ratio'!$A$1:$A$501))</f>
        <v>0.64649999999999996</v>
      </c>
      <c r="I361" s="23">
        <f t="shared" si="86"/>
        <v>0</v>
      </c>
      <c r="J361" s="63">
        <v>0.1164</v>
      </c>
      <c r="K361" s="63">
        <v>0.11799999999999999</v>
      </c>
      <c r="L361" s="23">
        <f t="shared" si="87"/>
        <v>213.30099999999999</v>
      </c>
      <c r="M361" s="23">
        <f t="shared" si="88"/>
        <v>108.116</v>
      </c>
      <c r="N361" s="23">
        <f t="shared" si="89"/>
        <v>0</v>
      </c>
      <c r="O361" s="23">
        <f t="shared" si="90"/>
        <v>321.41699999999997</v>
      </c>
      <c r="P361" s="13">
        <v>77.63</v>
      </c>
      <c r="Q361" s="22">
        <f t="shared" si="91"/>
        <v>15.526</v>
      </c>
      <c r="R361" s="14">
        <v>9</v>
      </c>
      <c r="S361" s="22">
        <f t="shared" si="92"/>
        <v>5.4</v>
      </c>
      <c r="T361" s="64">
        <v>3054.1370000000002</v>
      </c>
      <c r="U361" s="64">
        <v>3049.3939999999998</v>
      </c>
      <c r="V361" s="64">
        <v>3111.9569999999999</v>
      </c>
      <c r="W361" s="23">
        <f t="shared" si="101"/>
        <v>3071.8290000000002</v>
      </c>
      <c r="X361" s="41">
        <f t="shared" si="93"/>
        <v>1.7927190454417152E-3</v>
      </c>
      <c r="Y361" s="23">
        <f t="shared" si="94"/>
        <v>342.34300000000002</v>
      </c>
      <c r="Z361" s="23">
        <f t="shared" si="95"/>
        <v>342.34300000000002</v>
      </c>
      <c r="AA361" s="30">
        <f t="shared" si="96"/>
        <v>3414.172</v>
      </c>
      <c r="AB361" s="22">
        <f>INDEX('LECI_17-18'!$X$1:$X$505,MATCH('BEFC_17-18'!A:A,'LECI_17-18'!$A$1:$A$502))</f>
        <v>1.21</v>
      </c>
      <c r="AC361" s="23">
        <f t="shared" si="97"/>
        <v>3678.7869999999998</v>
      </c>
      <c r="AD361" s="31">
        <f t="shared" si="98"/>
        <v>558919</v>
      </c>
      <c r="AF361" s="65">
        <v>8006040.5700000003</v>
      </c>
      <c r="AH361" s="36">
        <f t="shared" si="99"/>
        <v>8564960</v>
      </c>
    </row>
    <row r="362" spans="1:37" x14ac:dyDescent="0.2">
      <c r="A362" s="1">
        <v>119356603</v>
      </c>
      <c r="B362" s="2" t="s">
        <v>413</v>
      </c>
      <c r="C362" s="2" t="s">
        <v>407</v>
      </c>
      <c r="D362" s="15">
        <v>48169</v>
      </c>
      <c r="E362" s="6">
        <v>3746</v>
      </c>
      <c r="F362" s="34">
        <f t="shared" si="85"/>
        <v>1.1127</v>
      </c>
      <c r="G362" s="62">
        <f t="shared" si="100"/>
        <v>191</v>
      </c>
      <c r="H362" s="22">
        <f>INDEX('Sparsity-Size Ratio'!$P$1:$P$504,MATCH('BEFC_17-18'!A:A,'Sparsity-Size Ratio'!$A$1:$A$501))</f>
        <v>-0.56740000000000002</v>
      </c>
      <c r="I362" s="23">
        <f t="shared" si="86"/>
        <v>0</v>
      </c>
      <c r="J362" s="63">
        <v>0.2162</v>
      </c>
      <c r="K362" s="63">
        <v>0.13170000000000001</v>
      </c>
      <c r="L362" s="23">
        <f t="shared" si="87"/>
        <v>127.40300000000001</v>
      </c>
      <c r="M362" s="23">
        <f t="shared" si="88"/>
        <v>38.804000000000002</v>
      </c>
      <c r="N362" s="23">
        <f t="shared" si="89"/>
        <v>0</v>
      </c>
      <c r="O362" s="23">
        <f t="shared" si="90"/>
        <v>166.20699999999999</v>
      </c>
      <c r="P362" s="13">
        <v>16.177</v>
      </c>
      <c r="Q362" s="22">
        <f t="shared" si="91"/>
        <v>3.2349999999999999</v>
      </c>
      <c r="R362" s="14">
        <v>9</v>
      </c>
      <c r="S362" s="22">
        <f t="shared" si="92"/>
        <v>5.4</v>
      </c>
      <c r="T362" s="64">
        <v>982.13499999999999</v>
      </c>
      <c r="U362" s="64">
        <v>938.83399999999995</v>
      </c>
      <c r="V362" s="64">
        <v>953.33299999999997</v>
      </c>
      <c r="W362" s="23">
        <f t="shared" si="101"/>
        <v>958.101</v>
      </c>
      <c r="X362" s="41">
        <f t="shared" si="93"/>
        <v>5.5914763164119905E-4</v>
      </c>
      <c r="Y362" s="23">
        <f t="shared" si="94"/>
        <v>174.84200000000001</v>
      </c>
      <c r="Z362" s="23">
        <f t="shared" si="95"/>
        <v>174.84200000000001</v>
      </c>
      <c r="AA362" s="30">
        <f t="shared" si="96"/>
        <v>1132.943</v>
      </c>
      <c r="AB362" s="22">
        <f>INDEX('LECI_17-18'!$X$1:$X$505,MATCH('BEFC_17-18'!A:A,'LECI_17-18'!$A$1:$A$502))</f>
        <v>0.82000000000000006</v>
      </c>
      <c r="AC362" s="23">
        <f t="shared" si="97"/>
        <v>1033.713</v>
      </c>
      <c r="AD362" s="31">
        <f t="shared" si="98"/>
        <v>157052</v>
      </c>
      <c r="AF362" s="65">
        <v>2893435.78</v>
      </c>
      <c r="AH362" s="36">
        <f t="shared" si="99"/>
        <v>3050488</v>
      </c>
    </row>
    <row r="363" spans="1:37" x14ac:dyDescent="0.2">
      <c r="A363" s="1">
        <v>119357003</v>
      </c>
      <c r="B363" s="2" t="s">
        <v>667</v>
      </c>
      <c r="C363" s="2" t="s">
        <v>407</v>
      </c>
      <c r="D363" s="15">
        <v>44639</v>
      </c>
      <c r="E363" s="6">
        <v>4738</v>
      </c>
      <c r="F363" s="34">
        <f t="shared" si="85"/>
        <v>1.2007000000000001</v>
      </c>
      <c r="G363" s="62">
        <f t="shared" si="100"/>
        <v>129</v>
      </c>
      <c r="H363" s="22">
        <f>INDEX('Sparsity-Size Ratio'!$P$1:$P$504,MATCH('BEFC_17-18'!A:A,'Sparsity-Size Ratio'!$A$1:$A$501))</f>
        <v>0.13400000000000001</v>
      </c>
      <c r="I363" s="23">
        <f t="shared" si="86"/>
        <v>0</v>
      </c>
      <c r="J363" s="63">
        <v>0.17979999999999999</v>
      </c>
      <c r="K363" s="63">
        <v>0.25190000000000001</v>
      </c>
      <c r="L363" s="23">
        <f t="shared" si="87"/>
        <v>168.92099999999999</v>
      </c>
      <c r="M363" s="23">
        <f t="shared" si="88"/>
        <v>118.32899999999999</v>
      </c>
      <c r="N363" s="23">
        <f t="shared" si="89"/>
        <v>0</v>
      </c>
      <c r="O363" s="23">
        <f t="shared" si="90"/>
        <v>287.25</v>
      </c>
      <c r="P363" s="13">
        <v>37.059999999999995</v>
      </c>
      <c r="Q363" s="22">
        <f t="shared" si="91"/>
        <v>7.4119999999999999</v>
      </c>
      <c r="R363" s="14">
        <v>47</v>
      </c>
      <c r="S363" s="22">
        <f t="shared" si="92"/>
        <v>28.2</v>
      </c>
      <c r="T363" s="64">
        <v>1565.825</v>
      </c>
      <c r="U363" s="64">
        <v>1608.4960000000001</v>
      </c>
      <c r="V363" s="64">
        <v>1650.2429999999999</v>
      </c>
      <c r="W363" s="23">
        <f t="shared" si="101"/>
        <v>1608.1880000000001</v>
      </c>
      <c r="X363" s="41">
        <f t="shared" si="93"/>
        <v>9.3853832887534465E-4</v>
      </c>
      <c r="Y363" s="23">
        <f t="shared" si="94"/>
        <v>322.86200000000002</v>
      </c>
      <c r="Z363" s="23">
        <f t="shared" si="95"/>
        <v>322.86200000000002</v>
      </c>
      <c r="AA363" s="30">
        <f t="shared" si="96"/>
        <v>1931.05</v>
      </c>
      <c r="AB363" s="22">
        <f>INDEX('LECI_17-18'!$X$1:$X$505,MATCH('BEFC_17-18'!A:A,'LECI_17-18'!$A$1:$A$502))</f>
        <v>1.32</v>
      </c>
      <c r="AC363" s="23">
        <f t="shared" si="97"/>
        <v>3060.567</v>
      </c>
      <c r="AD363" s="31">
        <f t="shared" si="98"/>
        <v>464993</v>
      </c>
      <c r="AF363" s="65">
        <v>4576344.6399999997</v>
      </c>
      <c r="AH363" s="36">
        <f t="shared" si="99"/>
        <v>5041338</v>
      </c>
    </row>
    <row r="364" spans="1:37" x14ac:dyDescent="0.2">
      <c r="A364" s="1">
        <v>119357402</v>
      </c>
      <c r="B364" s="2" t="s">
        <v>415</v>
      </c>
      <c r="C364" s="2" t="s">
        <v>407</v>
      </c>
      <c r="D364" s="15">
        <v>37218</v>
      </c>
      <c r="E364" s="6">
        <v>28946</v>
      </c>
      <c r="F364" s="34">
        <f t="shared" si="85"/>
        <v>1.4400999999999999</v>
      </c>
      <c r="G364" s="62">
        <f t="shared" si="100"/>
        <v>35</v>
      </c>
      <c r="H364" s="22">
        <f>INDEX('Sparsity-Size Ratio'!$P$1:$P$504,MATCH('BEFC_17-18'!A:A,'Sparsity-Size Ratio'!$A$1:$A$501))</f>
        <v>-1.9561999999999999</v>
      </c>
      <c r="I364" s="23">
        <f t="shared" si="86"/>
        <v>0</v>
      </c>
      <c r="J364" s="63">
        <v>0.30299999999999999</v>
      </c>
      <c r="K364" s="63">
        <v>0.255</v>
      </c>
      <c r="L364" s="23">
        <f t="shared" si="87"/>
        <v>1846.6410000000001</v>
      </c>
      <c r="M364" s="23">
        <f t="shared" si="88"/>
        <v>777.05200000000002</v>
      </c>
      <c r="N364" s="23">
        <f t="shared" si="89"/>
        <v>923.32100000000003</v>
      </c>
      <c r="O364" s="23">
        <f t="shared" si="90"/>
        <v>3547.0140000000001</v>
      </c>
      <c r="P364" s="13">
        <v>362.62599999999998</v>
      </c>
      <c r="Q364" s="22">
        <f t="shared" si="91"/>
        <v>72.525000000000006</v>
      </c>
      <c r="R364" s="14">
        <v>902</v>
      </c>
      <c r="S364" s="22">
        <f t="shared" si="92"/>
        <v>541.20000000000005</v>
      </c>
      <c r="T364" s="64">
        <v>10157.541999999999</v>
      </c>
      <c r="U364" s="64">
        <v>9965.0120000000006</v>
      </c>
      <c r="V364" s="64">
        <v>9981.4279999999999</v>
      </c>
      <c r="W364" s="23">
        <f t="shared" si="101"/>
        <v>10034.661</v>
      </c>
      <c r="X364" s="41">
        <f t="shared" si="93"/>
        <v>5.8562269870006461E-3</v>
      </c>
      <c r="Y364" s="23">
        <f t="shared" si="94"/>
        <v>4160.7389999999996</v>
      </c>
      <c r="Z364" s="23">
        <f t="shared" si="95"/>
        <v>4160.7389999999996</v>
      </c>
      <c r="AA364" s="30">
        <f t="shared" si="96"/>
        <v>14195.4</v>
      </c>
      <c r="AB364" s="22">
        <f>INDEX('LECI_17-18'!$X$1:$X$505,MATCH('BEFC_17-18'!A:A,'LECI_17-18'!$A$1:$A$502))</f>
        <v>1.69</v>
      </c>
      <c r="AC364" s="23">
        <f t="shared" si="97"/>
        <v>34548.324000000001</v>
      </c>
      <c r="AD364" s="31">
        <f t="shared" si="98"/>
        <v>5248934</v>
      </c>
      <c r="AF364" s="65">
        <v>37052931.25</v>
      </c>
      <c r="AH364" s="36">
        <f t="shared" si="99"/>
        <v>42301865</v>
      </c>
      <c r="AK364" s="36"/>
    </row>
    <row r="365" spans="1:37" x14ac:dyDescent="0.2">
      <c r="A365" s="1">
        <v>119358403</v>
      </c>
      <c r="B365" s="2" t="s">
        <v>416</v>
      </c>
      <c r="C365" s="2" t="s">
        <v>407</v>
      </c>
      <c r="D365" s="15">
        <v>45720</v>
      </c>
      <c r="E365" s="6">
        <v>7452</v>
      </c>
      <c r="F365" s="34">
        <f t="shared" si="85"/>
        <v>1.1722999999999999</v>
      </c>
      <c r="G365" s="62">
        <f t="shared" si="100"/>
        <v>152</v>
      </c>
      <c r="H365" s="22">
        <f>INDEX('Sparsity-Size Ratio'!$P$1:$P$504,MATCH('BEFC_17-18'!A:A,'Sparsity-Size Ratio'!$A$1:$A$501))</f>
        <v>0.3039</v>
      </c>
      <c r="I365" s="23">
        <f t="shared" si="86"/>
        <v>0</v>
      </c>
      <c r="J365" s="63">
        <v>0.1113</v>
      </c>
      <c r="K365" s="63">
        <v>6.7599999999999993E-2</v>
      </c>
      <c r="L365" s="23">
        <f t="shared" si="87"/>
        <v>166.34700000000001</v>
      </c>
      <c r="M365" s="23">
        <f t="shared" si="88"/>
        <v>50.517000000000003</v>
      </c>
      <c r="N365" s="23">
        <f t="shared" si="89"/>
        <v>0</v>
      </c>
      <c r="O365" s="23">
        <f t="shared" si="90"/>
        <v>216.864</v>
      </c>
      <c r="P365" s="13">
        <v>42.054000000000002</v>
      </c>
      <c r="Q365" s="22">
        <f t="shared" si="91"/>
        <v>8.4109999999999996</v>
      </c>
      <c r="R365" s="14">
        <v>15</v>
      </c>
      <c r="S365" s="22">
        <f t="shared" si="92"/>
        <v>9</v>
      </c>
      <c r="T365" s="64">
        <v>2490.9639999999999</v>
      </c>
      <c r="U365" s="64">
        <v>2439.8470000000002</v>
      </c>
      <c r="V365" s="64">
        <v>2569.4050000000002</v>
      </c>
      <c r="W365" s="23">
        <f t="shared" si="101"/>
        <v>2500.0720000000001</v>
      </c>
      <c r="X365" s="41">
        <f t="shared" si="93"/>
        <v>1.4590417270543248E-3</v>
      </c>
      <c r="Y365" s="23">
        <f t="shared" si="94"/>
        <v>234.27500000000001</v>
      </c>
      <c r="Z365" s="23">
        <f t="shared" si="95"/>
        <v>234.27500000000001</v>
      </c>
      <c r="AA365" s="30">
        <f t="shared" si="96"/>
        <v>2734.3470000000002</v>
      </c>
      <c r="AB365" s="22">
        <f>INDEX('LECI_17-18'!$X$1:$X$505,MATCH('BEFC_17-18'!A:A,'LECI_17-18'!$A$1:$A$502))</f>
        <v>0.92</v>
      </c>
      <c r="AC365" s="23">
        <f t="shared" si="97"/>
        <v>2949.0369999999998</v>
      </c>
      <c r="AD365" s="31">
        <f t="shared" si="98"/>
        <v>448048</v>
      </c>
      <c r="AF365" s="65">
        <v>7511384.3799999999</v>
      </c>
      <c r="AH365" s="36">
        <f t="shared" si="99"/>
        <v>7959432</v>
      </c>
    </row>
    <row r="366" spans="1:37" x14ac:dyDescent="0.2">
      <c r="A366" s="1">
        <v>119581003</v>
      </c>
      <c r="B366" s="2" t="s">
        <v>417</v>
      </c>
      <c r="C366" s="2" t="s">
        <v>418</v>
      </c>
      <c r="D366" s="15">
        <v>45511</v>
      </c>
      <c r="E366" s="6">
        <v>3254</v>
      </c>
      <c r="F366" s="34">
        <f t="shared" si="85"/>
        <v>1.1777</v>
      </c>
      <c r="G366" s="62">
        <f t="shared" si="100"/>
        <v>145</v>
      </c>
      <c r="H366" s="22">
        <f>INDEX('Sparsity-Size Ratio'!$P$1:$P$504,MATCH('BEFC_17-18'!A:A,'Sparsity-Size Ratio'!$A$1:$A$501))</f>
        <v>0.85929999999999995</v>
      </c>
      <c r="I366" s="23">
        <f t="shared" si="86"/>
        <v>117.809</v>
      </c>
      <c r="J366" s="63">
        <v>0.18609999999999999</v>
      </c>
      <c r="K366" s="63">
        <v>0.21779999999999999</v>
      </c>
      <c r="L366" s="23">
        <f t="shared" si="87"/>
        <v>115.756</v>
      </c>
      <c r="M366" s="23">
        <f t="shared" si="88"/>
        <v>67.736999999999995</v>
      </c>
      <c r="N366" s="23">
        <f t="shared" si="89"/>
        <v>0</v>
      </c>
      <c r="O366" s="23">
        <f t="shared" si="90"/>
        <v>183.49299999999999</v>
      </c>
      <c r="P366" s="13">
        <v>36.192999999999998</v>
      </c>
      <c r="Q366" s="22">
        <f t="shared" si="91"/>
        <v>7.2389999999999999</v>
      </c>
      <c r="R366" s="14">
        <v>7</v>
      </c>
      <c r="S366" s="22">
        <f t="shared" si="92"/>
        <v>4.2</v>
      </c>
      <c r="T366" s="64">
        <v>1036.6790000000001</v>
      </c>
      <c r="U366" s="64">
        <v>1044.3630000000001</v>
      </c>
      <c r="V366" s="64">
        <v>1037.3689999999999</v>
      </c>
      <c r="W366" s="23">
        <f t="shared" si="101"/>
        <v>1039.47</v>
      </c>
      <c r="X366" s="41">
        <f t="shared" si="93"/>
        <v>6.0663457053283234E-4</v>
      </c>
      <c r="Y366" s="23">
        <f t="shared" si="94"/>
        <v>194.93199999999999</v>
      </c>
      <c r="Z366" s="23">
        <f t="shared" si="95"/>
        <v>312.74099999999999</v>
      </c>
      <c r="AA366" s="30">
        <f t="shared" si="96"/>
        <v>1352.211</v>
      </c>
      <c r="AB366" s="22">
        <f>INDEX('LECI_17-18'!$X$1:$X$505,MATCH('BEFC_17-18'!A:A,'LECI_17-18'!$A$1:$A$502))</f>
        <v>1.1000000000000001</v>
      </c>
      <c r="AC366" s="23">
        <f t="shared" si="97"/>
        <v>1751.749</v>
      </c>
      <c r="AD366" s="31">
        <f t="shared" si="98"/>
        <v>266144</v>
      </c>
      <c r="AF366" s="65">
        <v>6262456.54</v>
      </c>
      <c r="AH366" s="36">
        <f t="shared" si="99"/>
        <v>6528601</v>
      </c>
    </row>
    <row r="367" spans="1:37" x14ac:dyDescent="0.2">
      <c r="A367" s="1">
        <v>119582503</v>
      </c>
      <c r="B367" s="2" t="s">
        <v>419</v>
      </c>
      <c r="C367" s="2" t="s">
        <v>418</v>
      </c>
      <c r="D367" s="15">
        <v>56199</v>
      </c>
      <c r="E367" s="6">
        <v>2894</v>
      </c>
      <c r="F367" s="34">
        <f t="shared" si="85"/>
        <v>0.95369999999999999</v>
      </c>
      <c r="G367" s="62">
        <f t="shared" si="100"/>
        <v>312</v>
      </c>
      <c r="H367" s="22">
        <f>INDEX('Sparsity-Size Ratio'!$P$1:$P$504,MATCH('BEFC_17-18'!A:A,'Sparsity-Size Ratio'!$A$1:$A$501))</f>
        <v>0.86080000000000001</v>
      </c>
      <c r="I367" s="23">
        <f t="shared" si="86"/>
        <v>137.66499999999999</v>
      </c>
      <c r="J367" s="63">
        <v>0.15609999999999999</v>
      </c>
      <c r="K367" s="63">
        <v>0.21179999999999999</v>
      </c>
      <c r="L367" s="23">
        <f t="shared" si="87"/>
        <v>113.661</v>
      </c>
      <c r="M367" s="23">
        <f t="shared" si="88"/>
        <v>77.108999999999995</v>
      </c>
      <c r="N367" s="23">
        <f t="shared" si="89"/>
        <v>0</v>
      </c>
      <c r="O367" s="23">
        <f t="shared" si="90"/>
        <v>190.77</v>
      </c>
      <c r="P367" s="13">
        <v>37.204999999999998</v>
      </c>
      <c r="Q367" s="22">
        <f t="shared" si="91"/>
        <v>7.4409999999999998</v>
      </c>
      <c r="R367" s="14">
        <v>16</v>
      </c>
      <c r="S367" s="22">
        <f t="shared" si="92"/>
        <v>9.6</v>
      </c>
      <c r="T367" s="64">
        <v>1213.5450000000001</v>
      </c>
      <c r="U367" s="64">
        <v>1179.0129999999999</v>
      </c>
      <c r="V367" s="64">
        <v>1249.318</v>
      </c>
      <c r="W367" s="23">
        <f t="shared" si="101"/>
        <v>1213.9590000000001</v>
      </c>
      <c r="X367" s="41">
        <f t="shared" si="93"/>
        <v>7.0846633054293682E-4</v>
      </c>
      <c r="Y367" s="23">
        <f t="shared" si="94"/>
        <v>207.81100000000001</v>
      </c>
      <c r="Z367" s="23">
        <f t="shared" si="95"/>
        <v>345.476</v>
      </c>
      <c r="AA367" s="30">
        <f t="shared" si="96"/>
        <v>1559.4349999999999</v>
      </c>
      <c r="AB367" s="22">
        <f>INDEX('LECI_17-18'!$X$1:$X$505,MATCH('BEFC_17-18'!A:A,'LECI_17-18'!$A$1:$A$502))</f>
        <v>0.85000000000000009</v>
      </c>
      <c r="AC367" s="23">
        <f t="shared" si="97"/>
        <v>1264.1479999999999</v>
      </c>
      <c r="AD367" s="31">
        <f t="shared" si="98"/>
        <v>192062</v>
      </c>
      <c r="AF367" s="65">
        <v>6538068.5099999998</v>
      </c>
      <c r="AH367" s="36">
        <f t="shared" si="99"/>
        <v>6730131</v>
      </c>
    </row>
    <row r="368" spans="1:37" x14ac:dyDescent="0.2">
      <c r="A368" s="1">
        <v>119583003</v>
      </c>
      <c r="B368" s="2" t="s">
        <v>420</v>
      </c>
      <c r="C368" s="2" t="s">
        <v>418</v>
      </c>
      <c r="D368" s="15">
        <v>49267</v>
      </c>
      <c r="E368" s="6">
        <v>2521</v>
      </c>
      <c r="F368" s="34">
        <f t="shared" si="85"/>
        <v>1.0879000000000001</v>
      </c>
      <c r="G368" s="62">
        <f t="shared" si="100"/>
        <v>206</v>
      </c>
      <c r="H368" s="22">
        <f>INDEX('Sparsity-Size Ratio'!$P$1:$P$504,MATCH('BEFC_17-18'!A:A,'Sparsity-Size Ratio'!$A$1:$A$501))</f>
        <v>0.88980000000000004</v>
      </c>
      <c r="I368" s="23">
        <f t="shared" si="86"/>
        <v>112.806</v>
      </c>
      <c r="J368" s="63">
        <v>0.2281</v>
      </c>
      <c r="K368" s="63">
        <v>0.13089999999999999</v>
      </c>
      <c r="L368" s="23">
        <f t="shared" si="87"/>
        <v>102.852</v>
      </c>
      <c r="M368" s="23">
        <f t="shared" si="88"/>
        <v>29.512</v>
      </c>
      <c r="N368" s="23">
        <f t="shared" si="89"/>
        <v>0</v>
      </c>
      <c r="O368" s="23">
        <f t="shared" si="90"/>
        <v>132.364</v>
      </c>
      <c r="P368" s="13">
        <v>17.876000000000001</v>
      </c>
      <c r="Q368" s="22">
        <f t="shared" si="91"/>
        <v>3.5750000000000002</v>
      </c>
      <c r="R368" s="14">
        <v>2</v>
      </c>
      <c r="S368" s="22">
        <f t="shared" si="92"/>
        <v>1.2</v>
      </c>
      <c r="T368" s="64">
        <v>751.51499999999999</v>
      </c>
      <c r="U368" s="64">
        <v>778.33</v>
      </c>
      <c r="V368" s="64">
        <v>795.16700000000003</v>
      </c>
      <c r="W368" s="23">
        <f t="shared" si="101"/>
        <v>775.00400000000002</v>
      </c>
      <c r="X368" s="41">
        <f t="shared" si="93"/>
        <v>4.522922438369815E-4</v>
      </c>
      <c r="Y368" s="23">
        <f t="shared" si="94"/>
        <v>137.13900000000001</v>
      </c>
      <c r="Z368" s="23">
        <f t="shared" si="95"/>
        <v>249.94499999999999</v>
      </c>
      <c r="AA368" s="30">
        <f t="shared" si="96"/>
        <v>1024.9490000000001</v>
      </c>
      <c r="AB368" s="22">
        <f>INDEX('LECI_17-18'!$X$1:$X$505,MATCH('BEFC_17-18'!A:A,'LECI_17-18'!$A$1:$A$502))</f>
        <v>0.99</v>
      </c>
      <c r="AC368" s="23">
        <f t="shared" si="97"/>
        <v>1103.8920000000001</v>
      </c>
      <c r="AD368" s="31">
        <f t="shared" si="98"/>
        <v>167715</v>
      </c>
      <c r="AF368" s="65">
        <v>3275663.4</v>
      </c>
      <c r="AH368" s="36">
        <f t="shared" si="99"/>
        <v>3443378</v>
      </c>
    </row>
    <row r="369" spans="1:34" x14ac:dyDescent="0.2">
      <c r="A369" s="1">
        <v>119584503</v>
      </c>
      <c r="B369" s="2" t="s">
        <v>421</v>
      </c>
      <c r="C369" s="2" t="s">
        <v>418</v>
      </c>
      <c r="D369" s="15">
        <v>54099</v>
      </c>
      <c r="E369" s="6">
        <v>4987</v>
      </c>
      <c r="F369" s="34">
        <f t="shared" si="85"/>
        <v>0.99080000000000001</v>
      </c>
      <c r="G369" s="62">
        <f t="shared" si="100"/>
        <v>285</v>
      </c>
      <c r="H369" s="22">
        <f>INDEX('Sparsity-Size Ratio'!$P$1:$P$504,MATCH('BEFC_17-18'!A:A,'Sparsity-Size Ratio'!$A$1:$A$501))</f>
        <v>0.83479999999999999</v>
      </c>
      <c r="I369" s="23">
        <f t="shared" si="86"/>
        <v>125.67</v>
      </c>
      <c r="J369" s="63">
        <v>0.13739999999999999</v>
      </c>
      <c r="K369" s="63">
        <v>0.23810000000000001</v>
      </c>
      <c r="L369" s="23">
        <f t="shared" si="87"/>
        <v>119.982</v>
      </c>
      <c r="M369" s="23">
        <f t="shared" si="88"/>
        <v>103.958</v>
      </c>
      <c r="N369" s="23">
        <f t="shared" si="89"/>
        <v>0</v>
      </c>
      <c r="O369" s="23">
        <f t="shared" si="90"/>
        <v>223.94</v>
      </c>
      <c r="P369" s="13">
        <v>48.347999999999999</v>
      </c>
      <c r="Q369" s="22">
        <f t="shared" si="91"/>
        <v>9.67</v>
      </c>
      <c r="R369" s="14">
        <v>3</v>
      </c>
      <c r="S369" s="22">
        <f t="shared" si="92"/>
        <v>1.8</v>
      </c>
      <c r="T369" s="64">
        <v>1455.383</v>
      </c>
      <c r="U369" s="64">
        <v>1505.6420000000001</v>
      </c>
      <c r="V369" s="64">
        <v>1514.4259999999999</v>
      </c>
      <c r="W369" s="23">
        <f t="shared" si="101"/>
        <v>1491.817</v>
      </c>
      <c r="X369" s="41">
        <f t="shared" si="93"/>
        <v>8.7062422687386677E-4</v>
      </c>
      <c r="Y369" s="23">
        <f t="shared" si="94"/>
        <v>235.41</v>
      </c>
      <c r="Z369" s="23">
        <f t="shared" si="95"/>
        <v>361.08</v>
      </c>
      <c r="AA369" s="30">
        <f t="shared" si="96"/>
        <v>1852.8969999999999</v>
      </c>
      <c r="AB369" s="22">
        <f>INDEX('LECI_17-18'!$X$1:$X$505,MATCH('BEFC_17-18'!A:A,'LECI_17-18'!$A$1:$A$502))</f>
        <v>0.73</v>
      </c>
      <c r="AC369" s="23">
        <f t="shared" si="97"/>
        <v>1340.171</v>
      </c>
      <c r="AD369" s="31">
        <f t="shared" si="98"/>
        <v>203612</v>
      </c>
      <c r="AF369" s="65">
        <v>7359553.6600000001</v>
      </c>
      <c r="AH369" s="36">
        <f t="shared" si="99"/>
        <v>7563166</v>
      </c>
    </row>
    <row r="370" spans="1:34" x14ac:dyDescent="0.2">
      <c r="A370" s="1">
        <v>119584603</v>
      </c>
      <c r="B370" s="2" t="s">
        <v>422</v>
      </c>
      <c r="C370" s="2" t="s">
        <v>418</v>
      </c>
      <c r="D370" s="15">
        <v>54861</v>
      </c>
      <c r="E370" s="6">
        <v>3536</v>
      </c>
      <c r="F370" s="34">
        <f t="shared" si="85"/>
        <v>0.97699999999999998</v>
      </c>
      <c r="G370" s="62">
        <f t="shared" si="100"/>
        <v>295</v>
      </c>
      <c r="H370" s="22">
        <f>INDEX('Sparsity-Size Ratio'!$P$1:$P$504,MATCH('BEFC_17-18'!A:A,'Sparsity-Size Ratio'!$A$1:$A$501))</f>
        <v>0.87849999999999995</v>
      </c>
      <c r="I370" s="23">
        <f t="shared" si="86"/>
        <v>141.57499999999999</v>
      </c>
      <c r="J370" s="63">
        <v>0.15859999999999999</v>
      </c>
      <c r="K370" s="63">
        <v>0.28560000000000002</v>
      </c>
      <c r="L370" s="23">
        <f t="shared" si="87"/>
        <v>96.81</v>
      </c>
      <c r="M370" s="23">
        <f t="shared" si="88"/>
        <v>87.165000000000006</v>
      </c>
      <c r="N370" s="23">
        <f t="shared" si="89"/>
        <v>0</v>
      </c>
      <c r="O370" s="23">
        <f t="shared" si="90"/>
        <v>183.97499999999999</v>
      </c>
      <c r="P370" s="13">
        <v>39.162000000000006</v>
      </c>
      <c r="Q370" s="22">
        <f t="shared" si="91"/>
        <v>7.8319999999999999</v>
      </c>
      <c r="R370" s="14">
        <v>2</v>
      </c>
      <c r="S370" s="22">
        <f t="shared" si="92"/>
        <v>1.2</v>
      </c>
      <c r="T370" s="64">
        <v>1017.336</v>
      </c>
      <c r="U370" s="64">
        <v>1063.1030000000001</v>
      </c>
      <c r="V370" s="64">
        <v>1092.181</v>
      </c>
      <c r="W370" s="23">
        <f t="shared" si="101"/>
        <v>1057.54</v>
      </c>
      <c r="X370" s="41">
        <f t="shared" si="93"/>
        <v>6.1718022042126408E-4</v>
      </c>
      <c r="Y370" s="23">
        <f t="shared" si="94"/>
        <v>193.00700000000001</v>
      </c>
      <c r="Z370" s="23">
        <f t="shared" si="95"/>
        <v>334.58199999999999</v>
      </c>
      <c r="AA370" s="30">
        <f t="shared" si="96"/>
        <v>1392.1220000000001</v>
      </c>
      <c r="AB370" s="22">
        <f>INDEX('LECI_17-18'!$X$1:$X$505,MATCH('BEFC_17-18'!A:A,'LECI_17-18'!$A$1:$A$502))</f>
        <v>0.7</v>
      </c>
      <c r="AC370" s="23">
        <f t="shared" si="97"/>
        <v>952.072</v>
      </c>
      <c r="AD370" s="31">
        <f t="shared" si="98"/>
        <v>144648</v>
      </c>
      <c r="AF370" s="65">
        <v>5214891.83</v>
      </c>
      <c r="AH370" s="36">
        <f t="shared" si="99"/>
        <v>5359540</v>
      </c>
    </row>
    <row r="371" spans="1:34" x14ac:dyDescent="0.2">
      <c r="A371" s="1">
        <v>119586503</v>
      </c>
      <c r="B371" s="2" t="s">
        <v>423</v>
      </c>
      <c r="C371" s="2" t="s">
        <v>418</v>
      </c>
      <c r="D371" s="15">
        <v>39969</v>
      </c>
      <c r="E371" s="6">
        <v>2073</v>
      </c>
      <c r="F371" s="34">
        <f t="shared" si="85"/>
        <v>1.341</v>
      </c>
      <c r="G371" s="62">
        <f t="shared" si="100"/>
        <v>62</v>
      </c>
      <c r="H371" s="22">
        <f>INDEX('Sparsity-Size Ratio'!$P$1:$P$504,MATCH('BEFC_17-18'!A:A,'Sparsity-Size Ratio'!$A$1:$A$501))</f>
        <v>0.8871</v>
      </c>
      <c r="I371" s="23">
        <f t="shared" si="86"/>
        <v>118.477</v>
      </c>
      <c r="J371" s="63">
        <v>0.2248</v>
      </c>
      <c r="K371" s="63">
        <v>0.2261</v>
      </c>
      <c r="L371" s="23">
        <f t="shared" si="87"/>
        <v>106.39700000000001</v>
      </c>
      <c r="M371" s="23">
        <f t="shared" si="88"/>
        <v>53.506</v>
      </c>
      <c r="N371" s="23">
        <f t="shared" si="89"/>
        <v>0</v>
      </c>
      <c r="O371" s="23">
        <f t="shared" si="90"/>
        <v>159.90299999999999</v>
      </c>
      <c r="P371" s="13">
        <v>13.715</v>
      </c>
      <c r="Q371" s="22">
        <f t="shared" si="91"/>
        <v>2.7429999999999999</v>
      </c>
      <c r="R371" s="14">
        <v>2</v>
      </c>
      <c r="S371" s="22">
        <f t="shared" si="92"/>
        <v>1.2</v>
      </c>
      <c r="T371" s="64">
        <v>788.83</v>
      </c>
      <c r="U371" s="64">
        <v>836.50900000000001</v>
      </c>
      <c r="V371" s="64">
        <v>816.41600000000005</v>
      </c>
      <c r="W371" s="23">
        <f t="shared" si="101"/>
        <v>813.91800000000001</v>
      </c>
      <c r="X371" s="41">
        <f t="shared" si="93"/>
        <v>4.7500244968968976E-4</v>
      </c>
      <c r="Y371" s="23">
        <f t="shared" si="94"/>
        <v>163.846</v>
      </c>
      <c r="Z371" s="23">
        <f t="shared" si="95"/>
        <v>282.32299999999998</v>
      </c>
      <c r="AA371" s="30">
        <f t="shared" si="96"/>
        <v>1096.241</v>
      </c>
      <c r="AB371" s="22">
        <f>INDEX('LECI_17-18'!$X$1:$X$505,MATCH('BEFC_17-18'!A:A,'LECI_17-18'!$A$1:$A$502))</f>
        <v>1.25</v>
      </c>
      <c r="AC371" s="23">
        <f t="shared" si="97"/>
        <v>1837.5740000000001</v>
      </c>
      <c r="AD371" s="31">
        <f t="shared" si="98"/>
        <v>279183</v>
      </c>
      <c r="AF371" s="65">
        <v>6322828.54</v>
      </c>
      <c r="AH371" s="36">
        <f t="shared" si="99"/>
        <v>6602012</v>
      </c>
    </row>
    <row r="372" spans="1:34" x14ac:dyDescent="0.2">
      <c r="A372" s="1">
        <v>119648303</v>
      </c>
      <c r="B372" s="2" t="s">
        <v>424</v>
      </c>
      <c r="C372" s="2" t="s">
        <v>444</v>
      </c>
      <c r="D372" s="15">
        <v>53365</v>
      </c>
      <c r="E372" s="6">
        <v>10368</v>
      </c>
      <c r="F372" s="34">
        <f t="shared" si="85"/>
        <v>1.0044</v>
      </c>
      <c r="G372" s="62">
        <f t="shared" si="100"/>
        <v>275</v>
      </c>
      <c r="H372" s="22">
        <f>INDEX('Sparsity-Size Ratio'!$P$1:$P$504,MATCH('BEFC_17-18'!A:A,'Sparsity-Size Ratio'!$A$1:$A$501))</f>
        <v>0.67090000000000005</v>
      </c>
      <c r="I372" s="23">
        <f t="shared" si="86"/>
        <v>0</v>
      </c>
      <c r="J372" s="63">
        <v>0.15129999999999999</v>
      </c>
      <c r="K372" s="63">
        <v>0.15890000000000001</v>
      </c>
      <c r="L372" s="23">
        <f t="shared" si="87"/>
        <v>287.572</v>
      </c>
      <c r="M372" s="23">
        <f t="shared" si="88"/>
        <v>151.00899999999999</v>
      </c>
      <c r="N372" s="23">
        <f t="shared" si="89"/>
        <v>0</v>
      </c>
      <c r="O372" s="23">
        <f t="shared" si="90"/>
        <v>438.58100000000002</v>
      </c>
      <c r="P372" s="13">
        <v>64.259</v>
      </c>
      <c r="Q372" s="22">
        <f t="shared" si="91"/>
        <v>12.852</v>
      </c>
      <c r="R372" s="14">
        <v>9</v>
      </c>
      <c r="S372" s="22">
        <f t="shared" si="92"/>
        <v>5.4</v>
      </c>
      <c r="T372" s="64">
        <v>3167.7939999999999</v>
      </c>
      <c r="U372" s="64">
        <v>3048.3290000000002</v>
      </c>
      <c r="V372" s="64">
        <v>3305.55</v>
      </c>
      <c r="W372" s="23">
        <f t="shared" si="101"/>
        <v>3173.8910000000001</v>
      </c>
      <c r="X372" s="41">
        <f t="shared" si="93"/>
        <v>1.8522824167152699E-3</v>
      </c>
      <c r="Y372" s="23">
        <f t="shared" si="94"/>
        <v>456.83300000000003</v>
      </c>
      <c r="Z372" s="23">
        <f t="shared" si="95"/>
        <v>456.83300000000003</v>
      </c>
      <c r="AA372" s="30">
        <f t="shared" si="96"/>
        <v>3630.7240000000002</v>
      </c>
      <c r="AB372" s="22">
        <f>INDEX('LECI_17-18'!$X$1:$X$505,MATCH('BEFC_17-18'!A:A,'LECI_17-18'!$A$1:$A$502))</f>
        <v>1.27</v>
      </c>
      <c r="AC372" s="23">
        <f t="shared" si="97"/>
        <v>4631.308</v>
      </c>
      <c r="AD372" s="31">
        <f t="shared" si="98"/>
        <v>703636</v>
      </c>
      <c r="AF372" s="65">
        <v>4644812.83</v>
      </c>
      <c r="AH372" s="36">
        <f t="shared" si="99"/>
        <v>5348449</v>
      </c>
    </row>
    <row r="373" spans="1:34" x14ac:dyDescent="0.2">
      <c r="A373" s="1">
        <v>119648703</v>
      </c>
      <c r="B373" s="2" t="s">
        <v>426</v>
      </c>
      <c r="C373" s="2" t="s">
        <v>425</v>
      </c>
      <c r="D373" s="15">
        <v>46332</v>
      </c>
      <c r="E373" s="6">
        <v>8207</v>
      </c>
      <c r="F373" s="34">
        <f t="shared" si="85"/>
        <v>1.1568000000000001</v>
      </c>
      <c r="G373" s="62">
        <f t="shared" si="100"/>
        <v>164</v>
      </c>
      <c r="H373" s="22">
        <f>INDEX('Sparsity-Size Ratio'!$P$1:$P$504,MATCH('BEFC_17-18'!A:A,'Sparsity-Size Ratio'!$A$1:$A$501))</f>
        <v>0.72450000000000003</v>
      </c>
      <c r="I373" s="23">
        <f t="shared" si="86"/>
        <v>0</v>
      </c>
      <c r="J373" s="63">
        <v>0.23089999999999999</v>
      </c>
      <c r="K373" s="63">
        <v>0.17560000000000001</v>
      </c>
      <c r="L373" s="23">
        <f t="shared" si="87"/>
        <v>368.57799999999997</v>
      </c>
      <c r="M373" s="23">
        <f t="shared" si="88"/>
        <v>140.15199999999999</v>
      </c>
      <c r="N373" s="23">
        <f t="shared" si="89"/>
        <v>0</v>
      </c>
      <c r="O373" s="23">
        <f t="shared" si="90"/>
        <v>508.73</v>
      </c>
      <c r="P373" s="13">
        <v>88.96599999999998</v>
      </c>
      <c r="Q373" s="22">
        <f t="shared" si="91"/>
        <v>17.792999999999999</v>
      </c>
      <c r="R373" s="14">
        <v>12</v>
      </c>
      <c r="S373" s="22">
        <f t="shared" si="92"/>
        <v>7.2</v>
      </c>
      <c r="T373" s="64">
        <v>2660.4430000000002</v>
      </c>
      <c r="U373" s="64">
        <v>2761.913</v>
      </c>
      <c r="V373" s="64">
        <v>2845.0329999999999</v>
      </c>
      <c r="W373" s="23">
        <f t="shared" si="101"/>
        <v>2755.7959999999998</v>
      </c>
      <c r="X373" s="41">
        <f t="shared" si="93"/>
        <v>1.6082822235717212E-3</v>
      </c>
      <c r="Y373" s="23">
        <f t="shared" si="94"/>
        <v>533.72299999999996</v>
      </c>
      <c r="Z373" s="23">
        <f t="shared" si="95"/>
        <v>533.72299999999996</v>
      </c>
      <c r="AA373" s="30">
        <f t="shared" si="96"/>
        <v>3289.5189999999998</v>
      </c>
      <c r="AB373" s="22">
        <f>INDEX('LECI_17-18'!$X$1:$X$505,MATCH('BEFC_17-18'!A:A,'LECI_17-18'!$A$1:$A$502))</f>
        <v>1.36</v>
      </c>
      <c r="AC373" s="23">
        <f t="shared" si="97"/>
        <v>5175.2290000000003</v>
      </c>
      <c r="AD373" s="31">
        <f t="shared" si="98"/>
        <v>786274</v>
      </c>
      <c r="AF373" s="65">
        <v>7607051.1100000003</v>
      </c>
      <c r="AH373" s="36">
        <f t="shared" si="99"/>
        <v>8393325</v>
      </c>
    </row>
    <row r="374" spans="1:34" x14ac:dyDescent="0.2">
      <c r="A374" s="1">
        <v>119648903</v>
      </c>
      <c r="B374" s="2" t="s">
        <v>427</v>
      </c>
      <c r="C374" s="2" t="s">
        <v>425</v>
      </c>
      <c r="D374" s="15">
        <v>52115</v>
      </c>
      <c r="E374" s="6">
        <v>5941</v>
      </c>
      <c r="F374" s="34">
        <f t="shared" si="85"/>
        <v>1.0285</v>
      </c>
      <c r="G374" s="62">
        <f t="shared" si="100"/>
        <v>261</v>
      </c>
      <c r="H374" s="22">
        <f>INDEX('Sparsity-Size Ratio'!$P$1:$P$504,MATCH('BEFC_17-18'!A:A,'Sparsity-Size Ratio'!$A$1:$A$501))</f>
        <v>0.75929999999999997</v>
      </c>
      <c r="I374" s="23">
        <f t="shared" si="86"/>
        <v>6.6630000000000003</v>
      </c>
      <c r="J374" s="63">
        <v>0.1143</v>
      </c>
      <c r="K374" s="63">
        <v>0.25319999999999998</v>
      </c>
      <c r="L374" s="23">
        <f t="shared" si="87"/>
        <v>133.25899999999999</v>
      </c>
      <c r="M374" s="23">
        <f t="shared" si="88"/>
        <v>147.6</v>
      </c>
      <c r="N374" s="23">
        <f t="shared" si="89"/>
        <v>0</v>
      </c>
      <c r="O374" s="23">
        <f t="shared" si="90"/>
        <v>280.85899999999998</v>
      </c>
      <c r="P374" s="13">
        <v>77.331999999999994</v>
      </c>
      <c r="Q374" s="22">
        <f t="shared" si="91"/>
        <v>15.465999999999999</v>
      </c>
      <c r="R374" s="14">
        <v>0</v>
      </c>
      <c r="S374" s="22">
        <f t="shared" si="92"/>
        <v>0</v>
      </c>
      <c r="T374" s="64">
        <v>1943.123</v>
      </c>
      <c r="U374" s="64">
        <v>2021.7470000000001</v>
      </c>
      <c r="V374" s="64">
        <v>2112.076</v>
      </c>
      <c r="W374" s="23">
        <f t="shared" si="101"/>
        <v>2025.6489999999999</v>
      </c>
      <c r="X374" s="41">
        <f t="shared" si="93"/>
        <v>1.1821685196929791E-3</v>
      </c>
      <c r="Y374" s="23">
        <f t="shared" si="94"/>
        <v>296.32499999999999</v>
      </c>
      <c r="Z374" s="23">
        <f t="shared" si="95"/>
        <v>302.988</v>
      </c>
      <c r="AA374" s="30">
        <f t="shared" si="96"/>
        <v>2328.6370000000002</v>
      </c>
      <c r="AB374" s="22">
        <f>INDEX('LECI_17-18'!$X$1:$X$505,MATCH('BEFC_17-18'!A:A,'LECI_17-18'!$A$1:$A$502))</f>
        <v>1.24</v>
      </c>
      <c r="AC374" s="23">
        <f t="shared" si="97"/>
        <v>2969.8040000000001</v>
      </c>
      <c r="AD374" s="31">
        <f t="shared" si="98"/>
        <v>451203</v>
      </c>
      <c r="AF374" s="65">
        <v>4658772.57</v>
      </c>
      <c r="AH374" s="36">
        <f t="shared" si="99"/>
        <v>5109976</v>
      </c>
    </row>
    <row r="375" spans="1:34" x14ac:dyDescent="0.2">
      <c r="A375" s="1">
        <v>119665003</v>
      </c>
      <c r="B375" s="2" t="s">
        <v>428</v>
      </c>
      <c r="C375" s="2" t="s">
        <v>405</v>
      </c>
      <c r="D375" s="15">
        <v>56324</v>
      </c>
      <c r="E375" s="6">
        <v>3231</v>
      </c>
      <c r="F375" s="34">
        <f t="shared" si="85"/>
        <v>0.9516</v>
      </c>
      <c r="G375" s="62">
        <f t="shared" si="100"/>
        <v>313</v>
      </c>
      <c r="H375" s="22">
        <f>INDEX('Sparsity-Size Ratio'!$P$1:$P$504,MATCH('BEFC_17-18'!A:A,'Sparsity-Size Ratio'!$A$1:$A$501))</f>
        <v>0.82430000000000003</v>
      </c>
      <c r="I375" s="23">
        <f t="shared" si="86"/>
        <v>81.459000000000003</v>
      </c>
      <c r="J375" s="63">
        <v>0.19570000000000001</v>
      </c>
      <c r="K375" s="63">
        <v>0.16370000000000001</v>
      </c>
      <c r="L375" s="23">
        <f t="shared" si="87"/>
        <v>127.304</v>
      </c>
      <c r="M375" s="23">
        <f t="shared" si="88"/>
        <v>53.244</v>
      </c>
      <c r="N375" s="23">
        <f t="shared" si="89"/>
        <v>0</v>
      </c>
      <c r="O375" s="23">
        <f t="shared" si="90"/>
        <v>180.548</v>
      </c>
      <c r="P375" s="13">
        <v>37.432000000000002</v>
      </c>
      <c r="Q375" s="22">
        <f t="shared" si="91"/>
        <v>7.4859999999999998</v>
      </c>
      <c r="R375" s="14">
        <v>5</v>
      </c>
      <c r="S375" s="22">
        <f t="shared" si="92"/>
        <v>3</v>
      </c>
      <c r="T375" s="64">
        <v>1084.1759999999999</v>
      </c>
      <c r="U375" s="64">
        <v>1087.336</v>
      </c>
      <c r="V375" s="64">
        <v>1131.991</v>
      </c>
      <c r="W375" s="23">
        <f t="shared" si="101"/>
        <v>1101.1679999999999</v>
      </c>
      <c r="X375" s="41">
        <f t="shared" si="93"/>
        <v>6.4264151612311831E-4</v>
      </c>
      <c r="Y375" s="23">
        <f t="shared" si="94"/>
        <v>191.03399999999999</v>
      </c>
      <c r="Z375" s="23">
        <f t="shared" si="95"/>
        <v>272.49299999999999</v>
      </c>
      <c r="AA375" s="30">
        <f t="shared" si="96"/>
        <v>1373.6610000000001</v>
      </c>
      <c r="AB375" s="22">
        <f>INDEX('LECI_17-18'!$X$1:$X$505,MATCH('BEFC_17-18'!A:A,'LECI_17-18'!$A$1:$A$502))</f>
        <v>0.87</v>
      </c>
      <c r="AC375" s="23">
        <f t="shared" si="97"/>
        <v>1137.2429999999999</v>
      </c>
      <c r="AD375" s="31">
        <f t="shared" si="98"/>
        <v>172782</v>
      </c>
      <c r="AF375" s="65">
        <v>5500408.8499999996</v>
      </c>
      <c r="AH375" s="36">
        <f t="shared" si="99"/>
        <v>5673191</v>
      </c>
    </row>
    <row r="376" spans="1:34" x14ac:dyDescent="0.2">
      <c r="A376" s="1">
        <v>120452003</v>
      </c>
      <c r="B376" s="2" t="s">
        <v>429</v>
      </c>
      <c r="C376" s="2" t="s">
        <v>430</v>
      </c>
      <c r="D376" s="15">
        <v>56800</v>
      </c>
      <c r="E376" s="6">
        <v>16167</v>
      </c>
      <c r="F376" s="34">
        <f t="shared" si="85"/>
        <v>0.94359999999999999</v>
      </c>
      <c r="G376" s="62">
        <f t="shared" si="100"/>
        <v>319</v>
      </c>
      <c r="H376" s="22">
        <f>INDEX('Sparsity-Size Ratio'!$P$1:$P$504,MATCH('BEFC_17-18'!A:A,'Sparsity-Size Ratio'!$A$1:$A$501))</f>
        <v>0.18</v>
      </c>
      <c r="I376" s="23">
        <f t="shared" si="86"/>
        <v>0</v>
      </c>
      <c r="J376" s="63">
        <v>0.18709999999999999</v>
      </c>
      <c r="K376" s="63">
        <v>0.25409999999999999</v>
      </c>
      <c r="L376" s="23">
        <f t="shared" si="87"/>
        <v>812.91899999999998</v>
      </c>
      <c r="M376" s="23">
        <f t="shared" si="88"/>
        <v>552.01199999999994</v>
      </c>
      <c r="N376" s="23">
        <f t="shared" si="89"/>
        <v>0</v>
      </c>
      <c r="O376" s="23">
        <f t="shared" si="90"/>
        <v>1364.931</v>
      </c>
      <c r="P376" s="13">
        <v>219.28900000000002</v>
      </c>
      <c r="Q376" s="22">
        <f t="shared" si="91"/>
        <v>43.857999999999997</v>
      </c>
      <c r="R376" s="14">
        <v>108</v>
      </c>
      <c r="S376" s="22">
        <f t="shared" si="92"/>
        <v>64.8</v>
      </c>
      <c r="T376" s="64">
        <v>7241.3969999999999</v>
      </c>
      <c r="U376" s="64">
        <v>7288.8850000000002</v>
      </c>
      <c r="V376" s="64">
        <v>7447.79</v>
      </c>
      <c r="W376" s="23">
        <f t="shared" si="101"/>
        <v>7326.0240000000003</v>
      </c>
      <c r="X376" s="41">
        <f t="shared" si="93"/>
        <v>4.2754667503181647E-3</v>
      </c>
      <c r="Y376" s="23">
        <f t="shared" si="94"/>
        <v>1473.5889999999999</v>
      </c>
      <c r="Z376" s="23">
        <f t="shared" si="95"/>
        <v>1473.5889999999999</v>
      </c>
      <c r="AA376" s="30">
        <f t="shared" si="96"/>
        <v>8799.6129999999994</v>
      </c>
      <c r="AB376" s="22">
        <f>INDEX('LECI_17-18'!$X$1:$X$505,MATCH('BEFC_17-18'!A:A,'LECI_17-18'!$A$1:$A$502))</f>
        <v>1.9600000000000002</v>
      </c>
      <c r="AC376" s="23">
        <f t="shared" si="97"/>
        <v>16274.496999999999</v>
      </c>
      <c r="AD376" s="31">
        <f t="shared" si="98"/>
        <v>2472588</v>
      </c>
      <c r="AF376" s="65">
        <v>13203910.689999999</v>
      </c>
      <c r="AH376" s="36">
        <f t="shared" si="99"/>
        <v>15676499</v>
      </c>
    </row>
    <row r="377" spans="1:34" x14ac:dyDescent="0.2">
      <c r="A377" s="1">
        <v>120455203</v>
      </c>
      <c r="B377" s="2" t="s">
        <v>431</v>
      </c>
      <c r="C377" s="2" t="s">
        <v>430</v>
      </c>
      <c r="D377" s="15">
        <v>61068</v>
      </c>
      <c r="E377" s="6">
        <v>11513</v>
      </c>
      <c r="F377" s="34">
        <f t="shared" si="85"/>
        <v>0.87770000000000004</v>
      </c>
      <c r="G377" s="62">
        <f t="shared" si="100"/>
        <v>360</v>
      </c>
      <c r="H377" s="22">
        <f>INDEX('Sparsity-Size Ratio'!$P$1:$P$504,MATCH('BEFC_17-18'!A:A,'Sparsity-Size Ratio'!$A$1:$A$501))</f>
        <v>0.3241</v>
      </c>
      <c r="I377" s="23">
        <f t="shared" si="86"/>
        <v>0</v>
      </c>
      <c r="J377" s="63">
        <v>0.1106</v>
      </c>
      <c r="K377" s="63">
        <v>0.155</v>
      </c>
      <c r="L377" s="23">
        <f t="shared" si="87"/>
        <v>319.48599999999999</v>
      </c>
      <c r="M377" s="23">
        <f t="shared" si="88"/>
        <v>223.87100000000001</v>
      </c>
      <c r="N377" s="23">
        <f t="shared" si="89"/>
        <v>0</v>
      </c>
      <c r="O377" s="23">
        <f t="shared" si="90"/>
        <v>543.35699999999997</v>
      </c>
      <c r="P377" s="13">
        <v>192.69299999999998</v>
      </c>
      <c r="Q377" s="22">
        <f t="shared" si="91"/>
        <v>38.539000000000001</v>
      </c>
      <c r="R377" s="14">
        <v>72</v>
      </c>
      <c r="S377" s="22">
        <f t="shared" si="92"/>
        <v>43.2</v>
      </c>
      <c r="T377" s="64">
        <v>4814.4369999999999</v>
      </c>
      <c r="U377" s="64">
        <v>5091.8090000000002</v>
      </c>
      <c r="V377" s="64">
        <v>5331.4679999999998</v>
      </c>
      <c r="W377" s="23">
        <f t="shared" si="101"/>
        <v>5079.2380000000003</v>
      </c>
      <c r="X377" s="41">
        <f t="shared" si="93"/>
        <v>2.9642427032661282E-3</v>
      </c>
      <c r="Y377" s="23">
        <f t="shared" si="94"/>
        <v>625.096</v>
      </c>
      <c r="Z377" s="23">
        <f t="shared" si="95"/>
        <v>625.096</v>
      </c>
      <c r="AA377" s="30">
        <f t="shared" si="96"/>
        <v>5704.3339999999998</v>
      </c>
      <c r="AB377" s="22">
        <f>INDEX('LECI_17-18'!$X$1:$X$505,MATCH('BEFC_17-18'!A:A,'LECI_17-18'!$A$1:$A$502))</f>
        <v>1.1300000000000001</v>
      </c>
      <c r="AC377" s="23">
        <f t="shared" si="97"/>
        <v>5657.5640000000003</v>
      </c>
      <c r="AD377" s="31">
        <f t="shared" si="98"/>
        <v>859555</v>
      </c>
      <c r="AF377" s="65">
        <v>21498394.370000001</v>
      </c>
      <c r="AH377" s="36">
        <f t="shared" si="99"/>
        <v>22357949</v>
      </c>
    </row>
    <row r="378" spans="1:34" x14ac:dyDescent="0.2">
      <c r="A378" s="1">
        <v>120455403</v>
      </c>
      <c r="B378" s="2" t="s">
        <v>432</v>
      </c>
      <c r="C378" s="2" t="s">
        <v>430</v>
      </c>
      <c r="D378" s="15">
        <v>54772</v>
      </c>
      <c r="E378" s="6">
        <v>21417</v>
      </c>
      <c r="F378" s="34">
        <f t="shared" si="85"/>
        <v>0.97860000000000003</v>
      </c>
      <c r="G378" s="62">
        <f t="shared" si="100"/>
        <v>293</v>
      </c>
      <c r="H378" s="22">
        <f>INDEX('Sparsity-Size Ratio'!$P$1:$P$504,MATCH('BEFC_17-18'!A:A,'Sparsity-Size Ratio'!$A$1:$A$501))</f>
        <v>-3.2300000000000002E-2</v>
      </c>
      <c r="I378" s="23">
        <f t="shared" si="86"/>
        <v>0</v>
      </c>
      <c r="J378" s="63">
        <v>0.18609999999999999</v>
      </c>
      <c r="K378" s="63">
        <v>0.24879999999999999</v>
      </c>
      <c r="L378" s="23">
        <f t="shared" si="87"/>
        <v>1079.9939999999999</v>
      </c>
      <c r="M378" s="23">
        <f t="shared" si="88"/>
        <v>721.93</v>
      </c>
      <c r="N378" s="23">
        <f t="shared" si="89"/>
        <v>0</v>
      </c>
      <c r="O378" s="23">
        <f t="shared" si="90"/>
        <v>1801.924</v>
      </c>
      <c r="P378" s="13">
        <v>433.70300000000003</v>
      </c>
      <c r="Q378" s="22">
        <f t="shared" si="91"/>
        <v>86.741</v>
      </c>
      <c r="R378" s="14">
        <v>222</v>
      </c>
      <c r="S378" s="22">
        <f t="shared" si="92"/>
        <v>133.19999999999999</v>
      </c>
      <c r="T378" s="64">
        <v>9672.1620000000003</v>
      </c>
      <c r="U378" s="64">
        <v>9846.59</v>
      </c>
      <c r="V378" s="64">
        <v>10266.548000000001</v>
      </c>
      <c r="W378" s="23">
        <f t="shared" si="101"/>
        <v>9928.4330000000009</v>
      </c>
      <c r="X378" s="41">
        <f t="shared" si="93"/>
        <v>5.7942323386139093E-3</v>
      </c>
      <c r="Y378" s="23">
        <f t="shared" si="94"/>
        <v>2021.865</v>
      </c>
      <c r="Z378" s="23">
        <f t="shared" si="95"/>
        <v>2021.865</v>
      </c>
      <c r="AA378" s="30">
        <f t="shared" si="96"/>
        <v>11950.298000000001</v>
      </c>
      <c r="AB378" s="22">
        <f>INDEX('LECI_17-18'!$X$1:$X$505,MATCH('BEFC_17-18'!A:A,'LECI_17-18'!$A$1:$A$502))</f>
        <v>1.9</v>
      </c>
      <c r="AC378" s="23">
        <f t="shared" si="97"/>
        <v>22219.667000000001</v>
      </c>
      <c r="AD378" s="31">
        <f t="shared" si="98"/>
        <v>3375838</v>
      </c>
      <c r="AF378" s="65">
        <v>23917396.120000001</v>
      </c>
      <c r="AH378" s="36">
        <f t="shared" si="99"/>
        <v>27293234</v>
      </c>
    </row>
    <row r="379" spans="1:34" x14ac:dyDescent="0.2">
      <c r="A379" s="1">
        <v>120456003</v>
      </c>
      <c r="B379" s="2" t="s">
        <v>433</v>
      </c>
      <c r="C379" s="2" t="s">
        <v>430</v>
      </c>
      <c r="D379" s="15">
        <v>59250</v>
      </c>
      <c r="E379" s="6">
        <v>11982</v>
      </c>
      <c r="F379" s="34">
        <f t="shared" si="85"/>
        <v>0.90459999999999996</v>
      </c>
      <c r="G379" s="62">
        <f t="shared" si="100"/>
        <v>344</v>
      </c>
      <c r="H379" s="22">
        <f>INDEX('Sparsity-Size Ratio'!$P$1:$P$504,MATCH('BEFC_17-18'!A:A,'Sparsity-Size Ratio'!$A$1:$A$501))</f>
        <v>0.17199999999999999</v>
      </c>
      <c r="I379" s="23">
        <f t="shared" si="86"/>
        <v>0</v>
      </c>
      <c r="J379" s="63">
        <v>0.16270000000000001</v>
      </c>
      <c r="K379" s="63">
        <v>0.14460000000000001</v>
      </c>
      <c r="L379" s="23">
        <f t="shared" si="87"/>
        <v>498.97300000000001</v>
      </c>
      <c r="M379" s="23">
        <f t="shared" si="88"/>
        <v>221.732</v>
      </c>
      <c r="N379" s="23">
        <f t="shared" si="89"/>
        <v>0</v>
      </c>
      <c r="O379" s="23">
        <f t="shared" si="90"/>
        <v>720.70500000000004</v>
      </c>
      <c r="P379" s="13">
        <v>181.06900000000002</v>
      </c>
      <c r="Q379" s="22">
        <f t="shared" si="91"/>
        <v>36.213999999999999</v>
      </c>
      <c r="R379" s="14">
        <v>139</v>
      </c>
      <c r="S379" s="22">
        <f t="shared" si="92"/>
        <v>83.4</v>
      </c>
      <c r="T379" s="64">
        <v>5111.384</v>
      </c>
      <c r="U379" s="64">
        <v>5175.9560000000001</v>
      </c>
      <c r="V379" s="64">
        <v>5299.625</v>
      </c>
      <c r="W379" s="23">
        <f t="shared" si="101"/>
        <v>5195.6549999999997</v>
      </c>
      <c r="X379" s="41">
        <f t="shared" si="93"/>
        <v>3.0321836508622304E-3</v>
      </c>
      <c r="Y379" s="23">
        <f t="shared" si="94"/>
        <v>840.31899999999996</v>
      </c>
      <c r="Z379" s="23">
        <f t="shared" si="95"/>
        <v>840.31899999999996</v>
      </c>
      <c r="AA379" s="30">
        <f t="shared" si="96"/>
        <v>6035.9740000000002</v>
      </c>
      <c r="AB379" s="22">
        <f>INDEX('LECI_17-18'!$X$1:$X$505,MATCH('BEFC_17-18'!A:A,'LECI_17-18'!$A$1:$A$502))</f>
        <v>1.6</v>
      </c>
      <c r="AC379" s="23">
        <f t="shared" si="97"/>
        <v>8736.2270000000008</v>
      </c>
      <c r="AD379" s="31">
        <f t="shared" si="98"/>
        <v>1327297</v>
      </c>
      <c r="AF379" s="65">
        <v>12698138.9</v>
      </c>
      <c r="AH379" s="36">
        <f t="shared" si="99"/>
        <v>14025436</v>
      </c>
    </row>
    <row r="380" spans="1:34" x14ac:dyDescent="0.2">
      <c r="A380" s="1">
        <v>120480803</v>
      </c>
      <c r="B380" s="2" t="s">
        <v>434</v>
      </c>
      <c r="C380" s="2" t="s">
        <v>435</v>
      </c>
      <c r="D380" s="15">
        <v>57278</v>
      </c>
      <c r="E380" s="6">
        <v>8577</v>
      </c>
      <c r="F380" s="34">
        <f t="shared" si="85"/>
        <v>0.93579999999999997</v>
      </c>
      <c r="G380" s="62">
        <f t="shared" si="100"/>
        <v>321</v>
      </c>
      <c r="H380" s="22">
        <f>INDEX('Sparsity-Size Ratio'!$P$1:$P$504,MATCH('BEFC_17-18'!A:A,'Sparsity-Size Ratio'!$A$1:$A$501))</f>
        <v>0.53959999999999997</v>
      </c>
      <c r="I380" s="23">
        <f t="shared" si="86"/>
        <v>0</v>
      </c>
      <c r="J380" s="63">
        <v>0.1109</v>
      </c>
      <c r="K380" s="63">
        <v>0.1757</v>
      </c>
      <c r="L380" s="23">
        <f t="shared" si="87"/>
        <v>206.392</v>
      </c>
      <c r="M380" s="23">
        <f t="shared" si="88"/>
        <v>163.494</v>
      </c>
      <c r="N380" s="23">
        <f t="shared" si="89"/>
        <v>0</v>
      </c>
      <c r="O380" s="23">
        <f t="shared" si="90"/>
        <v>369.88600000000002</v>
      </c>
      <c r="P380" s="13">
        <v>73.245000000000005</v>
      </c>
      <c r="Q380" s="22">
        <f t="shared" si="91"/>
        <v>14.648999999999999</v>
      </c>
      <c r="R380" s="14">
        <v>5</v>
      </c>
      <c r="S380" s="22">
        <f t="shared" si="92"/>
        <v>3</v>
      </c>
      <c r="T380" s="64">
        <v>3101.77</v>
      </c>
      <c r="U380" s="64">
        <v>3078.6840000000002</v>
      </c>
      <c r="V380" s="64">
        <v>3139.9969999999998</v>
      </c>
      <c r="W380" s="23">
        <f t="shared" si="101"/>
        <v>3106.817</v>
      </c>
      <c r="X380" s="41">
        <f t="shared" si="93"/>
        <v>1.8131380381531958E-3</v>
      </c>
      <c r="Y380" s="23">
        <f t="shared" si="94"/>
        <v>387.53500000000003</v>
      </c>
      <c r="Z380" s="23">
        <f t="shared" si="95"/>
        <v>387.53500000000003</v>
      </c>
      <c r="AA380" s="30">
        <f t="shared" si="96"/>
        <v>3494.3519999999999</v>
      </c>
      <c r="AB380" s="22">
        <f>INDEX('LECI_17-18'!$X$1:$X$505,MATCH('BEFC_17-18'!A:A,'LECI_17-18'!$A$1:$A$502))</f>
        <v>1.19</v>
      </c>
      <c r="AC380" s="23">
        <f t="shared" si="97"/>
        <v>3891.317</v>
      </c>
      <c r="AD380" s="31">
        <f t="shared" si="98"/>
        <v>591209</v>
      </c>
      <c r="AF380" s="65">
        <v>9045291.7300000004</v>
      </c>
      <c r="AH380" s="36">
        <f t="shared" si="99"/>
        <v>9636501</v>
      </c>
    </row>
    <row r="381" spans="1:34" x14ac:dyDescent="0.2">
      <c r="A381" s="1">
        <v>120481002</v>
      </c>
      <c r="B381" s="2" t="s">
        <v>436</v>
      </c>
      <c r="C381" s="2" t="s">
        <v>435</v>
      </c>
      <c r="D381" s="15">
        <v>55396</v>
      </c>
      <c r="E381" s="6">
        <v>44937</v>
      </c>
      <c r="F381" s="34">
        <f t="shared" si="85"/>
        <v>0.96760000000000002</v>
      </c>
      <c r="G381" s="62">
        <f t="shared" si="100"/>
        <v>302</v>
      </c>
      <c r="H381" s="22">
        <f>INDEX('Sparsity-Size Ratio'!$P$1:$P$504,MATCH('BEFC_17-18'!A:A,'Sparsity-Size Ratio'!$A$1:$A$501))</f>
        <v>-2.2791000000000001</v>
      </c>
      <c r="I381" s="23">
        <f t="shared" si="86"/>
        <v>0</v>
      </c>
      <c r="J381" s="63">
        <v>0.17430000000000001</v>
      </c>
      <c r="K381" s="63">
        <v>0.1961</v>
      </c>
      <c r="L381" s="23">
        <f t="shared" si="87"/>
        <v>1646.636</v>
      </c>
      <c r="M381" s="23">
        <f t="shared" si="88"/>
        <v>926.29200000000003</v>
      </c>
      <c r="N381" s="23">
        <f t="shared" si="89"/>
        <v>0</v>
      </c>
      <c r="O381" s="23">
        <f t="shared" si="90"/>
        <v>2572.9279999999999</v>
      </c>
      <c r="P381" s="13">
        <v>1883.2309999999998</v>
      </c>
      <c r="Q381" s="22">
        <f t="shared" si="91"/>
        <v>376.64600000000002</v>
      </c>
      <c r="R381" s="14">
        <v>856</v>
      </c>
      <c r="S381" s="22">
        <f t="shared" si="92"/>
        <v>513.6</v>
      </c>
      <c r="T381" s="64">
        <v>15745.225</v>
      </c>
      <c r="U381" s="64">
        <v>15178.213</v>
      </c>
      <c r="V381" s="64">
        <v>15201.519</v>
      </c>
      <c r="W381" s="23">
        <f t="shared" si="101"/>
        <v>15374.986000000001</v>
      </c>
      <c r="X381" s="41">
        <f t="shared" si="93"/>
        <v>8.972840032957478E-3</v>
      </c>
      <c r="Y381" s="23">
        <f t="shared" si="94"/>
        <v>3463.174</v>
      </c>
      <c r="Z381" s="23">
        <f t="shared" si="95"/>
        <v>3463.174</v>
      </c>
      <c r="AA381" s="30">
        <f t="shared" si="96"/>
        <v>18838.16</v>
      </c>
      <c r="AB381" s="22">
        <f>INDEX('LECI_17-18'!$X$1:$X$505,MATCH('BEFC_17-18'!A:A,'LECI_17-18'!$A$1:$A$502))</f>
        <v>1.39</v>
      </c>
      <c r="AC381" s="23">
        <f t="shared" si="97"/>
        <v>25336.647000000001</v>
      </c>
      <c r="AD381" s="31">
        <f t="shared" si="98"/>
        <v>3849402</v>
      </c>
      <c r="AF381" s="65">
        <v>27927977.329999998</v>
      </c>
      <c r="AH381" s="36">
        <f t="shared" si="99"/>
        <v>31777379</v>
      </c>
    </row>
    <row r="382" spans="1:34" x14ac:dyDescent="0.2">
      <c r="A382" s="1">
        <v>120483302</v>
      </c>
      <c r="B382" s="2" t="s">
        <v>437</v>
      </c>
      <c r="C382" s="2" t="s">
        <v>435</v>
      </c>
      <c r="D382" s="15">
        <v>62023</v>
      </c>
      <c r="E382" s="6">
        <v>23807</v>
      </c>
      <c r="F382" s="34">
        <f t="shared" si="85"/>
        <v>0.86419999999999997</v>
      </c>
      <c r="G382" s="62">
        <f t="shared" si="100"/>
        <v>367</v>
      </c>
      <c r="H382" s="22">
        <f>INDEX('Sparsity-Size Ratio'!$P$1:$P$504,MATCH('BEFC_17-18'!A:A,'Sparsity-Size Ratio'!$A$1:$A$501))</f>
        <v>-1.3010999999999999</v>
      </c>
      <c r="I382" s="23">
        <f t="shared" si="86"/>
        <v>0</v>
      </c>
      <c r="J382" s="63">
        <v>0.16589999999999999</v>
      </c>
      <c r="K382" s="63">
        <v>0.1157</v>
      </c>
      <c r="L382" s="23">
        <f t="shared" si="87"/>
        <v>897.36300000000006</v>
      </c>
      <c r="M382" s="23">
        <f t="shared" si="88"/>
        <v>312.91399999999999</v>
      </c>
      <c r="N382" s="23">
        <f t="shared" si="89"/>
        <v>0</v>
      </c>
      <c r="O382" s="23">
        <f t="shared" si="90"/>
        <v>1210.277</v>
      </c>
      <c r="P382" s="13">
        <v>357.19799999999992</v>
      </c>
      <c r="Q382" s="22">
        <f t="shared" si="91"/>
        <v>71.44</v>
      </c>
      <c r="R382" s="14">
        <v>402</v>
      </c>
      <c r="S382" s="22">
        <f t="shared" si="92"/>
        <v>241.2</v>
      </c>
      <c r="T382" s="64">
        <v>9015.0969999999998</v>
      </c>
      <c r="U382" s="64">
        <v>9020.0079999999998</v>
      </c>
      <c r="V382" s="64">
        <v>9064.99</v>
      </c>
      <c r="W382" s="23">
        <f t="shared" si="101"/>
        <v>9033.3649999999998</v>
      </c>
      <c r="X382" s="41">
        <f t="shared" si="93"/>
        <v>5.271870758406994E-3</v>
      </c>
      <c r="Y382" s="23">
        <f t="shared" si="94"/>
        <v>1522.9169999999999</v>
      </c>
      <c r="Z382" s="23">
        <f t="shared" si="95"/>
        <v>1522.9169999999999</v>
      </c>
      <c r="AA382" s="30">
        <f t="shared" si="96"/>
        <v>10556.281999999999</v>
      </c>
      <c r="AB382" s="22">
        <f>INDEX('LECI_17-18'!$X$1:$X$505,MATCH('BEFC_17-18'!A:A,'LECI_17-18'!$A$1:$A$502))</f>
        <v>1.34</v>
      </c>
      <c r="AC382" s="23">
        <f t="shared" si="97"/>
        <v>12224.47</v>
      </c>
      <c r="AD382" s="31">
        <f t="shared" si="98"/>
        <v>1857266</v>
      </c>
      <c r="AF382" s="65">
        <v>19004947.75</v>
      </c>
      <c r="AH382" s="36">
        <f t="shared" si="99"/>
        <v>20862214</v>
      </c>
    </row>
    <row r="383" spans="1:34" x14ac:dyDescent="0.2">
      <c r="A383" s="1">
        <v>120484803</v>
      </c>
      <c r="B383" s="2" t="s">
        <v>438</v>
      </c>
      <c r="C383" s="2" t="s">
        <v>435</v>
      </c>
      <c r="D383" s="15">
        <v>79419</v>
      </c>
      <c r="E383" s="6">
        <v>10254</v>
      </c>
      <c r="F383" s="34">
        <f t="shared" si="85"/>
        <v>0.67490000000000006</v>
      </c>
      <c r="G383" s="62">
        <f t="shared" si="100"/>
        <v>458</v>
      </c>
      <c r="H383" s="22">
        <f>INDEX('Sparsity-Size Ratio'!$P$1:$P$504,MATCH('BEFC_17-18'!A:A,'Sparsity-Size Ratio'!$A$1:$A$501))</f>
        <v>7.1300000000000002E-2</v>
      </c>
      <c r="I383" s="23">
        <f t="shared" si="86"/>
        <v>0</v>
      </c>
      <c r="J383" s="63">
        <v>3.56E-2</v>
      </c>
      <c r="K383" s="63">
        <v>5.7599999999999998E-2</v>
      </c>
      <c r="L383" s="23">
        <f t="shared" si="87"/>
        <v>102.05500000000001</v>
      </c>
      <c r="M383" s="23">
        <f t="shared" si="88"/>
        <v>82.561999999999998</v>
      </c>
      <c r="N383" s="23">
        <f t="shared" si="89"/>
        <v>0</v>
      </c>
      <c r="O383" s="23">
        <f t="shared" si="90"/>
        <v>184.61699999999999</v>
      </c>
      <c r="P383" s="13">
        <v>106.092</v>
      </c>
      <c r="Q383" s="22">
        <f t="shared" si="91"/>
        <v>21.218</v>
      </c>
      <c r="R383" s="14">
        <v>46</v>
      </c>
      <c r="S383" s="22">
        <f t="shared" si="92"/>
        <v>27.6</v>
      </c>
      <c r="T383" s="64">
        <v>4777.8729999999996</v>
      </c>
      <c r="U383" s="64">
        <v>4776.4690000000001</v>
      </c>
      <c r="V383" s="64">
        <v>4739.9759999999997</v>
      </c>
      <c r="W383" s="23">
        <f t="shared" si="101"/>
        <v>4764.7730000000001</v>
      </c>
      <c r="X383" s="41">
        <f t="shared" si="93"/>
        <v>2.7807209660129055E-3</v>
      </c>
      <c r="Y383" s="23">
        <f t="shared" si="94"/>
        <v>233.435</v>
      </c>
      <c r="Z383" s="23">
        <f t="shared" si="95"/>
        <v>233.435</v>
      </c>
      <c r="AA383" s="30">
        <f t="shared" si="96"/>
        <v>4998.2079999999996</v>
      </c>
      <c r="AB383" s="22">
        <f>INDEX('LECI_17-18'!$X$1:$X$505,MATCH('BEFC_17-18'!A:A,'LECI_17-18'!$A$1:$A$502))</f>
        <v>1.22</v>
      </c>
      <c r="AC383" s="23">
        <f t="shared" si="97"/>
        <v>4115.415</v>
      </c>
      <c r="AD383" s="31">
        <f t="shared" si="98"/>
        <v>625256</v>
      </c>
      <c r="AF383" s="65">
        <v>8314855.8300000001</v>
      </c>
      <c r="AH383" s="36">
        <f t="shared" si="99"/>
        <v>8940112</v>
      </c>
    </row>
    <row r="384" spans="1:34" x14ac:dyDescent="0.2">
      <c r="A384" s="1">
        <v>120484903</v>
      </c>
      <c r="B384" s="2" t="s">
        <v>439</v>
      </c>
      <c r="C384" s="2" t="s">
        <v>435</v>
      </c>
      <c r="D384" s="15">
        <v>61176</v>
      </c>
      <c r="E384" s="6">
        <v>16513</v>
      </c>
      <c r="F384" s="34">
        <f t="shared" si="85"/>
        <v>0.87609999999999999</v>
      </c>
      <c r="G384" s="62">
        <f t="shared" si="100"/>
        <v>362</v>
      </c>
      <c r="H384" s="22">
        <f>INDEX('Sparsity-Size Ratio'!$P$1:$P$504,MATCH('BEFC_17-18'!A:A,'Sparsity-Size Ratio'!$A$1:$A$501))</f>
        <v>0.18079999999999999</v>
      </c>
      <c r="I384" s="23">
        <f t="shared" si="86"/>
        <v>0</v>
      </c>
      <c r="J384" s="63">
        <v>8.5699999999999998E-2</v>
      </c>
      <c r="K384" s="63">
        <v>0.13220000000000001</v>
      </c>
      <c r="L384" s="23">
        <f t="shared" si="87"/>
        <v>296.87700000000001</v>
      </c>
      <c r="M384" s="23">
        <f t="shared" si="88"/>
        <v>228.97900000000001</v>
      </c>
      <c r="N384" s="23">
        <f t="shared" si="89"/>
        <v>0</v>
      </c>
      <c r="O384" s="23">
        <f t="shared" si="90"/>
        <v>525.85599999999999</v>
      </c>
      <c r="P384" s="13">
        <v>216.42600000000002</v>
      </c>
      <c r="Q384" s="22">
        <f t="shared" si="91"/>
        <v>43.284999999999997</v>
      </c>
      <c r="R384" s="14">
        <v>34</v>
      </c>
      <c r="S384" s="22">
        <f t="shared" si="92"/>
        <v>20.399999999999999</v>
      </c>
      <c r="T384" s="64">
        <v>5773.5619999999999</v>
      </c>
      <c r="U384" s="64">
        <v>5775.3819999999996</v>
      </c>
      <c r="V384" s="64">
        <v>5759.4570000000003</v>
      </c>
      <c r="W384" s="23">
        <f t="shared" si="101"/>
        <v>5769.4669999999996</v>
      </c>
      <c r="X384" s="41">
        <f t="shared" si="93"/>
        <v>3.3670602670094838E-3</v>
      </c>
      <c r="Y384" s="23">
        <f t="shared" si="94"/>
        <v>589.54100000000005</v>
      </c>
      <c r="Z384" s="23">
        <f t="shared" si="95"/>
        <v>589.54100000000005</v>
      </c>
      <c r="AA384" s="30">
        <f t="shared" si="96"/>
        <v>6359.0079999999998</v>
      </c>
      <c r="AB384" s="22">
        <f>INDEX('LECI_17-18'!$X$1:$X$505,MATCH('BEFC_17-18'!A:A,'LECI_17-18'!$A$1:$A$502))</f>
        <v>1.1200000000000001</v>
      </c>
      <c r="AC384" s="23">
        <f t="shared" si="97"/>
        <v>6239.6620000000003</v>
      </c>
      <c r="AD384" s="31">
        <f t="shared" si="98"/>
        <v>947993</v>
      </c>
      <c r="AF384" s="65">
        <v>12917959.25</v>
      </c>
      <c r="AH384" s="36">
        <f t="shared" si="99"/>
        <v>13865952</v>
      </c>
    </row>
    <row r="385" spans="1:34" x14ac:dyDescent="0.2">
      <c r="A385" s="1">
        <v>120485603</v>
      </c>
      <c r="B385" s="2" t="s">
        <v>440</v>
      </c>
      <c r="C385" s="2" t="s">
        <v>435</v>
      </c>
      <c r="D385" s="15">
        <v>55263</v>
      </c>
      <c r="E385" s="6">
        <v>4942</v>
      </c>
      <c r="F385" s="34">
        <f t="shared" si="85"/>
        <v>0.96989999999999998</v>
      </c>
      <c r="G385" s="62">
        <f t="shared" si="100"/>
        <v>301</v>
      </c>
      <c r="H385" s="22">
        <f>INDEX('Sparsity-Size Ratio'!$P$1:$P$504,MATCH('BEFC_17-18'!A:A,'Sparsity-Size Ratio'!$A$1:$A$501))</f>
        <v>0.51980000000000004</v>
      </c>
      <c r="I385" s="23">
        <f t="shared" si="86"/>
        <v>0</v>
      </c>
      <c r="J385" s="63">
        <v>7.2499999999999995E-2</v>
      </c>
      <c r="K385" s="63">
        <v>0.1787</v>
      </c>
      <c r="L385" s="23">
        <f t="shared" si="87"/>
        <v>73.962999999999994</v>
      </c>
      <c r="M385" s="23">
        <f t="shared" si="88"/>
        <v>91.153000000000006</v>
      </c>
      <c r="N385" s="23">
        <f t="shared" si="89"/>
        <v>0</v>
      </c>
      <c r="O385" s="23">
        <f t="shared" si="90"/>
        <v>165.11600000000001</v>
      </c>
      <c r="P385" s="13">
        <v>38.786000000000001</v>
      </c>
      <c r="Q385" s="22">
        <f t="shared" si="91"/>
        <v>7.7569999999999997</v>
      </c>
      <c r="R385" s="14">
        <v>23</v>
      </c>
      <c r="S385" s="22">
        <f t="shared" si="92"/>
        <v>13.8</v>
      </c>
      <c r="T385" s="64">
        <v>1700.306</v>
      </c>
      <c r="U385" s="64">
        <v>1720.019</v>
      </c>
      <c r="V385" s="64">
        <v>1757.877</v>
      </c>
      <c r="W385" s="23">
        <f t="shared" si="101"/>
        <v>1726.067</v>
      </c>
      <c r="X385" s="41">
        <f t="shared" si="93"/>
        <v>1.0073324995006053E-3</v>
      </c>
      <c r="Y385" s="23">
        <f t="shared" si="94"/>
        <v>186.673</v>
      </c>
      <c r="Z385" s="23">
        <f t="shared" si="95"/>
        <v>186.673</v>
      </c>
      <c r="AA385" s="30">
        <f t="shared" si="96"/>
        <v>1912.74</v>
      </c>
      <c r="AB385" s="22">
        <f>INDEX('LECI_17-18'!$X$1:$X$505,MATCH('BEFC_17-18'!A:A,'LECI_17-18'!$A$1:$A$502))</f>
        <v>1.1599999999999999</v>
      </c>
      <c r="AC385" s="23">
        <f t="shared" si="97"/>
        <v>2151.9929999999999</v>
      </c>
      <c r="AD385" s="31">
        <f t="shared" si="98"/>
        <v>326953</v>
      </c>
      <c r="AF385" s="65">
        <v>4544075.8499999996</v>
      </c>
      <c r="AH385" s="36">
        <f t="shared" si="99"/>
        <v>4871029</v>
      </c>
    </row>
    <row r="386" spans="1:34" x14ac:dyDescent="0.2">
      <c r="A386" s="1">
        <v>120486003</v>
      </c>
      <c r="B386" s="2" t="s">
        <v>441</v>
      </c>
      <c r="C386" s="2" t="s">
        <v>435</v>
      </c>
      <c r="D386" s="15">
        <v>65948</v>
      </c>
      <c r="E386" s="6">
        <v>6560</v>
      </c>
      <c r="F386" s="34">
        <f t="shared" si="85"/>
        <v>0.81269999999999998</v>
      </c>
      <c r="G386" s="62">
        <f t="shared" si="100"/>
        <v>403</v>
      </c>
      <c r="H386" s="22">
        <f>INDEX('Sparsity-Size Ratio'!$P$1:$P$504,MATCH('BEFC_17-18'!A:A,'Sparsity-Size Ratio'!$A$1:$A$501))</f>
        <v>0.33279999999999998</v>
      </c>
      <c r="I386" s="23">
        <f t="shared" si="86"/>
        <v>0</v>
      </c>
      <c r="J386" s="63">
        <v>6.9800000000000001E-2</v>
      </c>
      <c r="K386" s="63">
        <v>5.8400000000000001E-2</v>
      </c>
      <c r="L386" s="23">
        <f t="shared" si="87"/>
        <v>94.24</v>
      </c>
      <c r="M386" s="23">
        <f t="shared" si="88"/>
        <v>39.423999999999999</v>
      </c>
      <c r="N386" s="23">
        <f t="shared" si="89"/>
        <v>0</v>
      </c>
      <c r="O386" s="23">
        <f t="shared" si="90"/>
        <v>133.66399999999999</v>
      </c>
      <c r="P386" s="13">
        <v>94.63</v>
      </c>
      <c r="Q386" s="22">
        <f t="shared" si="91"/>
        <v>18.925999999999998</v>
      </c>
      <c r="R386" s="14">
        <v>27</v>
      </c>
      <c r="S386" s="22">
        <f t="shared" si="92"/>
        <v>16.2</v>
      </c>
      <c r="T386" s="64">
        <v>2250.232</v>
      </c>
      <c r="U386" s="64">
        <v>2269.9050000000002</v>
      </c>
      <c r="V386" s="64">
        <v>2332.7959999999998</v>
      </c>
      <c r="W386" s="23">
        <f t="shared" si="101"/>
        <v>2284.3110000000001</v>
      </c>
      <c r="X386" s="41">
        <f t="shared" si="93"/>
        <v>1.333123632667056E-3</v>
      </c>
      <c r="Y386" s="23">
        <f t="shared" si="94"/>
        <v>168.79</v>
      </c>
      <c r="Z386" s="23">
        <f t="shared" si="95"/>
        <v>168.79</v>
      </c>
      <c r="AA386" s="30">
        <f t="shared" si="96"/>
        <v>2453.1010000000001</v>
      </c>
      <c r="AB386" s="22">
        <f>INDEX('LECI_17-18'!$X$1:$X$505,MATCH('BEFC_17-18'!A:A,'LECI_17-18'!$A$1:$A$502))</f>
        <v>1.1200000000000001</v>
      </c>
      <c r="AC386" s="23">
        <f t="shared" si="97"/>
        <v>2232.8710000000001</v>
      </c>
      <c r="AD386" s="31">
        <f t="shared" si="98"/>
        <v>339241</v>
      </c>
      <c r="AF386" s="65">
        <v>2838285.31</v>
      </c>
      <c r="AH386" s="36">
        <f t="shared" si="99"/>
        <v>3177526</v>
      </c>
    </row>
    <row r="387" spans="1:34" x14ac:dyDescent="0.2">
      <c r="A387" s="1">
        <v>120488603</v>
      </c>
      <c r="B387" s="2" t="s">
        <v>442</v>
      </c>
      <c r="C387" s="2" t="s">
        <v>435</v>
      </c>
      <c r="D387" s="15">
        <v>59221</v>
      </c>
      <c r="E387" s="6">
        <v>6187</v>
      </c>
      <c r="F387" s="34">
        <f t="shared" ref="F387:F450" si="102">ROUND(1/(D387/$D$504),4)</f>
        <v>0.90510000000000002</v>
      </c>
      <c r="G387" s="62">
        <f t="shared" si="100"/>
        <v>343</v>
      </c>
      <c r="H387" s="22">
        <f>INDEX('Sparsity-Size Ratio'!$P$1:$P$504,MATCH('BEFC_17-18'!A:A,'Sparsity-Size Ratio'!$A$1:$A$501))</f>
        <v>0.23319999999999999</v>
      </c>
      <c r="I387" s="23">
        <f t="shared" ref="I387:I450" si="103">ROUND(IF(H387&lt;=$H$504,0,((H387/$H$504)-1)*0.7*(W387+Y387)),3)</f>
        <v>0</v>
      </c>
      <c r="J387" s="63">
        <v>0.1095</v>
      </c>
      <c r="K387" s="63">
        <v>0.1709</v>
      </c>
      <c r="L387" s="23">
        <f t="shared" ref="L387:L450" si="104">ROUND((J387*T387)*$L$506,3)</f>
        <v>146.72499999999999</v>
      </c>
      <c r="M387" s="23">
        <f t="shared" ref="M387:M450" si="105">ROUND((K387*T387)*$M$506,3)</f>
        <v>114.499</v>
      </c>
      <c r="N387" s="23">
        <f t="shared" ref="N387:N450" si="106">IF(J387&gt;$N$506,ROUND((J387*T387)*$N$508,3),0)</f>
        <v>0</v>
      </c>
      <c r="O387" s="23">
        <f t="shared" ref="O387:O450" si="107">ROUND(L387+M387+N387,3)</f>
        <v>261.22399999999999</v>
      </c>
      <c r="P387" s="13">
        <v>71.640000000000015</v>
      </c>
      <c r="Q387" s="22">
        <f t="shared" ref="Q387:Q450" si="108">ROUND(P387*$P$506,3)</f>
        <v>14.327999999999999</v>
      </c>
      <c r="R387" s="14">
        <v>49</v>
      </c>
      <c r="S387" s="22">
        <f t="shared" ref="S387:S450" si="109">ROUND(R387*$R$506,3)</f>
        <v>29.4</v>
      </c>
      <c r="T387" s="64">
        <v>2233.2579999999998</v>
      </c>
      <c r="U387" s="64">
        <v>2245.4389999999999</v>
      </c>
      <c r="V387" s="64">
        <v>2237.1889999999999</v>
      </c>
      <c r="W387" s="23">
        <f t="shared" si="101"/>
        <v>2238.6289999999999</v>
      </c>
      <c r="X387" s="41">
        <f t="shared" ref="X387:X450" si="110">W387/$W$504</f>
        <v>1.3064636228052216E-3</v>
      </c>
      <c r="Y387" s="23">
        <f t="shared" ref="Y387:Y450" si="111">ROUND((S387+Q387+O387),3)</f>
        <v>304.952</v>
      </c>
      <c r="Z387" s="23">
        <f t="shared" ref="Z387:Z450" si="112">ROUND(Y387+I387,3)</f>
        <v>304.952</v>
      </c>
      <c r="AA387" s="30">
        <f t="shared" ref="AA387:AA450" si="113">ROUND(W387+Z387,4)</f>
        <v>2543.5810000000001</v>
      </c>
      <c r="AB387" s="22">
        <f>INDEX('LECI_17-18'!$X$1:$X$505,MATCH('BEFC_17-18'!A:A,'LECI_17-18'!$A$1:$A$502))</f>
        <v>1.23</v>
      </c>
      <c r="AC387" s="23">
        <f t="shared" ref="AC387:AC450" si="114">ROUND(F387*AA387*AB387,3)</f>
        <v>2831.7</v>
      </c>
      <c r="AD387" s="31">
        <f t="shared" ref="AD387:AD450" si="115">ROUND((AC387/$AC$504)*$AF$509,0)</f>
        <v>430221</v>
      </c>
      <c r="AF387" s="65">
        <v>5142699.3499999996</v>
      </c>
      <c r="AH387" s="36">
        <f t="shared" ref="AH387:AH450" si="116">ROUND(AD387+AF387,0)</f>
        <v>5572920</v>
      </c>
    </row>
    <row r="388" spans="1:34" x14ac:dyDescent="0.2">
      <c r="A388" s="1">
        <v>120522003</v>
      </c>
      <c r="B388" s="2" t="s">
        <v>443</v>
      </c>
      <c r="C388" s="2" t="s">
        <v>444</v>
      </c>
      <c r="D388" s="15">
        <v>65354</v>
      </c>
      <c r="E388" s="6">
        <v>10412</v>
      </c>
      <c r="F388" s="34">
        <f t="shared" si="102"/>
        <v>0.82010000000000005</v>
      </c>
      <c r="G388" s="62">
        <f t="shared" ref="G388:G451" si="117">RANK(F388,$F$3:$F$502)</f>
        <v>394</v>
      </c>
      <c r="H388" s="22">
        <f>INDEX('Sparsity-Size Ratio'!$P$1:$P$504,MATCH('BEFC_17-18'!A:A,'Sparsity-Size Ratio'!$A$1:$A$501))</f>
        <v>0.4531</v>
      </c>
      <c r="I388" s="23">
        <f t="shared" si="103"/>
        <v>0</v>
      </c>
      <c r="J388" s="63">
        <v>9.1600000000000001E-2</v>
      </c>
      <c r="K388" s="63">
        <v>0.10249999999999999</v>
      </c>
      <c r="L388" s="23">
        <f t="shared" si="104"/>
        <v>259.03899999999999</v>
      </c>
      <c r="M388" s="23">
        <f t="shared" si="105"/>
        <v>144.93199999999999</v>
      </c>
      <c r="N388" s="23">
        <f t="shared" si="106"/>
        <v>0</v>
      </c>
      <c r="O388" s="23">
        <f t="shared" si="107"/>
        <v>403.971</v>
      </c>
      <c r="P388" s="13">
        <v>67.263999999999996</v>
      </c>
      <c r="Q388" s="22">
        <f t="shared" si="108"/>
        <v>13.452999999999999</v>
      </c>
      <c r="R388" s="14">
        <v>21</v>
      </c>
      <c r="S388" s="22">
        <f t="shared" si="109"/>
        <v>12.6</v>
      </c>
      <c r="T388" s="64">
        <v>4713.2340000000004</v>
      </c>
      <c r="U388" s="64">
        <v>4754.91</v>
      </c>
      <c r="V388" s="64">
        <v>4860.3100000000004</v>
      </c>
      <c r="W388" s="23">
        <f t="shared" ref="W388:W451" si="118">ROUND(AVERAGE(T388:V388),3)</f>
        <v>4776.1509999999998</v>
      </c>
      <c r="X388" s="41">
        <f t="shared" si="110"/>
        <v>2.7873611654833301E-3</v>
      </c>
      <c r="Y388" s="23">
        <f t="shared" si="111"/>
        <v>430.024</v>
      </c>
      <c r="Z388" s="23">
        <f t="shared" si="112"/>
        <v>430.024</v>
      </c>
      <c r="AA388" s="30">
        <f t="shared" si="113"/>
        <v>5206.1750000000002</v>
      </c>
      <c r="AB388" s="22">
        <f>INDEX('LECI_17-18'!$X$1:$X$505,MATCH('BEFC_17-18'!A:A,'LECI_17-18'!$A$1:$A$502))</f>
        <v>1.2</v>
      </c>
      <c r="AC388" s="23">
        <f t="shared" si="114"/>
        <v>5123.5010000000002</v>
      </c>
      <c r="AD388" s="31">
        <f t="shared" si="115"/>
        <v>778415</v>
      </c>
      <c r="AF388" s="65">
        <v>13454388.24</v>
      </c>
      <c r="AH388" s="36">
        <f t="shared" si="116"/>
        <v>14232803</v>
      </c>
    </row>
    <row r="389" spans="1:34" x14ac:dyDescent="0.2">
      <c r="A389" s="1">
        <v>121135003</v>
      </c>
      <c r="B389" s="2" t="s">
        <v>445</v>
      </c>
      <c r="C389" s="2" t="s">
        <v>446</v>
      </c>
      <c r="D389" s="15">
        <v>52652</v>
      </c>
      <c r="E389" s="6">
        <v>5965</v>
      </c>
      <c r="F389" s="34">
        <f t="shared" si="102"/>
        <v>1.018</v>
      </c>
      <c r="G389" s="62">
        <f t="shared" si="117"/>
        <v>266</v>
      </c>
      <c r="H389" s="22">
        <f>INDEX('Sparsity-Size Ratio'!$P$1:$P$504,MATCH('BEFC_17-18'!A:A,'Sparsity-Size Ratio'!$A$1:$A$501))</f>
        <v>0.70709999999999995</v>
      </c>
      <c r="I389" s="23">
        <f t="shared" si="103"/>
        <v>0</v>
      </c>
      <c r="J389" s="63">
        <v>0.2137</v>
      </c>
      <c r="K389" s="63">
        <v>0.33579999999999999</v>
      </c>
      <c r="L389" s="23">
        <f t="shared" si="104"/>
        <v>278.62799999999999</v>
      </c>
      <c r="M389" s="23">
        <f t="shared" si="105"/>
        <v>218.91200000000001</v>
      </c>
      <c r="N389" s="23">
        <f t="shared" si="106"/>
        <v>0</v>
      </c>
      <c r="O389" s="23">
        <f t="shared" si="107"/>
        <v>497.54</v>
      </c>
      <c r="P389" s="13">
        <v>95.183999999999997</v>
      </c>
      <c r="Q389" s="22">
        <f t="shared" si="108"/>
        <v>19.036999999999999</v>
      </c>
      <c r="R389" s="14">
        <v>20</v>
      </c>
      <c r="S389" s="22">
        <f t="shared" si="109"/>
        <v>12</v>
      </c>
      <c r="T389" s="64">
        <v>2173.0430000000001</v>
      </c>
      <c r="U389" s="64">
        <v>2166.08</v>
      </c>
      <c r="V389" s="64">
        <v>2272.37</v>
      </c>
      <c r="W389" s="23">
        <f t="shared" si="118"/>
        <v>2203.8310000000001</v>
      </c>
      <c r="X389" s="41">
        <f t="shared" si="110"/>
        <v>1.2861555140715388E-3</v>
      </c>
      <c r="Y389" s="23">
        <f t="shared" si="111"/>
        <v>528.577</v>
      </c>
      <c r="Z389" s="23">
        <f t="shared" si="112"/>
        <v>528.577</v>
      </c>
      <c r="AA389" s="30">
        <f t="shared" si="113"/>
        <v>2732.4079999999999</v>
      </c>
      <c r="AB389" s="22">
        <f>INDEX('LECI_17-18'!$X$1:$X$505,MATCH('BEFC_17-18'!A:A,'LECI_17-18'!$A$1:$A$502))</f>
        <v>1.77</v>
      </c>
      <c r="AC389" s="23">
        <f t="shared" si="114"/>
        <v>4923.4170000000004</v>
      </c>
      <c r="AD389" s="31">
        <f t="shared" si="115"/>
        <v>748016</v>
      </c>
      <c r="AF389" s="65">
        <v>2729285.72</v>
      </c>
      <c r="AH389" s="36">
        <f t="shared" si="116"/>
        <v>3477302</v>
      </c>
    </row>
    <row r="390" spans="1:34" x14ac:dyDescent="0.2">
      <c r="A390" s="1">
        <v>121135503</v>
      </c>
      <c r="B390" s="2" t="s">
        <v>447</v>
      </c>
      <c r="C390" s="2" t="s">
        <v>446</v>
      </c>
      <c r="D390" s="15">
        <v>51798</v>
      </c>
      <c r="E390" s="6">
        <v>7113</v>
      </c>
      <c r="F390" s="34">
        <f t="shared" si="102"/>
        <v>1.0347999999999999</v>
      </c>
      <c r="G390" s="62">
        <f t="shared" si="117"/>
        <v>256</v>
      </c>
      <c r="H390" s="22">
        <f>INDEX('Sparsity-Size Ratio'!$P$1:$P$504,MATCH('BEFC_17-18'!A:A,'Sparsity-Size Ratio'!$A$1:$A$501))</f>
        <v>0.58299999999999996</v>
      </c>
      <c r="I390" s="23">
        <f t="shared" si="103"/>
        <v>0</v>
      </c>
      <c r="J390" s="63">
        <v>0.1633</v>
      </c>
      <c r="K390" s="63">
        <v>0.1474</v>
      </c>
      <c r="L390" s="23">
        <f t="shared" si="104"/>
        <v>246.03700000000001</v>
      </c>
      <c r="M390" s="23">
        <f t="shared" si="105"/>
        <v>111.04</v>
      </c>
      <c r="N390" s="23">
        <f t="shared" si="106"/>
        <v>0</v>
      </c>
      <c r="O390" s="23">
        <f t="shared" si="107"/>
        <v>357.077</v>
      </c>
      <c r="P390" s="13">
        <v>62.470000000000006</v>
      </c>
      <c r="Q390" s="22">
        <f t="shared" si="108"/>
        <v>12.494</v>
      </c>
      <c r="R390" s="14">
        <v>22</v>
      </c>
      <c r="S390" s="22">
        <f t="shared" si="109"/>
        <v>13.2</v>
      </c>
      <c r="T390" s="64">
        <v>2511.0909999999999</v>
      </c>
      <c r="U390" s="64">
        <v>2453.0010000000002</v>
      </c>
      <c r="V390" s="64">
        <v>2483.2449999999999</v>
      </c>
      <c r="W390" s="23">
        <f t="shared" si="118"/>
        <v>2482.4459999999999</v>
      </c>
      <c r="X390" s="41">
        <f t="shared" si="110"/>
        <v>1.4487551955140094E-3</v>
      </c>
      <c r="Y390" s="23">
        <f t="shared" si="111"/>
        <v>382.77100000000002</v>
      </c>
      <c r="Z390" s="23">
        <f t="shared" si="112"/>
        <v>382.77100000000002</v>
      </c>
      <c r="AA390" s="30">
        <f t="shared" si="113"/>
        <v>2865.2170000000001</v>
      </c>
      <c r="AB390" s="22">
        <f>INDEX('LECI_17-18'!$X$1:$X$505,MATCH('BEFC_17-18'!A:A,'LECI_17-18'!$A$1:$A$502))</f>
        <v>1.27</v>
      </c>
      <c r="AC390" s="23">
        <f t="shared" si="114"/>
        <v>3765.4569999999999</v>
      </c>
      <c r="AD390" s="31">
        <f t="shared" si="115"/>
        <v>572087</v>
      </c>
      <c r="AF390" s="65">
        <v>8318580.2199999997</v>
      </c>
      <c r="AH390" s="36">
        <f t="shared" si="116"/>
        <v>8890667</v>
      </c>
    </row>
    <row r="391" spans="1:34" x14ac:dyDescent="0.2">
      <c r="A391" s="1">
        <v>121136503</v>
      </c>
      <c r="B391" s="2" t="s">
        <v>448</v>
      </c>
      <c r="C391" s="2" t="s">
        <v>446</v>
      </c>
      <c r="D391" s="15">
        <v>55175</v>
      </c>
      <c r="E391" s="6">
        <v>5609</v>
      </c>
      <c r="F391" s="34">
        <f t="shared" si="102"/>
        <v>0.97140000000000004</v>
      </c>
      <c r="G391" s="62">
        <f t="shared" si="117"/>
        <v>297</v>
      </c>
      <c r="H391" s="22">
        <f>INDEX('Sparsity-Size Ratio'!$P$1:$P$504,MATCH('BEFC_17-18'!A:A,'Sparsity-Size Ratio'!$A$1:$A$501))</f>
        <v>0.63729999999999998</v>
      </c>
      <c r="I391" s="23">
        <f t="shared" si="103"/>
        <v>0</v>
      </c>
      <c r="J391" s="63">
        <v>0.13830000000000001</v>
      </c>
      <c r="K391" s="63">
        <v>0.16869999999999999</v>
      </c>
      <c r="L391" s="23">
        <f t="shared" si="104"/>
        <v>158.13399999999999</v>
      </c>
      <c r="M391" s="23">
        <f t="shared" si="105"/>
        <v>96.447000000000003</v>
      </c>
      <c r="N391" s="23">
        <f t="shared" si="106"/>
        <v>0</v>
      </c>
      <c r="O391" s="23">
        <f t="shared" si="107"/>
        <v>254.58099999999999</v>
      </c>
      <c r="P391" s="13">
        <v>49.620999999999995</v>
      </c>
      <c r="Q391" s="22">
        <f t="shared" si="108"/>
        <v>9.9239999999999995</v>
      </c>
      <c r="R391" s="14">
        <v>6</v>
      </c>
      <c r="S391" s="22">
        <f t="shared" si="109"/>
        <v>3.6</v>
      </c>
      <c r="T391" s="64">
        <v>1905.6849999999999</v>
      </c>
      <c r="U391" s="64">
        <v>1963.3910000000001</v>
      </c>
      <c r="V391" s="64">
        <v>1971.3150000000001</v>
      </c>
      <c r="W391" s="23">
        <f t="shared" si="118"/>
        <v>1946.797</v>
      </c>
      <c r="X391" s="41">
        <f t="shared" si="110"/>
        <v>1.1361505017072223E-3</v>
      </c>
      <c r="Y391" s="23">
        <f t="shared" si="111"/>
        <v>268.10500000000002</v>
      </c>
      <c r="Z391" s="23">
        <f t="shared" si="112"/>
        <v>268.10500000000002</v>
      </c>
      <c r="AA391" s="30">
        <f t="shared" si="113"/>
        <v>2214.902</v>
      </c>
      <c r="AB391" s="22">
        <f>INDEX('LECI_17-18'!$X$1:$X$505,MATCH('BEFC_17-18'!A:A,'LECI_17-18'!$A$1:$A$502))</f>
        <v>1.19</v>
      </c>
      <c r="AC391" s="23">
        <f t="shared" si="114"/>
        <v>2560.3510000000001</v>
      </c>
      <c r="AD391" s="31">
        <f t="shared" si="115"/>
        <v>388995</v>
      </c>
      <c r="AF391" s="65">
        <v>6186464.3399999999</v>
      </c>
      <c r="AH391" s="36">
        <f t="shared" si="116"/>
        <v>6575459</v>
      </c>
    </row>
    <row r="392" spans="1:34" x14ac:dyDescent="0.2">
      <c r="A392" s="1">
        <v>121136603</v>
      </c>
      <c r="B392" s="2" t="s">
        <v>449</v>
      </c>
      <c r="C392" s="2" t="s">
        <v>446</v>
      </c>
      <c r="D392" s="15">
        <v>36183</v>
      </c>
      <c r="E392" s="6">
        <v>5185</v>
      </c>
      <c r="F392" s="34">
        <f t="shared" si="102"/>
        <v>1.4813000000000001</v>
      </c>
      <c r="G392" s="62">
        <f t="shared" si="117"/>
        <v>30</v>
      </c>
      <c r="H392" s="22">
        <f>INDEX('Sparsity-Size Ratio'!$P$1:$P$504,MATCH('BEFC_17-18'!A:A,'Sparsity-Size Ratio'!$A$1:$A$501))</f>
        <v>0.57969999999999999</v>
      </c>
      <c r="I392" s="23">
        <f t="shared" si="103"/>
        <v>0</v>
      </c>
      <c r="J392" s="63">
        <v>0.34160000000000001</v>
      </c>
      <c r="K392" s="63">
        <v>0.30840000000000001</v>
      </c>
      <c r="L392" s="23">
        <f t="shared" si="104"/>
        <v>357.10599999999999</v>
      </c>
      <c r="M392" s="23">
        <f t="shared" si="105"/>
        <v>161.19900000000001</v>
      </c>
      <c r="N392" s="23">
        <f t="shared" si="106"/>
        <v>178.553</v>
      </c>
      <c r="O392" s="23">
        <f t="shared" si="107"/>
        <v>696.85799999999995</v>
      </c>
      <c r="P392" s="13">
        <v>85.061999999999998</v>
      </c>
      <c r="Q392" s="22">
        <f t="shared" si="108"/>
        <v>17.012</v>
      </c>
      <c r="R392" s="14">
        <v>26</v>
      </c>
      <c r="S392" s="22">
        <f t="shared" si="109"/>
        <v>15.6</v>
      </c>
      <c r="T392" s="64">
        <v>1742.32</v>
      </c>
      <c r="U392" s="64">
        <v>1781.048</v>
      </c>
      <c r="V392" s="64">
        <v>1699.8810000000001</v>
      </c>
      <c r="W392" s="23">
        <f t="shared" si="118"/>
        <v>1741.0830000000001</v>
      </c>
      <c r="X392" s="41">
        <f t="shared" si="110"/>
        <v>1.0160958353459121E-3</v>
      </c>
      <c r="Y392" s="23">
        <f t="shared" si="111"/>
        <v>729.47</v>
      </c>
      <c r="Z392" s="23">
        <f t="shared" si="112"/>
        <v>729.47</v>
      </c>
      <c r="AA392" s="30">
        <f t="shared" si="113"/>
        <v>2470.5529999999999</v>
      </c>
      <c r="AB392" s="22">
        <f>INDEX('LECI_17-18'!$X$1:$X$505,MATCH('BEFC_17-18'!A:A,'LECI_17-18'!$A$1:$A$502))</f>
        <v>1.65</v>
      </c>
      <c r="AC392" s="23">
        <f t="shared" si="114"/>
        <v>6038.39</v>
      </c>
      <c r="AD392" s="31">
        <f t="shared" si="115"/>
        <v>917414</v>
      </c>
      <c r="AF392" s="65">
        <v>7664865.04</v>
      </c>
      <c r="AH392" s="36">
        <f t="shared" si="116"/>
        <v>8582279</v>
      </c>
    </row>
    <row r="393" spans="1:34" x14ac:dyDescent="0.2">
      <c r="A393" s="1">
        <v>121139004</v>
      </c>
      <c r="B393" s="2" t="s">
        <v>450</v>
      </c>
      <c r="C393" s="2" t="s">
        <v>446</v>
      </c>
      <c r="D393" s="15">
        <v>47260</v>
      </c>
      <c r="E393" s="6">
        <v>2042</v>
      </c>
      <c r="F393" s="34">
        <f t="shared" si="102"/>
        <v>1.1341000000000001</v>
      </c>
      <c r="G393" s="62">
        <f t="shared" si="117"/>
        <v>173</v>
      </c>
      <c r="H393" s="22">
        <f>INDEX('Sparsity-Size Ratio'!$P$1:$P$504,MATCH('BEFC_17-18'!A:A,'Sparsity-Size Ratio'!$A$1:$A$501))</f>
        <v>0.90910000000000002</v>
      </c>
      <c r="I393" s="23">
        <f t="shared" si="103"/>
        <v>109.072</v>
      </c>
      <c r="J393" s="63">
        <v>0.15770000000000001</v>
      </c>
      <c r="K393" s="63">
        <v>0.2082</v>
      </c>
      <c r="L393" s="23">
        <f t="shared" si="104"/>
        <v>61.496000000000002</v>
      </c>
      <c r="M393" s="23">
        <f t="shared" si="105"/>
        <v>40.594000000000001</v>
      </c>
      <c r="N393" s="23">
        <f t="shared" si="106"/>
        <v>0</v>
      </c>
      <c r="O393" s="23">
        <f t="shared" si="107"/>
        <v>102.09</v>
      </c>
      <c r="P393" s="13">
        <v>13.98</v>
      </c>
      <c r="Q393" s="22">
        <f t="shared" si="108"/>
        <v>2.7959999999999998</v>
      </c>
      <c r="R393" s="14">
        <v>2</v>
      </c>
      <c r="S393" s="22">
        <f t="shared" si="109"/>
        <v>1.2</v>
      </c>
      <c r="T393" s="64">
        <v>649.92100000000005</v>
      </c>
      <c r="U393" s="64">
        <v>660.45299999999997</v>
      </c>
      <c r="V393" s="64">
        <v>683.24300000000005</v>
      </c>
      <c r="W393" s="23">
        <f t="shared" si="118"/>
        <v>664.53899999999999</v>
      </c>
      <c r="X393" s="41">
        <f t="shared" si="110"/>
        <v>3.8782488274535852E-4</v>
      </c>
      <c r="Y393" s="23">
        <f t="shared" si="111"/>
        <v>106.086</v>
      </c>
      <c r="Z393" s="23">
        <f t="shared" si="112"/>
        <v>215.15799999999999</v>
      </c>
      <c r="AA393" s="30">
        <f t="shared" si="113"/>
        <v>879.697</v>
      </c>
      <c r="AB393" s="22">
        <f>INDEX('LECI_17-18'!$X$1:$X$505,MATCH('BEFC_17-18'!A:A,'LECI_17-18'!$A$1:$A$502))</f>
        <v>1.1300000000000001</v>
      </c>
      <c r="AC393" s="23">
        <f t="shared" si="114"/>
        <v>1127.3610000000001</v>
      </c>
      <c r="AD393" s="31">
        <f t="shared" si="115"/>
        <v>171280</v>
      </c>
      <c r="AF393" s="65">
        <v>2997054.54</v>
      </c>
      <c r="AH393" s="36">
        <f t="shared" si="116"/>
        <v>3168335</v>
      </c>
    </row>
    <row r="394" spans="1:34" x14ac:dyDescent="0.2">
      <c r="A394" s="1">
        <v>121390302</v>
      </c>
      <c r="B394" s="2" t="s">
        <v>451</v>
      </c>
      <c r="C394" s="2" t="s">
        <v>452</v>
      </c>
      <c r="D394" s="15">
        <v>36930</v>
      </c>
      <c r="E394" s="6">
        <v>41244</v>
      </c>
      <c r="F394" s="34">
        <f t="shared" si="102"/>
        <v>1.4514</v>
      </c>
      <c r="G394" s="62">
        <f t="shared" si="117"/>
        <v>32</v>
      </c>
      <c r="H394" s="22">
        <f>INDEX('Sparsity-Size Ratio'!$P$1:$P$504,MATCH('BEFC_17-18'!A:A,'Sparsity-Size Ratio'!$A$1:$A$501))</f>
        <v>-6.3360000000000003</v>
      </c>
      <c r="I394" s="23">
        <f t="shared" si="103"/>
        <v>0</v>
      </c>
      <c r="J394" s="63">
        <v>0.38629999999999998</v>
      </c>
      <c r="K394" s="63">
        <v>0.312</v>
      </c>
      <c r="L394" s="23">
        <f t="shared" si="104"/>
        <v>4545.3549999999996</v>
      </c>
      <c r="M394" s="23">
        <f t="shared" si="105"/>
        <v>1835.556</v>
      </c>
      <c r="N394" s="23">
        <f t="shared" si="106"/>
        <v>2272.6779999999999</v>
      </c>
      <c r="O394" s="23">
        <f t="shared" si="107"/>
        <v>8653.5889999999999</v>
      </c>
      <c r="P394" s="13">
        <v>3626.1060000000002</v>
      </c>
      <c r="Q394" s="22">
        <f t="shared" si="108"/>
        <v>725.221</v>
      </c>
      <c r="R394" s="14">
        <v>2517</v>
      </c>
      <c r="S394" s="22">
        <f t="shared" si="109"/>
        <v>1510.2</v>
      </c>
      <c r="T394" s="64">
        <v>19610.644</v>
      </c>
      <c r="U394" s="64">
        <v>19331.659</v>
      </c>
      <c r="V394" s="64">
        <v>18834.940999999999</v>
      </c>
      <c r="W394" s="23">
        <f t="shared" si="118"/>
        <v>19259.080999999998</v>
      </c>
      <c r="X394" s="41">
        <f t="shared" si="110"/>
        <v>1.1239597421081925E-2</v>
      </c>
      <c r="Y394" s="23">
        <f t="shared" si="111"/>
        <v>10889.01</v>
      </c>
      <c r="Z394" s="23">
        <f t="shared" si="112"/>
        <v>10889.01</v>
      </c>
      <c r="AA394" s="30">
        <f t="shared" si="113"/>
        <v>30148.091</v>
      </c>
      <c r="AB394" s="22">
        <f>INDEX('LECI_17-18'!$X$1:$X$505,MATCH('BEFC_17-18'!A:A,'LECI_17-18'!$A$1:$A$502))</f>
        <v>1.9100000000000001</v>
      </c>
      <c r="AC394" s="23">
        <f t="shared" si="114"/>
        <v>83575.754000000001</v>
      </c>
      <c r="AD394" s="31">
        <f t="shared" si="115"/>
        <v>12697681</v>
      </c>
      <c r="AF394" s="65">
        <v>97828052.200000003</v>
      </c>
      <c r="AH394" s="36">
        <f t="shared" si="116"/>
        <v>110525733</v>
      </c>
    </row>
    <row r="395" spans="1:34" x14ac:dyDescent="0.2">
      <c r="A395" s="1">
        <v>121391303</v>
      </c>
      <c r="B395" s="2" t="s">
        <v>453</v>
      </c>
      <c r="C395" s="2" t="s">
        <v>452</v>
      </c>
      <c r="D395" s="15">
        <v>51333</v>
      </c>
      <c r="E395" s="6">
        <v>4565</v>
      </c>
      <c r="F395" s="34">
        <f t="shared" si="102"/>
        <v>1.0441</v>
      </c>
      <c r="G395" s="62">
        <f t="shared" si="117"/>
        <v>248</v>
      </c>
      <c r="H395" s="22">
        <f>INDEX('Sparsity-Size Ratio'!$P$1:$P$504,MATCH('BEFC_17-18'!A:A,'Sparsity-Size Ratio'!$A$1:$A$501))</f>
        <v>-0.439</v>
      </c>
      <c r="I395" s="23">
        <f t="shared" si="103"/>
        <v>0</v>
      </c>
      <c r="J395" s="63">
        <v>0.23050000000000001</v>
      </c>
      <c r="K395" s="63">
        <v>0.12970000000000001</v>
      </c>
      <c r="L395" s="23">
        <f t="shared" si="104"/>
        <v>215.33500000000001</v>
      </c>
      <c r="M395" s="23">
        <f t="shared" si="105"/>
        <v>60.582999999999998</v>
      </c>
      <c r="N395" s="23">
        <f t="shared" si="106"/>
        <v>0</v>
      </c>
      <c r="O395" s="23">
        <f t="shared" si="107"/>
        <v>275.91800000000001</v>
      </c>
      <c r="P395" s="13">
        <v>78.236000000000004</v>
      </c>
      <c r="Q395" s="22">
        <f t="shared" si="108"/>
        <v>15.647</v>
      </c>
      <c r="R395" s="14">
        <v>24</v>
      </c>
      <c r="S395" s="22">
        <f t="shared" si="109"/>
        <v>14.4</v>
      </c>
      <c r="T395" s="64">
        <v>1557.0129999999999</v>
      </c>
      <c r="U395" s="64">
        <v>1549.829</v>
      </c>
      <c r="V395" s="64">
        <v>1554.7950000000001</v>
      </c>
      <c r="W395" s="23">
        <f t="shared" si="118"/>
        <v>1553.8789999999999</v>
      </c>
      <c r="X395" s="41">
        <f t="shared" si="110"/>
        <v>9.0684360282161755E-4</v>
      </c>
      <c r="Y395" s="23">
        <f t="shared" si="111"/>
        <v>305.96499999999997</v>
      </c>
      <c r="Z395" s="23">
        <f t="shared" si="112"/>
        <v>305.96499999999997</v>
      </c>
      <c r="AA395" s="30">
        <f t="shared" si="113"/>
        <v>1859.8440000000001</v>
      </c>
      <c r="AB395" s="22">
        <f>INDEX('LECI_17-18'!$X$1:$X$505,MATCH('BEFC_17-18'!A:A,'LECI_17-18'!$A$1:$A$502))</f>
        <v>1.35</v>
      </c>
      <c r="AC395" s="23">
        <f t="shared" si="114"/>
        <v>2621.5149999999999</v>
      </c>
      <c r="AD395" s="31">
        <f t="shared" si="115"/>
        <v>398287</v>
      </c>
      <c r="AF395" s="65">
        <v>3907095.18</v>
      </c>
      <c r="AH395" s="36">
        <f t="shared" si="116"/>
        <v>4305382</v>
      </c>
    </row>
    <row r="396" spans="1:34" x14ac:dyDescent="0.2">
      <c r="A396" s="1">
        <v>121392303</v>
      </c>
      <c r="B396" s="2" t="s">
        <v>454</v>
      </c>
      <c r="C396" s="2" t="s">
        <v>452</v>
      </c>
      <c r="D396" s="15">
        <v>70640</v>
      </c>
      <c r="E396" s="6">
        <v>22130</v>
      </c>
      <c r="F396" s="34">
        <f t="shared" si="102"/>
        <v>0.75880000000000003</v>
      </c>
      <c r="G396" s="62">
        <f t="shared" si="117"/>
        <v>433</v>
      </c>
      <c r="H396" s="22">
        <f>INDEX('Sparsity-Size Ratio'!$P$1:$P$504,MATCH('BEFC_17-18'!A:A,'Sparsity-Size Ratio'!$A$1:$A$501))</f>
        <v>-0.68130000000000002</v>
      </c>
      <c r="I396" s="23">
        <f t="shared" si="103"/>
        <v>0</v>
      </c>
      <c r="J396" s="63">
        <v>5.1299999999999998E-2</v>
      </c>
      <c r="K396" s="63">
        <v>0.107</v>
      </c>
      <c r="L396" s="23">
        <f t="shared" si="104"/>
        <v>253.99799999999999</v>
      </c>
      <c r="M396" s="23">
        <f t="shared" si="105"/>
        <v>264.89100000000002</v>
      </c>
      <c r="N396" s="23">
        <f t="shared" si="106"/>
        <v>0</v>
      </c>
      <c r="O396" s="23">
        <f t="shared" si="107"/>
        <v>518.88900000000001</v>
      </c>
      <c r="P396" s="13">
        <v>358.23599999999999</v>
      </c>
      <c r="Q396" s="22">
        <f t="shared" si="108"/>
        <v>71.647000000000006</v>
      </c>
      <c r="R396" s="14">
        <v>149</v>
      </c>
      <c r="S396" s="22">
        <f t="shared" si="109"/>
        <v>89.4</v>
      </c>
      <c r="T396" s="64">
        <v>8252.0439999999999</v>
      </c>
      <c r="U396" s="64">
        <v>8192.7520000000004</v>
      </c>
      <c r="V396" s="64">
        <v>8175.9930000000004</v>
      </c>
      <c r="W396" s="23">
        <f t="shared" si="118"/>
        <v>8206.93</v>
      </c>
      <c r="X396" s="41">
        <f t="shared" si="110"/>
        <v>4.7895633889799777E-3</v>
      </c>
      <c r="Y396" s="23">
        <f t="shared" si="111"/>
        <v>679.93600000000004</v>
      </c>
      <c r="Z396" s="23">
        <f t="shared" si="112"/>
        <v>679.93600000000004</v>
      </c>
      <c r="AA396" s="30">
        <f t="shared" si="113"/>
        <v>8886.866</v>
      </c>
      <c r="AB396" s="22">
        <f>INDEX('LECI_17-18'!$X$1:$X$505,MATCH('BEFC_17-18'!A:A,'LECI_17-18'!$A$1:$A$502))</f>
        <v>1.1100000000000001</v>
      </c>
      <c r="AC396" s="23">
        <f t="shared" si="114"/>
        <v>7485.1229999999996</v>
      </c>
      <c r="AD396" s="31">
        <f t="shared" si="115"/>
        <v>1137216</v>
      </c>
      <c r="AF396" s="65">
        <v>10676468.65</v>
      </c>
      <c r="AH396" s="36">
        <f t="shared" si="116"/>
        <v>11813685</v>
      </c>
    </row>
    <row r="397" spans="1:34" x14ac:dyDescent="0.2">
      <c r="A397" s="1">
        <v>121394503</v>
      </c>
      <c r="B397" s="2" t="s">
        <v>455</v>
      </c>
      <c r="C397" s="2" t="s">
        <v>452</v>
      </c>
      <c r="D397" s="15">
        <v>58406</v>
      </c>
      <c r="E397" s="6">
        <v>5339</v>
      </c>
      <c r="F397" s="34">
        <f t="shared" si="102"/>
        <v>0.91769999999999996</v>
      </c>
      <c r="G397" s="62">
        <f t="shared" si="117"/>
        <v>333</v>
      </c>
      <c r="H397" s="22">
        <f>INDEX('Sparsity-Size Ratio'!$P$1:$P$504,MATCH('BEFC_17-18'!A:A,'Sparsity-Size Ratio'!$A$1:$A$501))</f>
        <v>0.50180000000000002</v>
      </c>
      <c r="I397" s="23">
        <f t="shared" si="103"/>
        <v>0</v>
      </c>
      <c r="J397" s="63">
        <v>0.1177</v>
      </c>
      <c r="K397" s="63">
        <v>9.69E-2</v>
      </c>
      <c r="L397" s="23">
        <f t="shared" si="104"/>
        <v>117.663</v>
      </c>
      <c r="M397" s="23">
        <f t="shared" si="105"/>
        <v>48.435000000000002</v>
      </c>
      <c r="N397" s="23">
        <f t="shared" si="106"/>
        <v>0</v>
      </c>
      <c r="O397" s="23">
        <f t="shared" si="107"/>
        <v>166.09800000000001</v>
      </c>
      <c r="P397" s="13">
        <v>49.576000000000001</v>
      </c>
      <c r="Q397" s="22">
        <f t="shared" si="108"/>
        <v>9.9149999999999991</v>
      </c>
      <c r="R397" s="14">
        <v>11</v>
      </c>
      <c r="S397" s="22">
        <f t="shared" si="109"/>
        <v>6.6</v>
      </c>
      <c r="T397" s="64">
        <v>1666.136</v>
      </c>
      <c r="U397" s="64">
        <v>1708.671</v>
      </c>
      <c r="V397" s="64">
        <v>1753.549</v>
      </c>
      <c r="W397" s="23">
        <f t="shared" si="118"/>
        <v>1709.452</v>
      </c>
      <c r="X397" s="41">
        <f t="shared" si="110"/>
        <v>9.976359874421495E-4</v>
      </c>
      <c r="Y397" s="23">
        <f t="shared" si="111"/>
        <v>182.613</v>
      </c>
      <c r="Z397" s="23">
        <f t="shared" si="112"/>
        <v>182.613</v>
      </c>
      <c r="AA397" s="30">
        <f t="shared" si="113"/>
        <v>1892.0650000000001</v>
      </c>
      <c r="AB397" s="22">
        <f>INDEX('LECI_17-18'!$X$1:$X$505,MATCH('BEFC_17-18'!A:A,'LECI_17-18'!$A$1:$A$502))</f>
        <v>0.96</v>
      </c>
      <c r="AC397" s="23">
        <f t="shared" si="114"/>
        <v>1666.894</v>
      </c>
      <c r="AD397" s="31">
        <f t="shared" si="115"/>
        <v>253252</v>
      </c>
      <c r="AF397" s="65">
        <v>6710288.0999999996</v>
      </c>
      <c r="AH397" s="36">
        <f t="shared" si="116"/>
        <v>6963540</v>
      </c>
    </row>
    <row r="398" spans="1:34" x14ac:dyDescent="0.2">
      <c r="A398" s="1">
        <v>121394603</v>
      </c>
      <c r="B398" s="2" t="s">
        <v>456</v>
      </c>
      <c r="C398" s="2" t="s">
        <v>452</v>
      </c>
      <c r="D398" s="15">
        <v>74282</v>
      </c>
      <c r="E398" s="6">
        <v>5493</v>
      </c>
      <c r="F398" s="34">
        <f t="shared" si="102"/>
        <v>0.72160000000000002</v>
      </c>
      <c r="G398" s="62">
        <f t="shared" si="117"/>
        <v>446</v>
      </c>
      <c r="H398" s="22">
        <f>INDEX('Sparsity-Size Ratio'!$P$1:$P$504,MATCH('BEFC_17-18'!A:A,'Sparsity-Size Ratio'!$A$1:$A$501))</f>
        <v>0.6946</v>
      </c>
      <c r="I398" s="23">
        <f t="shared" si="103"/>
        <v>0</v>
      </c>
      <c r="J398" s="63">
        <v>4.07E-2</v>
      </c>
      <c r="K398" s="63">
        <v>0.1193</v>
      </c>
      <c r="L398" s="23">
        <f t="shared" si="104"/>
        <v>54.18</v>
      </c>
      <c r="M398" s="23">
        <f t="shared" si="105"/>
        <v>79.406000000000006</v>
      </c>
      <c r="N398" s="23">
        <f t="shared" si="106"/>
        <v>0</v>
      </c>
      <c r="O398" s="23">
        <f t="shared" si="107"/>
        <v>133.58600000000001</v>
      </c>
      <c r="P398" s="13">
        <v>66.555999999999997</v>
      </c>
      <c r="Q398" s="22">
        <f t="shared" si="108"/>
        <v>13.311</v>
      </c>
      <c r="R398" s="14">
        <v>8</v>
      </c>
      <c r="S398" s="22">
        <f t="shared" si="109"/>
        <v>4.8</v>
      </c>
      <c r="T398" s="64">
        <v>2218.6559999999999</v>
      </c>
      <c r="U398" s="64">
        <v>2230.4380000000001</v>
      </c>
      <c r="V398" s="64">
        <v>2245.0050000000001</v>
      </c>
      <c r="W398" s="23">
        <f t="shared" si="118"/>
        <v>2231.366</v>
      </c>
      <c r="X398" s="41">
        <f t="shared" si="110"/>
        <v>1.3022249368539389E-3</v>
      </c>
      <c r="Y398" s="23">
        <f t="shared" si="111"/>
        <v>151.697</v>
      </c>
      <c r="Z398" s="23">
        <f t="shared" si="112"/>
        <v>151.697</v>
      </c>
      <c r="AA398" s="30">
        <f t="shared" si="113"/>
        <v>2383.0630000000001</v>
      </c>
      <c r="AB398" s="22">
        <f>INDEX('LECI_17-18'!$X$1:$X$505,MATCH('BEFC_17-18'!A:A,'LECI_17-18'!$A$1:$A$502))</f>
        <v>1.05</v>
      </c>
      <c r="AC398" s="23">
        <f t="shared" si="114"/>
        <v>1805.5989999999999</v>
      </c>
      <c r="AD398" s="31">
        <f t="shared" si="115"/>
        <v>274325</v>
      </c>
      <c r="AF398" s="65">
        <v>5418339.8899999997</v>
      </c>
      <c r="AH398" s="36">
        <f t="shared" si="116"/>
        <v>5692665</v>
      </c>
    </row>
    <row r="399" spans="1:34" x14ac:dyDescent="0.2">
      <c r="A399" s="1">
        <v>121395103</v>
      </c>
      <c r="B399" s="2" t="s">
        <v>457</v>
      </c>
      <c r="C399" s="2" t="s">
        <v>452</v>
      </c>
      <c r="D399" s="15">
        <v>81647</v>
      </c>
      <c r="E399" s="6">
        <v>21713</v>
      </c>
      <c r="F399" s="34">
        <f t="shared" si="102"/>
        <v>0.65649999999999997</v>
      </c>
      <c r="G399" s="62">
        <f t="shared" si="117"/>
        <v>461</v>
      </c>
      <c r="H399" s="22">
        <f>INDEX('Sparsity-Size Ratio'!$P$1:$P$504,MATCH('BEFC_17-18'!A:A,'Sparsity-Size Ratio'!$A$1:$A$501))</f>
        <v>-0.47599999999999998</v>
      </c>
      <c r="I399" s="23">
        <f t="shared" si="103"/>
        <v>0</v>
      </c>
      <c r="J399" s="63">
        <v>3.49E-2</v>
      </c>
      <c r="K399" s="63">
        <v>7.6300000000000007E-2</v>
      </c>
      <c r="L399" s="23">
        <f t="shared" si="104"/>
        <v>192.15</v>
      </c>
      <c r="M399" s="23">
        <f t="shared" si="105"/>
        <v>210.04300000000001</v>
      </c>
      <c r="N399" s="23">
        <f t="shared" si="106"/>
        <v>0</v>
      </c>
      <c r="O399" s="23">
        <f t="shared" si="107"/>
        <v>402.19299999999998</v>
      </c>
      <c r="P399" s="13">
        <v>226.32399999999996</v>
      </c>
      <c r="Q399" s="22">
        <f t="shared" si="108"/>
        <v>45.265000000000001</v>
      </c>
      <c r="R399" s="14">
        <v>242</v>
      </c>
      <c r="S399" s="22">
        <f t="shared" si="109"/>
        <v>145.19999999999999</v>
      </c>
      <c r="T399" s="64">
        <v>9176.2019999999993</v>
      </c>
      <c r="U399" s="64">
        <v>9147.1740000000009</v>
      </c>
      <c r="V399" s="64">
        <v>9193.6560000000009</v>
      </c>
      <c r="W399" s="23">
        <f t="shared" si="118"/>
        <v>9172.3439999999991</v>
      </c>
      <c r="X399" s="41">
        <f t="shared" si="110"/>
        <v>5.3529788865666157E-3</v>
      </c>
      <c r="Y399" s="23">
        <f t="shared" si="111"/>
        <v>592.65800000000002</v>
      </c>
      <c r="Z399" s="23">
        <f t="shared" si="112"/>
        <v>592.65800000000002</v>
      </c>
      <c r="AA399" s="30">
        <f t="shared" si="113"/>
        <v>9765.0020000000004</v>
      </c>
      <c r="AB399" s="22">
        <f>INDEX('LECI_17-18'!$X$1:$X$505,MATCH('BEFC_17-18'!A:A,'LECI_17-18'!$A$1:$A$502))</f>
        <v>1.1499999999999999</v>
      </c>
      <c r="AC399" s="23">
        <f t="shared" si="114"/>
        <v>7372.3320000000003</v>
      </c>
      <c r="AD399" s="31">
        <f t="shared" si="115"/>
        <v>1120080</v>
      </c>
      <c r="AF399" s="65">
        <v>6670985.2300000004</v>
      </c>
      <c r="AH399" s="36">
        <f t="shared" si="116"/>
        <v>7791065</v>
      </c>
    </row>
    <row r="400" spans="1:34" x14ac:dyDescent="0.2">
      <c r="A400" s="1">
        <v>121395603</v>
      </c>
      <c r="B400" s="2" t="s">
        <v>458</v>
      </c>
      <c r="C400" s="2" t="s">
        <v>452</v>
      </c>
      <c r="D400" s="15">
        <v>70290</v>
      </c>
      <c r="E400" s="6">
        <v>5137</v>
      </c>
      <c r="F400" s="34">
        <f t="shared" si="102"/>
        <v>0.76249999999999996</v>
      </c>
      <c r="G400" s="62">
        <f t="shared" si="117"/>
        <v>429</v>
      </c>
      <c r="H400" s="22">
        <f>INDEX('Sparsity-Size Ratio'!$P$1:$P$504,MATCH('BEFC_17-18'!A:A,'Sparsity-Size Ratio'!$A$1:$A$501))</f>
        <v>8.5500000000000007E-2</v>
      </c>
      <c r="I400" s="23">
        <f t="shared" si="103"/>
        <v>0</v>
      </c>
      <c r="J400" s="63">
        <v>7.8299999999999995E-2</v>
      </c>
      <c r="K400" s="63">
        <v>0.16769999999999999</v>
      </c>
      <c r="L400" s="23">
        <f t="shared" si="104"/>
        <v>78.661000000000001</v>
      </c>
      <c r="M400" s="23">
        <f t="shared" si="105"/>
        <v>84.236000000000004</v>
      </c>
      <c r="N400" s="23">
        <f t="shared" si="106"/>
        <v>0</v>
      </c>
      <c r="O400" s="23">
        <f t="shared" si="107"/>
        <v>162.89699999999999</v>
      </c>
      <c r="P400" s="13">
        <v>50.848000000000006</v>
      </c>
      <c r="Q400" s="22">
        <f t="shared" si="108"/>
        <v>10.17</v>
      </c>
      <c r="R400" s="14">
        <v>70</v>
      </c>
      <c r="S400" s="22">
        <f t="shared" si="109"/>
        <v>42</v>
      </c>
      <c r="T400" s="64">
        <v>1674.3409999999999</v>
      </c>
      <c r="U400" s="64">
        <v>1598.9870000000001</v>
      </c>
      <c r="V400" s="64">
        <v>1655.1010000000001</v>
      </c>
      <c r="W400" s="23">
        <f t="shared" si="118"/>
        <v>1642.81</v>
      </c>
      <c r="X400" s="41">
        <f t="shared" si="110"/>
        <v>9.5874372402959406E-4</v>
      </c>
      <c r="Y400" s="23">
        <f t="shared" si="111"/>
        <v>215.06700000000001</v>
      </c>
      <c r="Z400" s="23">
        <f t="shared" si="112"/>
        <v>215.06700000000001</v>
      </c>
      <c r="AA400" s="30">
        <f t="shared" si="113"/>
        <v>1857.877</v>
      </c>
      <c r="AB400" s="22">
        <f>INDEX('LECI_17-18'!$X$1:$X$505,MATCH('BEFC_17-18'!A:A,'LECI_17-18'!$A$1:$A$502))</f>
        <v>1.06</v>
      </c>
      <c r="AC400" s="23">
        <f t="shared" si="114"/>
        <v>1501.6289999999999</v>
      </c>
      <c r="AD400" s="31">
        <f t="shared" si="115"/>
        <v>228143</v>
      </c>
      <c r="AF400" s="65">
        <v>2181223.31</v>
      </c>
      <c r="AH400" s="36">
        <f t="shared" si="116"/>
        <v>2409366</v>
      </c>
    </row>
    <row r="401" spans="1:34" x14ac:dyDescent="0.2">
      <c r="A401" s="1">
        <v>121395703</v>
      </c>
      <c r="B401" s="2" t="s">
        <v>459</v>
      </c>
      <c r="C401" s="2" t="s">
        <v>452</v>
      </c>
      <c r="D401" s="15">
        <v>83597</v>
      </c>
      <c r="E401" s="6">
        <v>7442</v>
      </c>
      <c r="F401" s="34">
        <f t="shared" si="102"/>
        <v>0.64119999999999999</v>
      </c>
      <c r="G401" s="62">
        <f t="shared" si="117"/>
        <v>466</v>
      </c>
      <c r="H401" s="22">
        <f>INDEX('Sparsity-Size Ratio'!$P$1:$P$504,MATCH('BEFC_17-18'!A:A,'Sparsity-Size Ratio'!$A$1:$A$501))</f>
        <v>0.36399999999999999</v>
      </c>
      <c r="I401" s="23">
        <f t="shared" si="103"/>
        <v>0</v>
      </c>
      <c r="J401" s="63">
        <v>2.9899999999999999E-2</v>
      </c>
      <c r="K401" s="63">
        <v>8.2199999999999995E-2</v>
      </c>
      <c r="L401" s="23">
        <f t="shared" si="104"/>
        <v>56.402000000000001</v>
      </c>
      <c r="M401" s="23">
        <f t="shared" si="105"/>
        <v>77.528999999999996</v>
      </c>
      <c r="N401" s="23">
        <f t="shared" si="106"/>
        <v>0</v>
      </c>
      <c r="O401" s="23">
        <f t="shared" si="107"/>
        <v>133.93100000000001</v>
      </c>
      <c r="P401" s="13">
        <v>88.88600000000001</v>
      </c>
      <c r="Q401" s="22">
        <f t="shared" si="108"/>
        <v>17.777000000000001</v>
      </c>
      <c r="R401" s="14">
        <v>40</v>
      </c>
      <c r="S401" s="22">
        <f t="shared" si="109"/>
        <v>24</v>
      </c>
      <c r="T401" s="64">
        <v>3143.9229999999998</v>
      </c>
      <c r="U401" s="64">
        <v>3143.3049999999998</v>
      </c>
      <c r="V401" s="64">
        <v>3048.8890000000001</v>
      </c>
      <c r="W401" s="23">
        <f t="shared" si="118"/>
        <v>3112.0390000000002</v>
      </c>
      <c r="X401" s="41">
        <f t="shared" si="110"/>
        <v>1.8161855967429796E-3</v>
      </c>
      <c r="Y401" s="23">
        <f t="shared" si="111"/>
        <v>175.708</v>
      </c>
      <c r="Z401" s="23">
        <f t="shared" si="112"/>
        <v>175.708</v>
      </c>
      <c r="AA401" s="30">
        <f t="shared" si="113"/>
        <v>3287.7469999999998</v>
      </c>
      <c r="AB401" s="22">
        <f>INDEX('LECI_17-18'!$X$1:$X$505,MATCH('BEFC_17-18'!A:A,'LECI_17-18'!$A$1:$A$502))</f>
        <v>1.07</v>
      </c>
      <c r="AC401" s="23">
        <f t="shared" si="114"/>
        <v>2255.6709999999998</v>
      </c>
      <c r="AD401" s="31">
        <f t="shared" si="115"/>
        <v>342705</v>
      </c>
      <c r="AF401" s="65">
        <v>4252842.66</v>
      </c>
      <c r="AH401" s="36">
        <f t="shared" si="116"/>
        <v>4595548</v>
      </c>
    </row>
    <row r="402" spans="1:34" x14ac:dyDescent="0.2">
      <c r="A402" s="1">
        <v>121397803</v>
      </c>
      <c r="B402" s="2" t="s">
        <v>460</v>
      </c>
      <c r="C402" s="2" t="s">
        <v>452</v>
      </c>
      <c r="D402" s="15">
        <v>55491</v>
      </c>
      <c r="E402" s="6">
        <v>12412</v>
      </c>
      <c r="F402" s="34">
        <f t="shared" si="102"/>
        <v>0.96589999999999998</v>
      </c>
      <c r="G402" s="62">
        <f t="shared" si="117"/>
        <v>303</v>
      </c>
      <c r="H402" s="22">
        <f>INDEX('Sparsity-Size Ratio'!$P$1:$P$504,MATCH('BEFC_17-18'!A:A,'Sparsity-Size Ratio'!$A$1:$A$501))</f>
        <v>-1.071</v>
      </c>
      <c r="I402" s="23">
        <f t="shared" si="103"/>
        <v>0</v>
      </c>
      <c r="J402" s="63">
        <v>0.10879999999999999</v>
      </c>
      <c r="K402" s="63">
        <v>0.1181</v>
      </c>
      <c r="L402" s="23">
        <f t="shared" si="104"/>
        <v>287.87900000000002</v>
      </c>
      <c r="M402" s="23">
        <f t="shared" si="105"/>
        <v>156.24299999999999</v>
      </c>
      <c r="N402" s="23">
        <f t="shared" si="106"/>
        <v>0</v>
      </c>
      <c r="O402" s="23">
        <f t="shared" si="107"/>
        <v>444.12200000000001</v>
      </c>
      <c r="P402" s="13">
        <v>155.96</v>
      </c>
      <c r="Q402" s="22">
        <f t="shared" si="108"/>
        <v>31.192</v>
      </c>
      <c r="R402" s="14">
        <v>189</v>
      </c>
      <c r="S402" s="22">
        <f t="shared" si="109"/>
        <v>113.4</v>
      </c>
      <c r="T402" s="64">
        <v>4409.9120000000003</v>
      </c>
      <c r="U402" s="64">
        <v>4328.0879999999997</v>
      </c>
      <c r="V402" s="64">
        <v>4222.3559999999998</v>
      </c>
      <c r="W402" s="23">
        <f t="shared" si="118"/>
        <v>4320.1189999999997</v>
      </c>
      <c r="X402" s="41">
        <f t="shared" si="110"/>
        <v>2.5212209435729062E-3</v>
      </c>
      <c r="Y402" s="23">
        <f t="shared" si="111"/>
        <v>588.71400000000006</v>
      </c>
      <c r="Z402" s="23">
        <f t="shared" si="112"/>
        <v>588.71400000000006</v>
      </c>
      <c r="AA402" s="30">
        <f t="shared" si="113"/>
        <v>4908.8329999999996</v>
      </c>
      <c r="AB402" s="22">
        <f>INDEX('LECI_17-18'!$X$1:$X$505,MATCH('BEFC_17-18'!A:A,'LECI_17-18'!$A$1:$A$502))</f>
        <v>1.25</v>
      </c>
      <c r="AC402" s="23">
        <f t="shared" si="114"/>
        <v>5926.8019999999997</v>
      </c>
      <c r="AD402" s="31">
        <f t="shared" si="115"/>
        <v>900460</v>
      </c>
      <c r="AF402" s="65">
        <v>7018762.9000000004</v>
      </c>
      <c r="AH402" s="36">
        <f t="shared" si="116"/>
        <v>7919223</v>
      </c>
    </row>
    <row r="403" spans="1:34" x14ac:dyDescent="0.2">
      <c r="A403" s="1">
        <v>122091002</v>
      </c>
      <c r="B403" s="2" t="s">
        <v>461</v>
      </c>
      <c r="C403" s="2" t="s">
        <v>462</v>
      </c>
      <c r="D403" s="15">
        <v>60147</v>
      </c>
      <c r="E403" s="6">
        <v>23677</v>
      </c>
      <c r="F403" s="34">
        <f t="shared" si="102"/>
        <v>0.8911</v>
      </c>
      <c r="G403" s="62">
        <f t="shared" si="117"/>
        <v>349</v>
      </c>
      <c r="H403" s="22">
        <f>INDEX('Sparsity-Size Ratio'!$P$1:$P$504,MATCH('BEFC_17-18'!A:A,'Sparsity-Size Ratio'!$A$1:$A$501))</f>
        <v>-1.5644</v>
      </c>
      <c r="I403" s="23">
        <f t="shared" si="103"/>
        <v>0</v>
      </c>
      <c r="J403" s="63">
        <v>0.1114</v>
      </c>
      <c r="K403" s="63">
        <v>0.1434</v>
      </c>
      <c r="L403" s="23">
        <f t="shared" si="104"/>
        <v>509.13299999999998</v>
      </c>
      <c r="M403" s="23">
        <f t="shared" si="105"/>
        <v>327.69099999999997</v>
      </c>
      <c r="N403" s="23">
        <f t="shared" si="106"/>
        <v>0</v>
      </c>
      <c r="O403" s="23">
        <f t="shared" si="107"/>
        <v>836.82399999999996</v>
      </c>
      <c r="P403" s="13">
        <v>907.053</v>
      </c>
      <c r="Q403" s="22">
        <f t="shared" si="108"/>
        <v>181.411</v>
      </c>
      <c r="R403" s="14">
        <v>527</v>
      </c>
      <c r="S403" s="22">
        <f t="shared" si="109"/>
        <v>316.2</v>
      </c>
      <c r="T403" s="64">
        <v>7617.1840000000002</v>
      </c>
      <c r="U403" s="64">
        <v>7563.0510000000004</v>
      </c>
      <c r="V403" s="64">
        <v>7428.8779999999997</v>
      </c>
      <c r="W403" s="23">
        <f t="shared" si="118"/>
        <v>7536.3710000000001</v>
      </c>
      <c r="X403" s="41">
        <f t="shared" si="110"/>
        <v>4.3982252349380859E-3</v>
      </c>
      <c r="Y403" s="23">
        <f t="shared" si="111"/>
        <v>1334.4349999999999</v>
      </c>
      <c r="Z403" s="23">
        <f t="shared" si="112"/>
        <v>1334.4349999999999</v>
      </c>
      <c r="AA403" s="30">
        <f t="shared" si="113"/>
        <v>8870.8060000000005</v>
      </c>
      <c r="AB403" s="22">
        <f>INDEX('LECI_17-18'!$X$1:$X$505,MATCH('BEFC_17-18'!A:A,'LECI_17-18'!$A$1:$A$502))</f>
        <v>1.22</v>
      </c>
      <c r="AC403" s="23">
        <f t="shared" si="114"/>
        <v>9643.8259999999991</v>
      </c>
      <c r="AD403" s="31">
        <f t="shared" si="115"/>
        <v>1465188</v>
      </c>
      <c r="AF403" s="65">
        <v>11093112.619999999</v>
      </c>
      <c r="AH403" s="36">
        <f t="shared" si="116"/>
        <v>12558301</v>
      </c>
    </row>
    <row r="404" spans="1:34" x14ac:dyDescent="0.2">
      <c r="A404" s="1">
        <v>122091303</v>
      </c>
      <c r="B404" s="2" t="s">
        <v>463</v>
      </c>
      <c r="C404" s="2" t="s">
        <v>462</v>
      </c>
      <c r="D404" s="15">
        <v>41701</v>
      </c>
      <c r="E404" s="6">
        <v>3729</v>
      </c>
      <c r="F404" s="34">
        <f t="shared" si="102"/>
        <v>1.2853000000000001</v>
      </c>
      <c r="G404" s="62">
        <f t="shared" si="117"/>
        <v>86</v>
      </c>
      <c r="H404" s="22">
        <f>INDEX('Sparsity-Size Ratio'!$P$1:$P$504,MATCH('BEFC_17-18'!A:A,'Sparsity-Size Ratio'!$A$1:$A$501))</f>
        <v>-2.9462999999999999</v>
      </c>
      <c r="I404" s="23">
        <f t="shared" si="103"/>
        <v>0</v>
      </c>
      <c r="J404" s="63">
        <v>0.1724</v>
      </c>
      <c r="K404" s="63">
        <v>0.27589999999999998</v>
      </c>
      <c r="L404" s="23">
        <f t="shared" si="104"/>
        <v>143.46600000000001</v>
      </c>
      <c r="M404" s="23">
        <f t="shared" si="105"/>
        <v>114.798</v>
      </c>
      <c r="N404" s="23">
        <f t="shared" si="106"/>
        <v>0</v>
      </c>
      <c r="O404" s="23">
        <f t="shared" si="107"/>
        <v>258.26400000000001</v>
      </c>
      <c r="P404" s="13">
        <v>46.439</v>
      </c>
      <c r="Q404" s="22">
        <f t="shared" si="108"/>
        <v>9.2880000000000003</v>
      </c>
      <c r="R404" s="14">
        <v>27</v>
      </c>
      <c r="S404" s="22">
        <f t="shared" si="109"/>
        <v>16.2</v>
      </c>
      <c r="T404" s="64">
        <v>1386.9480000000001</v>
      </c>
      <c r="U404" s="64">
        <v>1341.825</v>
      </c>
      <c r="V404" s="64">
        <v>1300.546</v>
      </c>
      <c r="W404" s="23">
        <f t="shared" si="118"/>
        <v>1343.106</v>
      </c>
      <c r="X404" s="41">
        <f t="shared" si="110"/>
        <v>7.8383650465147642E-4</v>
      </c>
      <c r="Y404" s="23">
        <f t="shared" si="111"/>
        <v>283.75200000000001</v>
      </c>
      <c r="Z404" s="23">
        <f t="shared" si="112"/>
        <v>283.75200000000001</v>
      </c>
      <c r="AA404" s="30">
        <f t="shared" si="113"/>
        <v>1626.8579999999999</v>
      </c>
      <c r="AB404" s="22">
        <f>INDEX('LECI_17-18'!$X$1:$X$505,MATCH('BEFC_17-18'!A:A,'LECI_17-18'!$A$1:$A$502))</f>
        <v>1.49</v>
      </c>
      <c r="AC404" s="23">
        <f t="shared" si="114"/>
        <v>3115.5909999999999</v>
      </c>
      <c r="AD404" s="31">
        <f t="shared" si="115"/>
        <v>473352</v>
      </c>
      <c r="AF404" s="65">
        <v>6008178.8200000003</v>
      </c>
      <c r="AH404" s="36">
        <f t="shared" si="116"/>
        <v>6481531</v>
      </c>
    </row>
    <row r="405" spans="1:34" x14ac:dyDescent="0.2">
      <c r="A405" s="1">
        <v>122091352</v>
      </c>
      <c r="B405" s="2" t="s">
        <v>464</v>
      </c>
      <c r="C405" s="2" t="s">
        <v>462</v>
      </c>
      <c r="D405" s="15">
        <v>57678</v>
      </c>
      <c r="E405" s="6">
        <v>19619</v>
      </c>
      <c r="F405" s="34">
        <f t="shared" si="102"/>
        <v>0.92930000000000001</v>
      </c>
      <c r="G405" s="62">
        <f t="shared" si="117"/>
        <v>327</v>
      </c>
      <c r="H405" s="22">
        <f>INDEX('Sparsity-Size Ratio'!$P$1:$P$504,MATCH('BEFC_17-18'!A:A,'Sparsity-Size Ratio'!$A$1:$A$501))</f>
        <v>-1.8491</v>
      </c>
      <c r="I405" s="23">
        <f t="shared" si="103"/>
        <v>0</v>
      </c>
      <c r="J405" s="63">
        <v>0.1193</v>
      </c>
      <c r="K405" s="63">
        <v>0.27160000000000001</v>
      </c>
      <c r="L405" s="23">
        <f t="shared" si="104"/>
        <v>517.63400000000001</v>
      </c>
      <c r="M405" s="23">
        <f t="shared" si="105"/>
        <v>589.22699999999998</v>
      </c>
      <c r="N405" s="23">
        <f t="shared" si="106"/>
        <v>0</v>
      </c>
      <c r="O405" s="23">
        <f t="shared" si="107"/>
        <v>1106.8610000000001</v>
      </c>
      <c r="P405" s="13">
        <v>307.98699999999997</v>
      </c>
      <c r="Q405" s="22">
        <f t="shared" si="108"/>
        <v>61.597000000000001</v>
      </c>
      <c r="R405" s="14">
        <v>246</v>
      </c>
      <c r="S405" s="22">
        <f t="shared" si="109"/>
        <v>147.6</v>
      </c>
      <c r="T405" s="64">
        <v>7231.5519999999997</v>
      </c>
      <c r="U405" s="64">
        <v>7251.4489999999996</v>
      </c>
      <c r="V405" s="64">
        <v>7158.259</v>
      </c>
      <c r="W405" s="23">
        <f t="shared" si="118"/>
        <v>7213.7529999999997</v>
      </c>
      <c r="X405" s="41">
        <f t="shared" si="110"/>
        <v>4.2099454078375811E-3</v>
      </c>
      <c r="Y405" s="23">
        <f t="shared" si="111"/>
        <v>1316.058</v>
      </c>
      <c r="Z405" s="23">
        <f t="shared" si="112"/>
        <v>1316.058</v>
      </c>
      <c r="AA405" s="30">
        <f t="shared" si="113"/>
        <v>8529.8109999999997</v>
      </c>
      <c r="AB405" s="22">
        <f>INDEX('LECI_17-18'!$X$1:$X$505,MATCH('BEFC_17-18'!A:A,'LECI_17-18'!$A$1:$A$502))</f>
        <v>1.28</v>
      </c>
      <c r="AC405" s="23">
        <f t="shared" si="114"/>
        <v>10146.244000000001</v>
      </c>
      <c r="AD405" s="31">
        <f t="shared" si="115"/>
        <v>1541521</v>
      </c>
      <c r="AF405" s="65">
        <v>19380084.260000002</v>
      </c>
      <c r="AH405" s="36">
        <f t="shared" si="116"/>
        <v>20921605</v>
      </c>
    </row>
    <row r="406" spans="1:34" x14ac:dyDescent="0.2">
      <c r="A406" s="1">
        <v>122092002</v>
      </c>
      <c r="B406" s="2" t="s">
        <v>465</v>
      </c>
      <c r="C406" s="2" t="s">
        <v>462</v>
      </c>
      <c r="D406" s="15">
        <v>66762</v>
      </c>
      <c r="E406" s="6">
        <v>18803</v>
      </c>
      <c r="F406" s="34">
        <f t="shared" si="102"/>
        <v>0.80279999999999996</v>
      </c>
      <c r="G406" s="62">
        <f t="shared" si="117"/>
        <v>409</v>
      </c>
      <c r="H406" s="22">
        <f>INDEX('Sparsity-Size Ratio'!$P$1:$P$504,MATCH('BEFC_17-18'!A:A,'Sparsity-Size Ratio'!$A$1:$A$501))</f>
        <v>-1.1798</v>
      </c>
      <c r="I406" s="23">
        <f t="shared" si="103"/>
        <v>0</v>
      </c>
      <c r="J406" s="63">
        <v>6.4199999999999993E-2</v>
      </c>
      <c r="K406" s="63">
        <v>0.15210000000000001</v>
      </c>
      <c r="L406" s="23">
        <f t="shared" si="104"/>
        <v>211.33799999999999</v>
      </c>
      <c r="M406" s="23">
        <f t="shared" si="105"/>
        <v>250.34700000000001</v>
      </c>
      <c r="N406" s="23">
        <f t="shared" si="106"/>
        <v>0</v>
      </c>
      <c r="O406" s="23">
        <f t="shared" si="107"/>
        <v>461.685</v>
      </c>
      <c r="P406" s="13">
        <v>50.150999999999996</v>
      </c>
      <c r="Q406" s="22">
        <f t="shared" si="108"/>
        <v>10.029999999999999</v>
      </c>
      <c r="R406" s="14">
        <v>299</v>
      </c>
      <c r="S406" s="22">
        <f t="shared" si="109"/>
        <v>179.4</v>
      </c>
      <c r="T406" s="64">
        <v>5486.4570000000003</v>
      </c>
      <c r="U406" s="64">
        <v>5520.4380000000001</v>
      </c>
      <c r="V406" s="64">
        <v>5527.37</v>
      </c>
      <c r="W406" s="23">
        <f t="shared" si="118"/>
        <v>5511.4219999999996</v>
      </c>
      <c r="X406" s="41">
        <f t="shared" si="110"/>
        <v>3.2164652351633076E-3</v>
      </c>
      <c r="Y406" s="23">
        <f t="shared" si="111"/>
        <v>651.11500000000001</v>
      </c>
      <c r="Z406" s="23">
        <f t="shared" si="112"/>
        <v>651.11500000000001</v>
      </c>
      <c r="AA406" s="30">
        <f t="shared" si="113"/>
        <v>6162.5370000000003</v>
      </c>
      <c r="AB406" s="22">
        <f>INDEX('LECI_17-18'!$X$1:$X$505,MATCH('BEFC_17-18'!A:A,'LECI_17-18'!$A$1:$A$502))</f>
        <v>0.94</v>
      </c>
      <c r="AC406" s="23">
        <f t="shared" si="114"/>
        <v>4650.4480000000003</v>
      </c>
      <c r="AD406" s="31">
        <f t="shared" si="115"/>
        <v>706543</v>
      </c>
      <c r="AF406" s="65">
        <v>11658459.640000001</v>
      </c>
      <c r="AH406" s="36">
        <f t="shared" si="116"/>
        <v>12365003</v>
      </c>
    </row>
    <row r="407" spans="1:34" x14ac:dyDescent="0.2">
      <c r="A407" s="1">
        <v>122092102</v>
      </c>
      <c r="B407" s="2" t="s">
        <v>466</v>
      </c>
      <c r="C407" s="2" t="s">
        <v>462</v>
      </c>
      <c r="D407" s="15">
        <v>98549</v>
      </c>
      <c r="E407" s="6">
        <v>41093</v>
      </c>
      <c r="F407" s="34">
        <f t="shared" si="102"/>
        <v>0.54390000000000005</v>
      </c>
      <c r="G407" s="62">
        <f t="shared" si="117"/>
        <v>486</v>
      </c>
      <c r="H407" s="22">
        <f>INDEX('Sparsity-Size Ratio'!$P$1:$P$504,MATCH('BEFC_17-18'!A:A,'Sparsity-Size Ratio'!$A$1:$A$501))</f>
        <v>-1.4706999999999999</v>
      </c>
      <c r="I407" s="23">
        <f t="shared" si="103"/>
        <v>0</v>
      </c>
      <c r="J407" s="63">
        <v>5.2499999999999998E-2</v>
      </c>
      <c r="K407" s="63">
        <v>3.6200000000000003E-2</v>
      </c>
      <c r="L407" s="23">
        <f t="shared" si="104"/>
        <v>581.18899999999996</v>
      </c>
      <c r="M407" s="23">
        <f t="shared" si="105"/>
        <v>200.37200000000001</v>
      </c>
      <c r="N407" s="23">
        <f t="shared" si="106"/>
        <v>0</v>
      </c>
      <c r="O407" s="23">
        <f t="shared" si="107"/>
        <v>781.56100000000004</v>
      </c>
      <c r="P407" s="13">
        <v>100.157</v>
      </c>
      <c r="Q407" s="22">
        <f t="shared" si="108"/>
        <v>20.030999999999999</v>
      </c>
      <c r="R407" s="14">
        <v>204</v>
      </c>
      <c r="S407" s="22">
        <f t="shared" si="109"/>
        <v>122.4</v>
      </c>
      <c r="T407" s="64">
        <v>18450.455000000002</v>
      </c>
      <c r="U407" s="64">
        <v>18787.109</v>
      </c>
      <c r="V407" s="64">
        <v>19247.196</v>
      </c>
      <c r="W407" s="23">
        <f t="shared" si="118"/>
        <v>18828.253000000001</v>
      </c>
      <c r="X407" s="41">
        <f t="shared" si="110"/>
        <v>1.0988166250626291E-2</v>
      </c>
      <c r="Y407" s="23">
        <f t="shared" si="111"/>
        <v>923.99199999999996</v>
      </c>
      <c r="Z407" s="23">
        <f t="shared" si="112"/>
        <v>923.99199999999996</v>
      </c>
      <c r="AA407" s="30">
        <f t="shared" si="113"/>
        <v>19752.244999999999</v>
      </c>
      <c r="AB407" s="22">
        <f>INDEX('LECI_17-18'!$X$1:$X$505,MATCH('BEFC_17-18'!A:A,'LECI_17-18'!$A$1:$A$502))</f>
        <v>1.08</v>
      </c>
      <c r="AC407" s="23">
        <f t="shared" si="114"/>
        <v>11602.706</v>
      </c>
      <c r="AD407" s="31">
        <f t="shared" si="115"/>
        <v>1762801</v>
      </c>
      <c r="AF407" s="65">
        <v>16227940.02</v>
      </c>
      <c r="AH407" s="36">
        <f t="shared" si="116"/>
        <v>17990741</v>
      </c>
    </row>
    <row r="408" spans="1:34" x14ac:dyDescent="0.2">
      <c r="A408" s="1">
        <v>122092353</v>
      </c>
      <c r="B408" s="2" t="s">
        <v>467</v>
      </c>
      <c r="C408" s="2" t="s">
        <v>462</v>
      </c>
      <c r="D408" s="15">
        <v>110935</v>
      </c>
      <c r="E408" s="6">
        <v>26243</v>
      </c>
      <c r="F408" s="34">
        <f t="shared" si="102"/>
        <v>0.48320000000000002</v>
      </c>
      <c r="G408" s="62">
        <f t="shared" si="117"/>
        <v>495</v>
      </c>
      <c r="H408" s="22">
        <f>INDEX('Sparsity-Size Ratio'!$P$1:$P$504,MATCH('BEFC_17-18'!A:A,'Sparsity-Size Ratio'!$A$1:$A$501))</f>
        <v>-0.77700000000000002</v>
      </c>
      <c r="I408" s="23">
        <f t="shared" si="103"/>
        <v>0</v>
      </c>
      <c r="J408" s="63">
        <v>2.8899999999999999E-2</v>
      </c>
      <c r="K408" s="63">
        <v>6.3500000000000001E-2</v>
      </c>
      <c r="L408" s="23">
        <f t="shared" si="104"/>
        <v>187.22</v>
      </c>
      <c r="M408" s="23">
        <f t="shared" si="105"/>
        <v>205.68299999999999</v>
      </c>
      <c r="N408" s="23">
        <f t="shared" si="106"/>
        <v>0</v>
      </c>
      <c r="O408" s="23">
        <f t="shared" si="107"/>
        <v>392.90300000000002</v>
      </c>
      <c r="P408" s="13">
        <v>39.427</v>
      </c>
      <c r="Q408" s="22">
        <f t="shared" si="108"/>
        <v>7.8849999999999998</v>
      </c>
      <c r="R408" s="14">
        <v>193</v>
      </c>
      <c r="S408" s="22">
        <f t="shared" si="109"/>
        <v>115.8</v>
      </c>
      <c r="T408" s="64">
        <v>10797.007</v>
      </c>
      <c r="U408" s="64">
        <v>10895.428</v>
      </c>
      <c r="V408" s="64">
        <v>11048.003000000001</v>
      </c>
      <c r="W408" s="23">
        <f t="shared" si="118"/>
        <v>10913.478999999999</v>
      </c>
      <c r="X408" s="41">
        <f t="shared" si="110"/>
        <v>6.3691050691064522E-3</v>
      </c>
      <c r="Y408" s="23">
        <f t="shared" si="111"/>
        <v>516.58799999999997</v>
      </c>
      <c r="Z408" s="23">
        <f t="shared" si="112"/>
        <v>516.58799999999997</v>
      </c>
      <c r="AA408" s="30">
        <f t="shared" si="113"/>
        <v>11430.066999999999</v>
      </c>
      <c r="AB408" s="22">
        <f>INDEX('LECI_17-18'!$X$1:$X$505,MATCH('BEFC_17-18'!A:A,'LECI_17-18'!$A$1:$A$502))</f>
        <v>0.76</v>
      </c>
      <c r="AC408" s="23">
        <f t="shared" si="114"/>
        <v>4197.4859999999999</v>
      </c>
      <c r="AD408" s="31">
        <f t="shared" si="115"/>
        <v>637725</v>
      </c>
      <c r="AF408" s="65">
        <v>13807191.93</v>
      </c>
      <c r="AH408" s="36">
        <f t="shared" si="116"/>
        <v>14444917</v>
      </c>
    </row>
    <row r="409" spans="1:34" x14ac:dyDescent="0.2">
      <c r="A409" s="1">
        <v>122097203</v>
      </c>
      <c r="B409" s="2" t="s">
        <v>468</v>
      </c>
      <c r="C409" s="2" t="s">
        <v>462</v>
      </c>
      <c r="D409" s="15">
        <v>61615</v>
      </c>
      <c r="E409" s="6">
        <v>3381</v>
      </c>
      <c r="F409" s="34">
        <f t="shared" si="102"/>
        <v>0.86990000000000001</v>
      </c>
      <c r="G409" s="62">
        <f t="shared" si="117"/>
        <v>365</v>
      </c>
      <c r="H409" s="22">
        <f>INDEX('Sparsity-Size Ratio'!$P$1:$P$504,MATCH('BEFC_17-18'!A:A,'Sparsity-Size Ratio'!$A$1:$A$501))</f>
        <v>-1.6216999999999999</v>
      </c>
      <c r="I409" s="23">
        <f t="shared" si="103"/>
        <v>0</v>
      </c>
      <c r="J409" s="63">
        <v>9.8599999999999993E-2</v>
      </c>
      <c r="K409" s="63">
        <v>0.21229999999999999</v>
      </c>
      <c r="L409" s="23">
        <f t="shared" si="104"/>
        <v>55.515000000000001</v>
      </c>
      <c r="M409" s="23">
        <f t="shared" si="105"/>
        <v>59.765999999999998</v>
      </c>
      <c r="N409" s="23">
        <f t="shared" si="106"/>
        <v>0</v>
      </c>
      <c r="O409" s="23">
        <f t="shared" si="107"/>
        <v>115.28100000000001</v>
      </c>
      <c r="P409" s="13">
        <v>36.9</v>
      </c>
      <c r="Q409" s="22">
        <f t="shared" si="108"/>
        <v>7.38</v>
      </c>
      <c r="R409" s="14">
        <v>31</v>
      </c>
      <c r="S409" s="22">
        <f t="shared" si="109"/>
        <v>18.600000000000001</v>
      </c>
      <c r="T409" s="64">
        <v>938.38300000000004</v>
      </c>
      <c r="U409" s="64">
        <v>963.226</v>
      </c>
      <c r="V409" s="64">
        <v>938.78300000000002</v>
      </c>
      <c r="W409" s="23">
        <f t="shared" si="118"/>
        <v>946.79700000000003</v>
      </c>
      <c r="X409" s="41">
        <f t="shared" si="110"/>
        <v>5.5255061856212683E-4</v>
      </c>
      <c r="Y409" s="23">
        <f t="shared" si="111"/>
        <v>141.261</v>
      </c>
      <c r="Z409" s="23">
        <f t="shared" si="112"/>
        <v>141.261</v>
      </c>
      <c r="AA409" s="30">
        <f t="shared" si="113"/>
        <v>1088.058</v>
      </c>
      <c r="AB409" s="22">
        <f>INDEX('LECI_17-18'!$X$1:$X$505,MATCH('BEFC_17-18'!A:A,'LECI_17-18'!$A$1:$A$502))</f>
        <v>0.82</v>
      </c>
      <c r="AC409" s="23">
        <f t="shared" si="114"/>
        <v>776.13099999999997</v>
      </c>
      <c r="AD409" s="31">
        <f t="shared" si="115"/>
        <v>117918</v>
      </c>
      <c r="AF409" s="65">
        <v>3015192.03</v>
      </c>
      <c r="AH409" s="36">
        <f t="shared" si="116"/>
        <v>3133110</v>
      </c>
    </row>
    <row r="410" spans="1:34" x14ac:dyDescent="0.2">
      <c r="A410" s="1">
        <v>122097502</v>
      </c>
      <c r="B410" s="2" t="s">
        <v>469</v>
      </c>
      <c r="C410" s="2" t="s">
        <v>462</v>
      </c>
      <c r="D410" s="15">
        <v>78523</v>
      </c>
      <c r="E410" s="6">
        <v>25357</v>
      </c>
      <c r="F410" s="34">
        <f t="shared" si="102"/>
        <v>0.68259999999999998</v>
      </c>
      <c r="G410" s="62">
        <f t="shared" si="117"/>
        <v>455</v>
      </c>
      <c r="H410" s="22">
        <f>INDEX('Sparsity-Size Ratio'!$P$1:$P$504,MATCH('BEFC_17-18'!A:A,'Sparsity-Size Ratio'!$A$1:$A$501))</f>
        <v>-1.4885999999999999</v>
      </c>
      <c r="I410" s="23">
        <f t="shared" si="103"/>
        <v>0</v>
      </c>
      <c r="J410" s="63">
        <v>5.5500000000000001E-2</v>
      </c>
      <c r="K410" s="63">
        <v>0.1159</v>
      </c>
      <c r="L410" s="23">
        <f t="shared" si="104"/>
        <v>302.20400000000001</v>
      </c>
      <c r="M410" s="23">
        <f t="shared" si="105"/>
        <v>315.54399999999998</v>
      </c>
      <c r="N410" s="23">
        <f t="shared" si="106"/>
        <v>0</v>
      </c>
      <c r="O410" s="23">
        <f t="shared" si="107"/>
        <v>617.74800000000005</v>
      </c>
      <c r="P410" s="13">
        <v>157.14699999999999</v>
      </c>
      <c r="Q410" s="22">
        <f t="shared" si="108"/>
        <v>31.428999999999998</v>
      </c>
      <c r="R410" s="14">
        <v>89</v>
      </c>
      <c r="S410" s="22">
        <f t="shared" si="109"/>
        <v>53.4</v>
      </c>
      <c r="T410" s="64">
        <v>9075.1849999999995</v>
      </c>
      <c r="U410" s="64">
        <v>9110.2109999999993</v>
      </c>
      <c r="V410" s="64">
        <v>8778.8549999999996</v>
      </c>
      <c r="W410" s="23">
        <f t="shared" si="118"/>
        <v>8988.0840000000007</v>
      </c>
      <c r="X410" s="41">
        <f t="shared" si="110"/>
        <v>5.2454447720983021E-3</v>
      </c>
      <c r="Y410" s="23">
        <f t="shared" si="111"/>
        <v>702.577</v>
      </c>
      <c r="Z410" s="23">
        <f t="shared" si="112"/>
        <v>702.577</v>
      </c>
      <c r="AA410" s="30">
        <f t="shared" si="113"/>
        <v>9690.6610000000001</v>
      </c>
      <c r="AB410" s="22">
        <f>INDEX('LECI_17-18'!$X$1:$X$505,MATCH('BEFC_17-18'!A:A,'LECI_17-18'!$A$1:$A$502))</f>
        <v>0.92</v>
      </c>
      <c r="AC410" s="23">
        <f t="shared" si="114"/>
        <v>6085.6580000000004</v>
      </c>
      <c r="AD410" s="31">
        <f t="shared" si="115"/>
        <v>924595</v>
      </c>
      <c r="AF410" s="65">
        <v>12446356.34</v>
      </c>
      <c r="AH410" s="36">
        <f t="shared" si="116"/>
        <v>13370951</v>
      </c>
    </row>
    <row r="411" spans="1:34" x14ac:dyDescent="0.2">
      <c r="A411" s="1">
        <v>122097604</v>
      </c>
      <c r="B411" s="2" t="s">
        <v>470</v>
      </c>
      <c r="C411" s="2" t="s">
        <v>462</v>
      </c>
      <c r="D411" s="15">
        <v>113655</v>
      </c>
      <c r="E411" s="6">
        <v>4699</v>
      </c>
      <c r="F411" s="34">
        <f t="shared" si="102"/>
        <v>0.47160000000000002</v>
      </c>
      <c r="G411" s="62">
        <f t="shared" si="117"/>
        <v>497</v>
      </c>
      <c r="H411" s="22">
        <f>INDEX('Sparsity-Size Ratio'!$P$1:$P$504,MATCH('BEFC_17-18'!A:A,'Sparsity-Size Ratio'!$A$1:$A$501))</f>
        <v>0.58679999999999999</v>
      </c>
      <c r="I411" s="23">
        <f t="shared" si="103"/>
        <v>0</v>
      </c>
      <c r="J411" s="63">
        <v>1.9099999999999999E-2</v>
      </c>
      <c r="K411" s="63">
        <v>9.2499999999999999E-2</v>
      </c>
      <c r="L411" s="23">
        <f t="shared" si="104"/>
        <v>17.041</v>
      </c>
      <c r="M411" s="23">
        <f t="shared" si="105"/>
        <v>41.264000000000003</v>
      </c>
      <c r="N411" s="23">
        <f t="shared" si="106"/>
        <v>0</v>
      </c>
      <c r="O411" s="23">
        <f t="shared" si="107"/>
        <v>58.305</v>
      </c>
      <c r="P411" s="13">
        <v>3.8380000000000001</v>
      </c>
      <c r="Q411" s="22">
        <f t="shared" si="108"/>
        <v>0.76800000000000002</v>
      </c>
      <c r="R411" s="14">
        <v>25</v>
      </c>
      <c r="S411" s="22">
        <f t="shared" si="109"/>
        <v>15</v>
      </c>
      <c r="T411" s="64">
        <v>1486.9880000000001</v>
      </c>
      <c r="U411" s="64">
        <v>1518.6310000000001</v>
      </c>
      <c r="V411" s="64">
        <v>1540.9949999999999</v>
      </c>
      <c r="W411" s="23">
        <f t="shared" si="118"/>
        <v>1515.538</v>
      </c>
      <c r="X411" s="41">
        <f t="shared" si="110"/>
        <v>8.8446779970195158E-4</v>
      </c>
      <c r="Y411" s="23">
        <f t="shared" si="111"/>
        <v>74.072999999999993</v>
      </c>
      <c r="Z411" s="23">
        <f t="shared" si="112"/>
        <v>74.072999999999993</v>
      </c>
      <c r="AA411" s="30">
        <f t="shared" si="113"/>
        <v>1589.6110000000001</v>
      </c>
      <c r="AB411" s="22">
        <f>INDEX('LECI_17-18'!$X$1:$X$505,MATCH('BEFC_17-18'!A:A,'LECI_17-18'!$A$1:$A$502))</f>
        <v>0.62</v>
      </c>
      <c r="AC411" s="23">
        <f t="shared" si="114"/>
        <v>464.79</v>
      </c>
      <c r="AD411" s="31">
        <f t="shared" si="115"/>
        <v>70616</v>
      </c>
      <c r="AF411" s="65">
        <v>1136957.82</v>
      </c>
      <c r="AH411" s="36">
        <f t="shared" si="116"/>
        <v>1207574</v>
      </c>
    </row>
    <row r="412" spans="1:34" x14ac:dyDescent="0.2">
      <c r="A412" s="1">
        <v>122098003</v>
      </c>
      <c r="B412" s="2" t="s">
        <v>471</v>
      </c>
      <c r="C412" s="2" t="s">
        <v>462</v>
      </c>
      <c r="D412" s="15">
        <v>70499</v>
      </c>
      <c r="E412" s="6">
        <v>6083</v>
      </c>
      <c r="F412" s="34">
        <f t="shared" si="102"/>
        <v>0.76029999999999998</v>
      </c>
      <c r="G412" s="62">
        <f t="shared" si="117"/>
        <v>431</v>
      </c>
      <c r="H412" s="22">
        <f>INDEX('Sparsity-Size Ratio'!$P$1:$P$504,MATCH('BEFC_17-18'!A:A,'Sparsity-Size Ratio'!$A$1:$A$501))</f>
        <v>0.76190000000000002</v>
      </c>
      <c r="I412" s="23">
        <f t="shared" si="103"/>
        <v>9.9710000000000001</v>
      </c>
      <c r="J412" s="63">
        <v>7.5899999999999995E-2</v>
      </c>
      <c r="K412" s="63">
        <v>0.20300000000000001</v>
      </c>
      <c r="L412" s="23">
        <f t="shared" si="104"/>
        <v>74.650999999999996</v>
      </c>
      <c r="M412" s="23">
        <f t="shared" si="105"/>
        <v>99.828999999999994</v>
      </c>
      <c r="N412" s="23">
        <f t="shared" si="106"/>
        <v>0</v>
      </c>
      <c r="O412" s="23">
        <f t="shared" si="107"/>
        <v>174.48</v>
      </c>
      <c r="P412" s="13">
        <v>44.794000000000004</v>
      </c>
      <c r="Q412" s="22">
        <f t="shared" si="108"/>
        <v>8.9589999999999996</v>
      </c>
      <c r="R412" s="14">
        <v>8</v>
      </c>
      <c r="S412" s="22">
        <f t="shared" si="109"/>
        <v>4.8</v>
      </c>
      <c r="T412" s="64">
        <v>1639.2349999999999</v>
      </c>
      <c r="U412" s="64">
        <v>1711.24</v>
      </c>
      <c r="V412" s="64">
        <v>1754.1089999999999</v>
      </c>
      <c r="W412" s="23">
        <f t="shared" si="118"/>
        <v>1701.528</v>
      </c>
      <c r="X412" s="41">
        <f t="shared" si="110"/>
        <v>9.9301154196810779E-4</v>
      </c>
      <c r="Y412" s="23">
        <f t="shared" si="111"/>
        <v>188.239</v>
      </c>
      <c r="Z412" s="23">
        <f t="shared" si="112"/>
        <v>198.21</v>
      </c>
      <c r="AA412" s="30">
        <f t="shared" si="113"/>
        <v>1899.7380000000001</v>
      </c>
      <c r="AB412" s="22">
        <f>INDEX('LECI_17-18'!$X$1:$X$505,MATCH('BEFC_17-18'!A:A,'LECI_17-18'!$A$1:$A$502))</f>
        <v>0.88</v>
      </c>
      <c r="AC412" s="23">
        <f t="shared" si="114"/>
        <v>1271.046</v>
      </c>
      <c r="AD412" s="31">
        <f t="shared" si="115"/>
        <v>193110</v>
      </c>
      <c r="AF412" s="65">
        <v>2837914.09</v>
      </c>
      <c r="AH412" s="36">
        <f t="shared" si="116"/>
        <v>3031024</v>
      </c>
    </row>
    <row r="413" spans="1:34" x14ac:dyDescent="0.2">
      <c r="A413" s="1">
        <v>122098103</v>
      </c>
      <c r="B413" s="2" t="s">
        <v>472</v>
      </c>
      <c r="C413" s="2" t="s">
        <v>462</v>
      </c>
      <c r="D413" s="15">
        <v>75251</v>
      </c>
      <c r="E413" s="6">
        <v>18342</v>
      </c>
      <c r="F413" s="34">
        <f t="shared" si="102"/>
        <v>0.71230000000000004</v>
      </c>
      <c r="G413" s="62">
        <f t="shared" si="117"/>
        <v>447</v>
      </c>
      <c r="H413" s="22">
        <f>INDEX('Sparsity-Size Ratio'!$P$1:$P$504,MATCH('BEFC_17-18'!A:A,'Sparsity-Size Ratio'!$A$1:$A$501))</f>
        <v>-6.4399999999999999E-2</v>
      </c>
      <c r="I413" s="23">
        <f t="shared" si="103"/>
        <v>0</v>
      </c>
      <c r="J413" s="63">
        <v>6.0100000000000001E-2</v>
      </c>
      <c r="K413" s="63">
        <v>9.11E-2</v>
      </c>
      <c r="L413" s="23">
        <f t="shared" si="104"/>
        <v>263.76400000000001</v>
      </c>
      <c r="M413" s="23">
        <f t="shared" si="105"/>
        <v>199.90799999999999</v>
      </c>
      <c r="N413" s="23">
        <f t="shared" si="106"/>
        <v>0</v>
      </c>
      <c r="O413" s="23">
        <f t="shared" si="107"/>
        <v>463.67200000000003</v>
      </c>
      <c r="P413" s="13">
        <v>148.13</v>
      </c>
      <c r="Q413" s="22">
        <f t="shared" si="108"/>
        <v>29.626000000000001</v>
      </c>
      <c r="R413" s="14">
        <v>93</v>
      </c>
      <c r="S413" s="22">
        <f t="shared" si="109"/>
        <v>55.8</v>
      </c>
      <c r="T413" s="64">
        <v>7314.5879999999997</v>
      </c>
      <c r="U413" s="64">
        <v>7397.2550000000001</v>
      </c>
      <c r="V413" s="64">
        <v>7353.402</v>
      </c>
      <c r="W413" s="23">
        <f t="shared" si="118"/>
        <v>7355.0820000000003</v>
      </c>
      <c r="X413" s="41">
        <f t="shared" si="110"/>
        <v>4.2924249957225942E-3</v>
      </c>
      <c r="Y413" s="23">
        <f t="shared" si="111"/>
        <v>549.09799999999996</v>
      </c>
      <c r="Z413" s="23">
        <f t="shared" si="112"/>
        <v>549.09799999999996</v>
      </c>
      <c r="AA413" s="30">
        <f t="shared" si="113"/>
        <v>7904.18</v>
      </c>
      <c r="AB413" s="22">
        <f>INDEX('LECI_17-18'!$X$1:$X$505,MATCH('BEFC_17-18'!A:A,'LECI_17-18'!$A$1:$A$502))</f>
        <v>1.21</v>
      </c>
      <c r="AC413" s="23">
        <f t="shared" si="114"/>
        <v>6812.4780000000001</v>
      </c>
      <c r="AD413" s="31">
        <f t="shared" si="115"/>
        <v>1035021</v>
      </c>
      <c r="AF413" s="65">
        <v>9765451.0399999991</v>
      </c>
      <c r="AH413" s="36">
        <f t="shared" si="116"/>
        <v>10800472</v>
      </c>
    </row>
    <row r="414" spans="1:34" x14ac:dyDescent="0.2">
      <c r="A414" s="1">
        <v>122098202</v>
      </c>
      <c r="B414" s="2" t="s">
        <v>473</v>
      </c>
      <c r="C414" s="2" t="s">
        <v>462</v>
      </c>
      <c r="D414" s="15">
        <v>87247</v>
      </c>
      <c r="E414" s="6">
        <v>26533</v>
      </c>
      <c r="F414" s="34">
        <f t="shared" si="102"/>
        <v>0.61429999999999996</v>
      </c>
      <c r="G414" s="62">
        <f t="shared" si="117"/>
        <v>473</v>
      </c>
      <c r="H414" s="22">
        <f>INDEX('Sparsity-Size Ratio'!$P$1:$P$504,MATCH('BEFC_17-18'!A:A,'Sparsity-Size Ratio'!$A$1:$A$501))</f>
        <v>-1.1406000000000001</v>
      </c>
      <c r="I414" s="23">
        <f t="shared" si="103"/>
        <v>0</v>
      </c>
      <c r="J414" s="63">
        <v>4.58E-2</v>
      </c>
      <c r="K414" s="63">
        <v>9.6000000000000002E-2</v>
      </c>
      <c r="L414" s="23">
        <f t="shared" si="104"/>
        <v>304.58199999999999</v>
      </c>
      <c r="M414" s="23">
        <f t="shared" si="105"/>
        <v>319.21300000000002</v>
      </c>
      <c r="N414" s="23">
        <f t="shared" si="106"/>
        <v>0</v>
      </c>
      <c r="O414" s="23">
        <f t="shared" si="107"/>
        <v>623.79499999999996</v>
      </c>
      <c r="P414" s="13">
        <v>295.93599999999998</v>
      </c>
      <c r="Q414" s="22">
        <f t="shared" si="108"/>
        <v>59.186999999999998</v>
      </c>
      <c r="R414" s="14">
        <v>152</v>
      </c>
      <c r="S414" s="22">
        <f t="shared" si="109"/>
        <v>91.2</v>
      </c>
      <c r="T414" s="64">
        <v>11083.787</v>
      </c>
      <c r="U414" s="64">
        <v>10817.657999999999</v>
      </c>
      <c r="V414" s="64">
        <v>10578.824000000001</v>
      </c>
      <c r="W414" s="23">
        <f t="shared" si="118"/>
        <v>10826.755999999999</v>
      </c>
      <c r="X414" s="41">
        <f t="shared" si="110"/>
        <v>6.3184935364404594E-3</v>
      </c>
      <c r="Y414" s="23">
        <f t="shared" si="111"/>
        <v>774.18200000000002</v>
      </c>
      <c r="Z414" s="23">
        <f t="shared" si="112"/>
        <v>774.18200000000002</v>
      </c>
      <c r="AA414" s="30">
        <f t="shared" si="113"/>
        <v>11600.938</v>
      </c>
      <c r="AB414" s="22">
        <f>INDEX('LECI_17-18'!$X$1:$X$505,MATCH('BEFC_17-18'!A:A,'LECI_17-18'!$A$1:$A$502))</f>
        <v>0.98</v>
      </c>
      <c r="AC414" s="23">
        <f t="shared" si="114"/>
        <v>6983.9269999999997</v>
      </c>
      <c r="AD414" s="31">
        <f t="shared" si="115"/>
        <v>1061069</v>
      </c>
      <c r="AF414" s="65">
        <v>14932856.699999999</v>
      </c>
      <c r="AH414" s="36">
        <f t="shared" si="116"/>
        <v>15993926</v>
      </c>
    </row>
    <row r="415" spans="1:34" x14ac:dyDescent="0.2">
      <c r="A415" s="1">
        <v>122098403</v>
      </c>
      <c r="B415" s="2" t="s">
        <v>474</v>
      </c>
      <c r="C415" s="2" t="s">
        <v>462</v>
      </c>
      <c r="D415" s="15">
        <v>65720</v>
      </c>
      <c r="E415" s="6">
        <v>14016</v>
      </c>
      <c r="F415" s="34">
        <f t="shared" si="102"/>
        <v>0.81559999999999999</v>
      </c>
      <c r="G415" s="62">
        <f t="shared" si="117"/>
        <v>399</v>
      </c>
      <c r="H415" s="22">
        <f>INDEX('Sparsity-Size Ratio'!$P$1:$P$504,MATCH('BEFC_17-18'!A:A,'Sparsity-Size Ratio'!$A$1:$A$501))</f>
        <v>0.1399</v>
      </c>
      <c r="I415" s="23">
        <f t="shared" si="103"/>
        <v>0</v>
      </c>
      <c r="J415" s="63">
        <v>7.5499999999999998E-2</v>
      </c>
      <c r="K415" s="63">
        <v>0.12</v>
      </c>
      <c r="L415" s="23">
        <f t="shared" si="104"/>
        <v>241.97300000000001</v>
      </c>
      <c r="M415" s="23">
        <f t="shared" si="105"/>
        <v>192.297</v>
      </c>
      <c r="N415" s="23">
        <f t="shared" si="106"/>
        <v>0</v>
      </c>
      <c r="O415" s="23">
        <f t="shared" si="107"/>
        <v>434.27</v>
      </c>
      <c r="P415" s="13">
        <v>142.886</v>
      </c>
      <c r="Q415" s="22">
        <f t="shared" si="108"/>
        <v>28.577000000000002</v>
      </c>
      <c r="R415" s="14">
        <v>113</v>
      </c>
      <c r="S415" s="22">
        <f t="shared" si="109"/>
        <v>67.8</v>
      </c>
      <c r="T415" s="64">
        <v>5341.5709999999999</v>
      </c>
      <c r="U415" s="64">
        <v>5374.7250000000004</v>
      </c>
      <c r="V415" s="64">
        <v>5346.1989999999996</v>
      </c>
      <c r="W415" s="23">
        <f t="shared" si="118"/>
        <v>5354.165</v>
      </c>
      <c r="X415" s="41">
        <f t="shared" si="110"/>
        <v>3.1246900683395596E-3</v>
      </c>
      <c r="Y415" s="23">
        <f t="shared" si="111"/>
        <v>530.64700000000005</v>
      </c>
      <c r="Z415" s="23">
        <f t="shared" si="112"/>
        <v>530.64700000000005</v>
      </c>
      <c r="AA415" s="30">
        <f t="shared" si="113"/>
        <v>5884.8119999999999</v>
      </c>
      <c r="AB415" s="22">
        <f>INDEX('LECI_17-18'!$X$1:$X$505,MATCH('BEFC_17-18'!A:A,'LECI_17-18'!$A$1:$A$502))</f>
        <v>1.24</v>
      </c>
      <c r="AC415" s="23">
        <f t="shared" si="114"/>
        <v>5951.5690000000004</v>
      </c>
      <c r="AD415" s="31">
        <f t="shared" si="115"/>
        <v>904223</v>
      </c>
      <c r="AF415" s="65">
        <v>9073303.7100000009</v>
      </c>
      <c r="AH415" s="36">
        <f t="shared" si="116"/>
        <v>9977527</v>
      </c>
    </row>
    <row r="416" spans="1:34" x14ac:dyDescent="0.2">
      <c r="A416" s="1">
        <v>123460302</v>
      </c>
      <c r="B416" s="2" t="s">
        <v>662</v>
      </c>
      <c r="C416" s="2" t="s">
        <v>476</v>
      </c>
      <c r="D416" s="15">
        <v>76402</v>
      </c>
      <c r="E416" s="6">
        <v>21938</v>
      </c>
      <c r="F416" s="34">
        <f t="shared" si="102"/>
        <v>0.70150000000000001</v>
      </c>
      <c r="G416" s="62">
        <f t="shared" si="117"/>
        <v>449</v>
      </c>
      <c r="H416" s="22">
        <f>INDEX('Sparsity-Size Ratio'!$P$1:$P$504,MATCH('BEFC_17-18'!A:A,'Sparsity-Size Ratio'!$A$1:$A$501))</f>
        <v>-2.2785000000000002</v>
      </c>
      <c r="I416" s="23">
        <f t="shared" si="103"/>
        <v>0</v>
      </c>
      <c r="J416" s="63">
        <v>7.0699999999999999E-2</v>
      </c>
      <c r="K416" s="63">
        <v>0.11269999999999999</v>
      </c>
      <c r="L416" s="23">
        <f t="shared" si="104"/>
        <v>333.90100000000001</v>
      </c>
      <c r="M416" s="23">
        <f t="shared" si="105"/>
        <v>266.12900000000002</v>
      </c>
      <c r="N416" s="23">
        <f t="shared" si="106"/>
        <v>0</v>
      </c>
      <c r="O416" s="23">
        <f t="shared" si="107"/>
        <v>600.03</v>
      </c>
      <c r="P416" s="13">
        <v>58.451999999999998</v>
      </c>
      <c r="Q416" s="22">
        <f t="shared" si="108"/>
        <v>11.69</v>
      </c>
      <c r="R416" s="14">
        <v>142</v>
      </c>
      <c r="S416" s="22">
        <f t="shared" si="109"/>
        <v>85.2</v>
      </c>
      <c r="T416" s="64">
        <v>7871.299</v>
      </c>
      <c r="U416" s="64">
        <v>7758.87</v>
      </c>
      <c r="V416" s="64">
        <v>7730.9790000000003</v>
      </c>
      <c r="W416" s="23">
        <f t="shared" si="118"/>
        <v>7787.049</v>
      </c>
      <c r="X416" s="41">
        <f t="shared" si="110"/>
        <v>4.5445208864451315E-3</v>
      </c>
      <c r="Y416" s="23">
        <f t="shared" si="111"/>
        <v>696.92</v>
      </c>
      <c r="Z416" s="23">
        <f t="shared" si="112"/>
        <v>696.92</v>
      </c>
      <c r="AA416" s="30">
        <f t="shared" si="113"/>
        <v>8483.9689999999991</v>
      </c>
      <c r="AB416" s="22">
        <f>INDEX('LECI_17-18'!$X$1:$X$505,MATCH('BEFC_17-18'!A:A,'LECI_17-18'!$A$1:$A$502))</f>
        <v>1.02</v>
      </c>
      <c r="AC416" s="23">
        <f t="shared" si="114"/>
        <v>6070.5339999999997</v>
      </c>
      <c r="AD416" s="31">
        <f t="shared" si="115"/>
        <v>922297</v>
      </c>
      <c r="AF416" s="65">
        <v>5793682.9800000004</v>
      </c>
      <c r="AH416" s="36">
        <f t="shared" si="116"/>
        <v>6715980</v>
      </c>
    </row>
    <row r="417" spans="1:34" x14ac:dyDescent="0.2">
      <c r="A417" s="1">
        <v>123460504</v>
      </c>
      <c r="B417" s="2" t="s">
        <v>477</v>
      </c>
      <c r="C417" s="2" t="s">
        <v>476</v>
      </c>
      <c r="D417" s="15">
        <v>97500</v>
      </c>
      <c r="E417" s="6">
        <v>446</v>
      </c>
      <c r="F417" s="34">
        <f t="shared" si="102"/>
        <v>0.54969999999999997</v>
      </c>
      <c r="G417" s="62">
        <f t="shared" si="117"/>
        <v>484</v>
      </c>
      <c r="H417" s="22">
        <f>INDEX('Sparsity-Size Ratio'!$P$1:$P$504,MATCH('BEFC_17-18'!A:A,'Sparsity-Size Ratio'!$A$1:$A$501))</f>
        <v>0.97799999999999998</v>
      </c>
      <c r="I417" s="23">
        <f t="shared" si="103"/>
        <v>1.667</v>
      </c>
      <c r="J417" s="63">
        <v>0.10730000000000001</v>
      </c>
      <c r="K417" s="63">
        <v>0.12429999999999999</v>
      </c>
      <c r="L417" s="23">
        <f t="shared" si="104"/>
        <v>0.114</v>
      </c>
      <c r="M417" s="23">
        <f t="shared" si="105"/>
        <v>6.6000000000000003E-2</v>
      </c>
      <c r="N417" s="23">
        <f t="shared" si="106"/>
        <v>0</v>
      </c>
      <c r="O417" s="23">
        <f t="shared" si="107"/>
        <v>0.18</v>
      </c>
      <c r="P417" s="13">
        <v>0.77700000000000002</v>
      </c>
      <c r="Q417" s="22">
        <f t="shared" si="108"/>
        <v>0.155</v>
      </c>
      <c r="R417" s="14">
        <v>0</v>
      </c>
      <c r="S417" s="22">
        <f t="shared" si="109"/>
        <v>0</v>
      </c>
      <c r="T417" s="64">
        <v>1.7769999999999999</v>
      </c>
      <c r="U417" s="64">
        <v>9.7119999999999997</v>
      </c>
      <c r="V417" s="64">
        <v>11.868</v>
      </c>
      <c r="W417" s="23">
        <f t="shared" si="118"/>
        <v>7.7859999999999996</v>
      </c>
      <c r="X417" s="41">
        <f t="shared" si="110"/>
        <v>4.5439086901677123E-6</v>
      </c>
      <c r="Y417" s="23">
        <f t="shared" si="111"/>
        <v>0.33500000000000002</v>
      </c>
      <c r="Z417" s="23">
        <f t="shared" si="112"/>
        <v>2.0019999999999998</v>
      </c>
      <c r="AA417" s="30">
        <f t="shared" si="113"/>
        <v>9.7880000000000003</v>
      </c>
      <c r="AB417" s="22">
        <f>INDEX('LECI_17-18'!$X$1:$X$505,MATCH('BEFC_17-18'!A:A,'LECI_17-18'!$A$1:$A$502))</f>
        <v>0.04</v>
      </c>
      <c r="AC417" s="23">
        <f t="shared" si="114"/>
        <v>0.215</v>
      </c>
      <c r="AD417" s="31">
        <f t="shared" si="115"/>
        <v>33</v>
      </c>
      <c r="AF417" s="65">
        <v>34363.769999999997</v>
      </c>
      <c r="AH417" s="36">
        <f t="shared" si="116"/>
        <v>34397</v>
      </c>
    </row>
    <row r="418" spans="1:34" x14ac:dyDescent="0.2">
      <c r="A418" s="1">
        <v>123461302</v>
      </c>
      <c r="B418" s="2" t="s">
        <v>478</v>
      </c>
      <c r="C418" s="2" t="s">
        <v>476</v>
      </c>
      <c r="D418" s="15">
        <v>76521</v>
      </c>
      <c r="E418" s="6">
        <v>14203</v>
      </c>
      <c r="F418" s="34">
        <f t="shared" si="102"/>
        <v>0.70040000000000002</v>
      </c>
      <c r="G418" s="62">
        <f t="shared" si="117"/>
        <v>450</v>
      </c>
      <c r="H418" s="22">
        <f>INDEX('Sparsity-Size Ratio'!$P$1:$P$504,MATCH('BEFC_17-18'!A:A,'Sparsity-Size Ratio'!$A$1:$A$501))</f>
        <v>-2.0916000000000001</v>
      </c>
      <c r="I418" s="23">
        <f t="shared" si="103"/>
        <v>0</v>
      </c>
      <c r="J418" s="63">
        <v>8.3000000000000004E-2</v>
      </c>
      <c r="K418" s="63">
        <v>9.9500000000000005E-2</v>
      </c>
      <c r="L418" s="23">
        <f t="shared" si="104"/>
        <v>231.214</v>
      </c>
      <c r="M418" s="23">
        <f t="shared" si="105"/>
        <v>138.589</v>
      </c>
      <c r="N418" s="23">
        <f t="shared" si="106"/>
        <v>0</v>
      </c>
      <c r="O418" s="23">
        <f t="shared" si="107"/>
        <v>369.803</v>
      </c>
      <c r="P418" s="13">
        <v>53.060000000000009</v>
      </c>
      <c r="Q418" s="22">
        <f t="shared" si="108"/>
        <v>10.612</v>
      </c>
      <c r="R418" s="14">
        <v>110</v>
      </c>
      <c r="S418" s="22">
        <f t="shared" si="109"/>
        <v>66</v>
      </c>
      <c r="T418" s="64">
        <v>4642.8549999999996</v>
      </c>
      <c r="U418" s="64">
        <v>4514.9669999999996</v>
      </c>
      <c r="V418" s="64">
        <v>4641.6660000000002</v>
      </c>
      <c r="W418" s="23">
        <f t="shared" si="118"/>
        <v>4599.8289999999997</v>
      </c>
      <c r="X418" s="41">
        <f t="shared" si="110"/>
        <v>2.6844596668874209E-3</v>
      </c>
      <c r="Y418" s="23">
        <f t="shared" si="111"/>
        <v>446.41500000000002</v>
      </c>
      <c r="Z418" s="23">
        <f t="shared" si="112"/>
        <v>446.41500000000002</v>
      </c>
      <c r="AA418" s="30">
        <f t="shared" si="113"/>
        <v>5046.2439999999997</v>
      </c>
      <c r="AB418" s="22">
        <f>INDEX('LECI_17-18'!$X$1:$X$505,MATCH('BEFC_17-18'!A:A,'LECI_17-18'!$A$1:$A$502))</f>
        <v>0.96</v>
      </c>
      <c r="AC418" s="23">
        <f t="shared" si="114"/>
        <v>3393.0140000000001</v>
      </c>
      <c r="AD418" s="31">
        <f t="shared" si="115"/>
        <v>515501</v>
      </c>
      <c r="AF418" s="65">
        <v>4334834.4800000004</v>
      </c>
      <c r="AH418" s="36">
        <f t="shared" si="116"/>
        <v>4850335</v>
      </c>
    </row>
    <row r="419" spans="1:34" x14ac:dyDescent="0.2">
      <c r="A419" s="1">
        <v>123461602</v>
      </c>
      <c r="B419" s="2" t="s">
        <v>479</v>
      </c>
      <c r="C419" s="2" t="s">
        <v>476</v>
      </c>
      <c r="D419" s="15">
        <v>89526</v>
      </c>
      <c r="E419" s="6">
        <v>17391</v>
      </c>
      <c r="F419" s="34">
        <f t="shared" si="102"/>
        <v>0.59870000000000001</v>
      </c>
      <c r="G419" s="62">
        <f t="shared" si="117"/>
        <v>474</v>
      </c>
      <c r="H419" s="22">
        <f>INDEX('Sparsity-Size Ratio'!$P$1:$P$504,MATCH('BEFC_17-18'!A:A,'Sparsity-Size Ratio'!$A$1:$A$501))</f>
        <v>-0.47120000000000001</v>
      </c>
      <c r="I419" s="23">
        <f t="shared" si="103"/>
        <v>0</v>
      </c>
      <c r="J419" s="63">
        <v>5.8500000000000003E-2</v>
      </c>
      <c r="K419" s="63">
        <v>8.2000000000000003E-2</v>
      </c>
      <c r="L419" s="23">
        <f t="shared" si="104"/>
        <v>170.501</v>
      </c>
      <c r="M419" s="23">
        <f t="shared" si="105"/>
        <v>119.497</v>
      </c>
      <c r="N419" s="23">
        <f t="shared" si="106"/>
        <v>0</v>
      </c>
      <c r="O419" s="23">
        <f t="shared" si="107"/>
        <v>289.99799999999999</v>
      </c>
      <c r="P419" s="13">
        <v>17.998000000000001</v>
      </c>
      <c r="Q419" s="22">
        <f t="shared" si="108"/>
        <v>3.6</v>
      </c>
      <c r="R419" s="14">
        <v>111</v>
      </c>
      <c r="S419" s="22">
        <f t="shared" si="109"/>
        <v>66.599999999999994</v>
      </c>
      <c r="T419" s="64">
        <v>4857.5820000000003</v>
      </c>
      <c r="U419" s="64">
        <v>4792.7420000000002</v>
      </c>
      <c r="V419" s="64">
        <v>4794.8670000000002</v>
      </c>
      <c r="W419" s="23">
        <f t="shared" si="118"/>
        <v>4815.0640000000003</v>
      </c>
      <c r="X419" s="41">
        <f t="shared" si="110"/>
        <v>2.8100707877361558E-3</v>
      </c>
      <c r="Y419" s="23">
        <f t="shared" si="111"/>
        <v>360.19799999999998</v>
      </c>
      <c r="Z419" s="23">
        <f t="shared" si="112"/>
        <v>360.19799999999998</v>
      </c>
      <c r="AA419" s="30">
        <f t="shared" si="113"/>
        <v>5175.2619999999997</v>
      </c>
      <c r="AB419" s="22">
        <f>INDEX('LECI_17-18'!$X$1:$X$505,MATCH('BEFC_17-18'!A:A,'LECI_17-18'!$A$1:$A$502))</f>
        <v>0.73</v>
      </c>
      <c r="AC419" s="23">
        <f t="shared" si="114"/>
        <v>2261.8530000000001</v>
      </c>
      <c r="AD419" s="31">
        <f t="shared" si="115"/>
        <v>343644</v>
      </c>
      <c r="AF419" s="65">
        <v>2862103.59</v>
      </c>
      <c r="AH419" s="36">
        <f t="shared" si="116"/>
        <v>3205748</v>
      </c>
    </row>
    <row r="420" spans="1:34" x14ac:dyDescent="0.2">
      <c r="A420" s="1">
        <v>123463603</v>
      </c>
      <c r="B420" s="2" t="s">
        <v>480</v>
      </c>
      <c r="C420" s="2" t="s">
        <v>476</v>
      </c>
      <c r="D420" s="15">
        <v>82070</v>
      </c>
      <c r="E420" s="6">
        <v>12575</v>
      </c>
      <c r="F420" s="34">
        <f t="shared" si="102"/>
        <v>0.65310000000000001</v>
      </c>
      <c r="G420" s="62">
        <f t="shared" si="117"/>
        <v>462</v>
      </c>
      <c r="H420" s="22">
        <f>INDEX('Sparsity-Size Ratio'!$P$1:$P$504,MATCH('BEFC_17-18'!A:A,'Sparsity-Size Ratio'!$A$1:$A$501))</f>
        <v>-0.7369</v>
      </c>
      <c r="I420" s="23">
        <f t="shared" si="103"/>
        <v>0</v>
      </c>
      <c r="J420" s="63">
        <v>1.0999999999999999E-2</v>
      </c>
      <c r="K420" s="63">
        <v>7.3700000000000002E-2</v>
      </c>
      <c r="L420" s="23">
        <f t="shared" si="104"/>
        <v>30.927</v>
      </c>
      <c r="M420" s="23">
        <f t="shared" si="105"/>
        <v>103.605</v>
      </c>
      <c r="N420" s="23">
        <f t="shared" si="106"/>
        <v>0</v>
      </c>
      <c r="O420" s="23">
        <f t="shared" si="107"/>
        <v>134.53200000000001</v>
      </c>
      <c r="P420" s="13">
        <v>26.152000000000001</v>
      </c>
      <c r="Q420" s="22">
        <f t="shared" si="108"/>
        <v>5.23</v>
      </c>
      <c r="R420" s="14">
        <v>73</v>
      </c>
      <c r="S420" s="22">
        <f t="shared" si="109"/>
        <v>43.8</v>
      </c>
      <c r="T420" s="64">
        <v>4685.91</v>
      </c>
      <c r="U420" s="64">
        <v>4683.7539999999999</v>
      </c>
      <c r="V420" s="64">
        <v>4726.0240000000003</v>
      </c>
      <c r="W420" s="23">
        <f t="shared" si="118"/>
        <v>4698.5630000000001</v>
      </c>
      <c r="X420" s="41">
        <f t="shared" si="110"/>
        <v>2.7420808177498687E-3</v>
      </c>
      <c r="Y420" s="23">
        <f t="shared" si="111"/>
        <v>183.56200000000001</v>
      </c>
      <c r="Z420" s="23">
        <f t="shared" si="112"/>
        <v>183.56200000000001</v>
      </c>
      <c r="AA420" s="30">
        <f t="shared" si="113"/>
        <v>4882.125</v>
      </c>
      <c r="AB420" s="22">
        <f>INDEX('LECI_17-18'!$X$1:$X$505,MATCH('BEFC_17-18'!A:A,'LECI_17-18'!$A$1:$A$502))</f>
        <v>1</v>
      </c>
      <c r="AC420" s="23">
        <f t="shared" si="114"/>
        <v>3188.5160000000001</v>
      </c>
      <c r="AD420" s="31">
        <f t="shared" si="115"/>
        <v>484432</v>
      </c>
      <c r="AF420" s="65">
        <v>4419973.5199999996</v>
      </c>
      <c r="AH420" s="36">
        <f t="shared" si="116"/>
        <v>4904406</v>
      </c>
    </row>
    <row r="421" spans="1:34" x14ac:dyDescent="0.2">
      <c r="A421" s="1">
        <v>123463803</v>
      </c>
      <c r="B421" s="2" t="s">
        <v>481</v>
      </c>
      <c r="C421" s="2" t="s">
        <v>476</v>
      </c>
      <c r="D421" s="15">
        <v>63792</v>
      </c>
      <c r="E421" s="6">
        <v>1993</v>
      </c>
      <c r="F421" s="34">
        <f t="shared" si="102"/>
        <v>0.84019999999999995</v>
      </c>
      <c r="G421" s="62">
        <f t="shared" si="117"/>
        <v>387</v>
      </c>
      <c r="H421" s="22">
        <f>INDEX('Sparsity-Size Ratio'!$P$1:$P$504,MATCH('BEFC_17-18'!A:A,'Sparsity-Size Ratio'!$A$1:$A$501))</f>
        <v>-4.9283000000000001</v>
      </c>
      <c r="I421" s="23">
        <f t="shared" si="103"/>
        <v>0</v>
      </c>
      <c r="J421" s="63">
        <v>0.13830000000000001</v>
      </c>
      <c r="K421" s="63">
        <v>3.8399999999999997E-2</v>
      </c>
      <c r="L421" s="23">
        <f t="shared" si="104"/>
        <v>55.558999999999997</v>
      </c>
      <c r="M421" s="23">
        <f t="shared" si="105"/>
        <v>7.7130000000000001</v>
      </c>
      <c r="N421" s="23">
        <f t="shared" si="106"/>
        <v>0</v>
      </c>
      <c r="O421" s="23">
        <f t="shared" si="107"/>
        <v>63.271999999999998</v>
      </c>
      <c r="P421" s="13">
        <v>3.766</v>
      </c>
      <c r="Q421" s="22">
        <f t="shared" si="108"/>
        <v>0.753</v>
      </c>
      <c r="R421" s="14">
        <v>13</v>
      </c>
      <c r="S421" s="22">
        <f t="shared" si="109"/>
        <v>7.8</v>
      </c>
      <c r="T421" s="64">
        <v>669.55100000000004</v>
      </c>
      <c r="U421" s="64">
        <v>622.072</v>
      </c>
      <c r="V421" s="64">
        <v>640.50099999999998</v>
      </c>
      <c r="W421" s="23">
        <f t="shared" si="118"/>
        <v>644.04100000000005</v>
      </c>
      <c r="X421" s="41">
        <f t="shared" si="110"/>
        <v>3.7586225234065041E-4</v>
      </c>
      <c r="Y421" s="23">
        <f t="shared" si="111"/>
        <v>71.825000000000003</v>
      </c>
      <c r="Z421" s="23">
        <f t="shared" si="112"/>
        <v>71.825000000000003</v>
      </c>
      <c r="AA421" s="30">
        <f t="shared" si="113"/>
        <v>715.86599999999999</v>
      </c>
      <c r="AB421" s="22">
        <f>INDEX('LECI_17-18'!$X$1:$X$505,MATCH('BEFC_17-18'!A:A,'LECI_17-18'!$A$1:$A$502))</f>
        <v>1.2</v>
      </c>
      <c r="AC421" s="23">
        <f t="shared" si="114"/>
        <v>721.76499999999999</v>
      </c>
      <c r="AD421" s="31">
        <f t="shared" si="115"/>
        <v>109658</v>
      </c>
      <c r="AF421" s="65">
        <v>798512.87</v>
      </c>
      <c r="AH421" s="36">
        <f t="shared" si="116"/>
        <v>908171</v>
      </c>
    </row>
    <row r="422" spans="1:34" x14ac:dyDescent="0.2">
      <c r="A422" s="1">
        <v>123464502</v>
      </c>
      <c r="B422" s="2" t="s">
        <v>482</v>
      </c>
      <c r="C422" s="2" t="s">
        <v>476</v>
      </c>
      <c r="D422" s="15">
        <v>115987</v>
      </c>
      <c r="E422" s="6">
        <v>24288</v>
      </c>
      <c r="F422" s="34">
        <f t="shared" si="102"/>
        <v>0.46210000000000001</v>
      </c>
      <c r="G422" s="62">
        <f t="shared" si="117"/>
        <v>498</v>
      </c>
      <c r="H422" s="22">
        <f>INDEX('Sparsity-Size Ratio'!$P$1:$P$504,MATCH('BEFC_17-18'!A:A,'Sparsity-Size Ratio'!$A$1:$A$501))</f>
        <v>-1.4138999999999999</v>
      </c>
      <c r="I422" s="23">
        <f t="shared" si="103"/>
        <v>0</v>
      </c>
      <c r="J422" s="63">
        <v>1.3899999999999999E-2</v>
      </c>
      <c r="K422" s="63">
        <v>2.9499999999999998E-2</v>
      </c>
      <c r="L422" s="23">
        <f t="shared" si="104"/>
        <v>68.337999999999994</v>
      </c>
      <c r="M422" s="23">
        <f t="shared" si="105"/>
        <v>72.516999999999996</v>
      </c>
      <c r="N422" s="23">
        <f t="shared" si="106"/>
        <v>0</v>
      </c>
      <c r="O422" s="23">
        <f t="shared" si="107"/>
        <v>140.85499999999999</v>
      </c>
      <c r="P422" s="13">
        <v>24.681000000000001</v>
      </c>
      <c r="Q422" s="22">
        <f t="shared" si="108"/>
        <v>4.9359999999999999</v>
      </c>
      <c r="R422" s="14">
        <v>177</v>
      </c>
      <c r="S422" s="22">
        <f t="shared" si="109"/>
        <v>106.2</v>
      </c>
      <c r="T422" s="64">
        <v>8193.9570000000003</v>
      </c>
      <c r="U422" s="64">
        <v>7879.8419999999996</v>
      </c>
      <c r="V422" s="64">
        <v>7682.7529999999997</v>
      </c>
      <c r="W422" s="23">
        <f t="shared" si="118"/>
        <v>7918.8509999999997</v>
      </c>
      <c r="X422" s="41">
        <f t="shared" si="110"/>
        <v>4.6214405182434214E-3</v>
      </c>
      <c r="Y422" s="23">
        <f t="shared" si="111"/>
        <v>251.99100000000001</v>
      </c>
      <c r="Z422" s="23">
        <f t="shared" si="112"/>
        <v>251.99100000000001</v>
      </c>
      <c r="AA422" s="30">
        <f t="shared" si="113"/>
        <v>8170.8419999999996</v>
      </c>
      <c r="AB422" s="22">
        <f>INDEX('LECI_17-18'!$X$1:$X$505,MATCH('BEFC_17-18'!A:A,'LECI_17-18'!$A$1:$A$502))</f>
        <v>0.69</v>
      </c>
      <c r="AC422" s="23">
        <f t="shared" si="114"/>
        <v>2605.2649999999999</v>
      </c>
      <c r="AD422" s="31">
        <f t="shared" si="115"/>
        <v>395818</v>
      </c>
      <c r="AF422" s="65">
        <v>3497127.54</v>
      </c>
      <c r="AH422" s="36">
        <f t="shared" si="116"/>
        <v>3892946</v>
      </c>
    </row>
    <row r="423" spans="1:34" x14ac:dyDescent="0.2">
      <c r="A423" s="1">
        <v>123464603</v>
      </c>
      <c r="B423" s="2" t="s">
        <v>483</v>
      </c>
      <c r="C423" s="2" t="s">
        <v>476</v>
      </c>
      <c r="D423" s="15">
        <v>105870</v>
      </c>
      <c r="E423" s="6">
        <v>4548</v>
      </c>
      <c r="F423" s="34">
        <f t="shared" si="102"/>
        <v>0.50629999999999997</v>
      </c>
      <c r="G423" s="62">
        <f t="shared" si="117"/>
        <v>490</v>
      </c>
      <c r="H423" s="22">
        <f>INDEX('Sparsity-Size Ratio'!$P$1:$P$504,MATCH('BEFC_17-18'!A:A,'Sparsity-Size Ratio'!$A$1:$A$501))</f>
        <v>-0.77669999999999995</v>
      </c>
      <c r="I423" s="23">
        <f t="shared" si="103"/>
        <v>0</v>
      </c>
      <c r="J423" s="63">
        <v>3.95E-2</v>
      </c>
      <c r="K423" s="63">
        <v>0.129</v>
      </c>
      <c r="L423" s="23">
        <f t="shared" si="104"/>
        <v>52.459000000000003</v>
      </c>
      <c r="M423" s="23">
        <f t="shared" si="105"/>
        <v>85.662000000000006</v>
      </c>
      <c r="N423" s="23">
        <f t="shared" si="106"/>
        <v>0</v>
      </c>
      <c r="O423" s="23">
        <f t="shared" si="107"/>
        <v>138.12100000000001</v>
      </c>
      <c r="P423" s="13">
        <v>7.6280000000000001</v>
      </c>
      <c r="Q423" s="22">
        <f t="shared" si="108"/>
        <v>1.526</v>
      </c>
      <c r="R423" s="14">
        <v>124</v>
      </c>
      <c r="S423" s="22">
        <f t="shared" si="109"/>
        <v>74.400000000000006</v>
      </c>
      <c r="T423" s="64">
        <v>2213.4780000000001</v>
      </c>
      <c r="U423" s="64">
        <v>2173.413</v>
      </c>
      <c r="V423" s="64">
        <v>2163.029</v>
      </c>
      <c r="W423" s="23">
        <f t="shared" si="118"/>
        <v>2183.3069999999998</v>
      </c>
      <c r="X423" s="41">
        <f t="shared" si="110"/>
        <v>1.2741777100698686E-3</v>
      </c>
      <c r="Y423" s="23">
        <f t="shared" si="111"/>
        <v>214.047</v>
      </c>
      <c r="Z423" s="23">
        <f t="shared" si="112"/>
        <v>214.047</v>
      </c>
      <c r="AA423" s="30">
        <f t="shared" si="113"/>
        <v>2397.3539999999998</v>
      </c>
      <c r="AB423" s="22">
        <f>INDEX('LECI_17-18'!$X$1:$X$505,MATCH('BEFC_17-18'!A:A,'LECI_17-18'!$A$1:$A$502))</f>
        <v>1.08</v>
      </c>
      <c r="AC423" s="23">
        <f t="shared" si="114"/>
        <v>1310.883</v>
      </c>
      <c r="AD423" s="31">
        <f t="shared" si="115"/>
        <v>199163</v>
      </c>
      <c r="AF423" s="65">
        <v>1935595.26</v>
      </c>
      <c r="AH423" s="36">
        <f t="shared" si="116"/>
        <v>2134758</v>
      </c>
    </row>
    <row r="424" spans="1:34" x14ac:dyDescent="0.2">
      <c r="A424" s="1">
        <v>123465303</v>
      </c>
      <c r="B424" s="2" t="s">
        <v>484</v>
      </c>
      <c r="C424" s="2" t="s">
        <v>476</v>
      </c>
      <c r="D424" s="15">
        <v>100292</v>
      </c>
      <c r="E424" s="6">
        <v>12417</v>
      </c>
      <c r="F424" s="34">
        <f t="shared" si="102"/>
        <v>0.53439999999999999</v>
      </c>
      <c r="G424" s="62">
        <f t="shared" si="117"/>
        <v>487</v>
      </c>
      <c r="H424" s="22">
        <f>INDEX('Sparsity-Size Ratio'!$P$1:$P$504,MATCH('BEFC_17-18'!A:A,'Sparsity-Size Ratio'!$A$1:$A$501))</f>
        <v>-0.24349999999999999</v>
      </c>
      <c r="I424" s="23">
        <f t="shared" si="103"/>
        <v>0</v>
      </c>
      <c r="J424" s="63">
        <v>6.1100000000000002E-2</v>
      </c>
      <c r="K424" s="63">
        <v>4.5400000000000003E-2</v>
      </c>
      <c r="L424" s="23">
        <f t="shared" si="104"/>
        <v>177.27500000000001</v>
      </c>
      <c r="M424" s="23">
        <f t="shared" si="105"/>
        <v>65.861000000000004</v>
      </c>
      <c r="N424" s="23">
        <f t="shared" si="106"/>
        <v>0</v>
      </c>
      <c r="O424" s="23">
        <f t="shared" si="107"/>
        <v>243.136</v>
      </c>
      <c r="P424" s="13">
        <v>78.045000000000002</v>
      </c>
      <c r="Q424" s="22">
        <f t="shared" si="108"/>
        <v>15.609</v>
      </c>
      <c r="R424" s="14">
        <v>130</v>
      </c>
      <c r="S424" s="22">
        <f t="shared" si="109"/>
        <v>78</v>
      </c>
      <c r="T424" s="64">
        <v>4835.6419999999998</v>
      </c>
      <c r="U424" s="64">
        <v>4874.674</v>
      </c>
      <c r="V424" s="64">
        <v>4952.7340000000004</v>
      </c>
      <c r="W424" s="23">
        <f t="shared" si="118"/>
        <v>4887.683</v>
      </c>
      <c r="X424" s="41">
        <f t="shared" si="110"/>
        <v>2.8524512276502691E-3</v>
      </c>
      <c r="Y424" s="23">
        <f t="shared" si="111"/>
        <v>336.745</v>
      </c>
      <c r="Z424" s="23">
        <f t="shared" si="112"/>
        <v>336.745</v>
      </c>
      <c r="AA424" s="30">
        <f t="shared" si="113"/>
        <v>5224.4279999999999</v>
      </c>
      <c r="AB424" s="22">
        <f>INDEX('LECI_17-18'!$X$1:$X$505,MATCH('BEFC_17-18'!A:A,'LECI_17-18'!$A$1:$A$502))</f>
        <v>0.86</v>
      </c>
      <c r="AC424" s="23">
        <f t="shared" si="114"/>
        <v>2401.0639999999999</v>
      </c>
      <c r="AD424" s="31">
        <f t="shared" si="115"/>
        <v>364794</v>
      </c>
      <c r="AF424" s="65">
        <v>6401299.4900000002</v>
      </c>
      <c r="AH424" s="36">
        <f t="shared" si="116"/>
        <v>6766093</v>
      </c>
    </row>
    <row r="425" spans="1:34" x14ac:dyDescent="0.2">
      <c r="A425" s="1">
        <v>123465602</v>
      </c>
      <c r="B425" s="2" t="s">
        <v>485</v>
      </c>
      <c r="C425" s="2" t="s">
        <v>476</v>
      </c>
      <c r="D425" s="15">
        <v>56649</v>
      </c>
      <c r="E425" s="6">
        <v>25726</v>
      </c>
      <c r="F425" s="34">
        <f t="shared" si="102"/>
        <v>0.94620000000000004</v>
      </c>
      <c r="G425" s="62">
        <f t="shared" si="117"/>
        <v>316</v>
      </c>
      <c r="H425" s="22">
        <f>INDEX('Sparsity-Size Ratio'!$P$1:$P$504,MATCH('BEFC_17-18'!A:A,'Sparsity-Size Ratio'!$A$1:$A$501))</f>
        <v>-2.2237</v>
      </c>
      <c r="I425" s="23">
        <f t="shared" si="103"/>
        <v>0</v>
      </c>
      <c r="J425" s="63">
        <v>0.2404</v>
      </c>
      <c r="K425" s="63">
        <v>0.24049999999999999</v>
      </c>
      <c r="L425" s="23">
        <f t="shared" si="104"/>
        <v>1126.0899999999999</v>
      </c>
      <c r="M425" s="23">
        <f t="shared" si="105"/>
        <v>563.279</v>
      </c>
      <c r="N425" s="23">
        <f t="shared" si="106"/>
        <v>0</v>
      </c>
      <c r="O425" s="23">
        <f t="shared" si="107"/>
        <v>1689.3689999999999</v>
      </c>
      <c r="P425" s="13">
        <v>481.80200000000002</v>
      </c>
      <c r="Q425" s="22">
        <f t="shared" si="108"/>
        <v>96.36</v>
      </c>
      <c r="R425" s="14">
        <v>932</v>
      </c>
      <c r="S425" s="22">
        <f t="shared" si="109"/>
        <v>559.20000000000005</v>
      </c>
      <c r="T425" s="64">
        <v>7807.0590000000002</v>
      </c>
      <c r="U425" s="64">
        <v>7544.2449999999999</v>
      </c>
      <c r="V425" s="64">
        <v>7660.9129999999996</v>
      </c>
      <c r="W425" s="23">
        <f t="shared" si="118"/>
        <v>7670.7389999999996</v>
      </c>
      <c r="X425" s="41">
        <f t="shared" si="110"/>
        <v>4.4766423840365251E-3</v>
      </c>
      <c r="Y425" s="23">
        <f t="shared" si="111"/>
        <v>2344.9290000000001</v>
      </c>
      <c r="Z425" s="23">
        <f t="shared" si="112"/>
        <v>2344.9290000000001</v>
      </c>
      <c r="AA425" s="30">
        <f t="shared" si="113"/>
        <v>10015.668</v>
      </c>
      <c r="AB425" s="22">
        <f>INDEX('LECI_17-18'!$X$1:$X$505,MATCH('BEFC_17-18'!A:A,'LECI_17-18'!$A$1:$A$502))</f>
        <v>1.21</v>
      </c>
      <c r="AC425" s="23">
        <f t="shared" si="114"/>
        <v>11466.958000000001</v>
      </c>
      <c r="AD425" s="31">
        <f t="shared" si="115"/>
        <v>1742177</v>
      </c>
      <c r="AF425" s="65">
        <v>10610444.689999999</v>
      </c>
      <c r="AH425" s="36">
        <f t="shared" si="116"/>
        <v>12352622</v>
      </c>
    </row>
    <row r="426" spans="1:34" x14ac:dyDescent="0.2">
      <c r="A426" s="1">
        <v>123465702</v>
      </c>
      <c r="B426" s="2" t="s">
        <v>486</v>
      </c>
      <c r="C426" s="2" t="s">
        <v>476</v>
      </c>
      <c r="D426" s="15">
        <v>78741</v>
      </c>
      <c r="E426" s="6">
        <v>38796</v>
      </c>
      <c r="F426" s="34">
        <f t="shared" si="102"/>
        <v>0.68069999999999997</v>
      </c>
      <c r="G426" s="62">
        <f t="shared" si="117"/>
        <v>456</v>
      </c>
      <c r="H426" s="22">
        <f>INDEX('Sparsity-Size Ratio'!$P$1:$P$504,MATCH('BEFC_17-18'!A:A,'Sparsity-Size Ratio'!$A$1:$A$501))</f>
        <v>-1.637</v>
      </c>
      <c r="I426" s="23">
        <f t="shared" si="103"/>
        <v>0</v>
      </c>
      <c r="J426" s="63">
        <v>6.1699999999999998E-2</v>
      </c>
      <c r="K426" s="63">
        <v>0.111</v>
      </c>
      <c r="L426" s="23">
        <f t="shared" si="104"/>
        <v>463.589</v>
      </c>
      <c r="M426" s="23">
        <f t="shared" si="105"/>
        <v>417.005</v>
      </c>
      <c r="N426" s="23">
        <f t="shared" si="106"/>
        <v>0</v>
      </c>
      <c r="O426" s="23">
        <f t="shared" si="107"/>
        <v>880.59400000000005</v>
      </c>
      <c r="P426" s="13">
        <v>125.407</v>
      </c>
      <c r="Q426" s="22">
        <f t="shared" si="108"/>
        <v>25.081</v>
      </c>
      <c r="R426" s="14">
        <v>494</v>
      </c>
      <c r="S426" s="22">
        <f t="shared" si="109"/>
        <v>296.39999999999998</v>
      </c>
      <c r="T426" s="64">
        <v>12522.672</v>
      </c>
      <c r="U426" s="64">
        <v>12484.295</v>
      </c>
      <c r="V426" s="64">
        <v>12437.004999999999</v>
      </c>
      <c r="W426" s="23">
        <f t="shared" si="118"/>
        <v>12481.324000000001</v>
      </c>
      <c r="X426" s="41">
        <f t="shared" si="110"/>
        <v>7.2840992278960749E-3</v>
      </c>
      <c r="Y426" s="23">
        <f t="shared" si="111"/>
        <v>1202.075</v>
      </c>
      <c r="Z426" s="23">
        <f t="shared" si="112"/>
        <v>1202.075</v>
      </c>
      <c r="AA426" s="30">
        <f t="shared" si="113"/>
        <v>13683.398999999999</v>
      </c>
      <c r="AB426" s="22">
        <f>INDEX('LECI_17-18'!$X$1:$X$505,MATCH('BEFC_17-18'!A:A,'LECI_17-18'!$A$1:$A$502))</f>
        <v>0.9</v>
      </c>
      <c r="AC426" s="23">
        <f t="shared" si="114"/>
        <v>8382.8610000000008</v>
      </c>
      <c r="AD426" s="31">
        <f t="shared" si="115"/>
        <v>1273610</v>
      </c>
      <c r="AF426" s="65">
        <v>8946721.9199999999</v>
      </c>
      <c r="AH426" s="36">
        <f t="shared" si="116"/>
        <v>10220332</v>
      </c>
    </row>
    <row r="427" spans="1:34" x14ac:dyDescent="0.2">
      <c r="A427" s="1">
        <v>123466103</v>
      </c>
      <c r="B427" s="2" t="s">
        <v>487</v>
      </c>
      <c r="C427" s="2" t="s">
        <v>476</v>
      </c>
      <c r="D427" s="15">
        <v>94381</v>
      </c>
      <c r="E427" s="6">
        <v>12406</v>
      </c>
      <c r="F427" s="34">
        <f t="shared" si="102"/>
        <v>0.56789999999999996</v>
      </c>
      <c r="G427" s="62">
        <f t="shared" si="117"/>
        <v>478</v>
      </c>
      <c r="H427" s="22">
        <f>INDEX('Sparsity-Size Ratio'!$P$1:$P$504,MATCH('BEFC_17-18'!A:A,'Sparsity-Size Ratio'!$A$1:$A$501))</f>
        <v>-0.45929999999999999</v>
      </c>
      <c r="I427" s="23">
        <f t="shared" si="103"/>
        <v>0</v>
      </c>
      <c r="J427" s="63">
        <v>7.3700000000000002E-2</v>
      </c>
      <c r="K427" s="63">
        <v>7.5399999999999995E-2</v>
      </c>
      <c r="L427" s="23">
        <f t="shared" si="104"/>
        <v>247.99100000000001</v>
      </c>
      <c r="M427" s="23">
        <f t="shared" si="105"/>
        <v>126.85599999999999</v>
      </c>
      <c r="N427" s="23">
        <f t="shared" si="106"/>
        <v>0</v>
      </c>
      <c r="O427" s="23">
        <f t="shared" si="107"/>
        <v>374.84699999999998</v>
      </c>
      <c r="P427" s="13">
        <v>67.509999999999991</v>
      </c>
      <c r="Q427" s="22">
        <f t="shared" si="108"/>
        <v>13.502000000000001</v>
      </c>
      <c r="R427" s="14">
        <v>36</v>
      </c>
      <c r="S427" s="22">
        <f t="shared" si="109"/>
        <v>21.6</v>
      </c>
      <c r="T427" s="64">
        <v>5608.1130000000003</v>
      </c>
      <c r="U427" s="64">
        <v>5648.5829999999996</v>
      </c>
      <c r="V427" s="64">
        <v>5746.1040000000003</v>
      </c>
      <c r="W427" s="23">
        <f t="shared" si="118"/>
        <v>5667.6</v>
      </c>
      <c r="X427" s="41">
        <f t="shared" si="110"/>
        <v>3.3076106977131428E-3</v>
      </c>
      <c r="Y427" s="23">
        <f t="shared" si="111"/>
        <v>409.94900000000001</v>
      </c>
      <c r="Z427" s="23">
        <f t="shared" si="112"/>
        <v>409.94900000000001</v>
      </c>
      <c r="AA427" s="30">
        <f t="shared" si="113"/>
        <v>6077.549</v>
      </c>
      <c r="AB427" s="22">
        <f>INDEX('LECI_17-18'!$X$1:$X$505,MATCH('BEFC_17-18'!A:A,'LECI_17-18'!$A$1:$A$502))</f>
        <v>1.08</v>
      </c>
      <c r="AC427" s="23">
        <f t="shared" si="114"/>
        <v>3727.5549999999998</v>
      </c>
      <c r="AD427" s="31">
        <f t="shared" si="115"/>
        <v>566328</v>
      </c>
      <c r="AF427" s="65">
        <v>5826786.0099999998</v>
      </c>
      <c r="AH427" s="36">
        <f t="shared" si="116"/>
        <v>6393114</v>
      </c>
    </row>
    <row r="428" spans="1:34" x14ac:dyDescent="0.2">
      <c r="A428" s="1">
        <v>123466303</v>
      </c>
      <c r="B428" s="2" t="s">
        <v>488</v>
      </c>
      <c r="C428" s="2" t="s">
        <v>476</v>
      </c>
      <c r="D428" s="15">
        <v>71513</v>
      </c>
      <c r="E428" s="6">
        <v>7771</v>
      </c>
      <c r="F428" s="34">
        <f t="shared" si="102"/>
        <v>0.74950000000000006</v>
      </c>
      <c r="G428" s="62">
        <f t="shared" si="117"/>
        <v>437</v>
      </c>
      <c r="H428" s="22">
        <f>INDEX('Sparsity-Size Ratio'!$P$1:$P$504,MATCH('BEFC_17-18'!A:A,'Sparsity-Size Ratio'!$A$1:$A$501))</f>
        <v>-0.4481</v>
      </c>
      <c r="I428" s="23">
        <f t="shared" si="103"/>
        <v>0</v>
      </c>
      <c r="J428" s="63">
        <v>7.9500000000000001E-2</v>
      </c>
      <c r="K428" s="63">
        <v>0.13250000000000001</v>
      </c>
      <c r="L428" s="23">
        <f t="shared" si="104"/>
        <v>162.60400000000001</v>
      </c>
      <c r="M428" s="23">
        <f t="shared" si="105"/>
        <v>135.50299999999999</v>
      </c>
      <c r="N428" s="23">
        <f t="shared" si="106"/>
        <v>0</v>
      </c>
      <c r="O428" s="23">
        <f t="shared" si="107"/>
        <v>298.10700000000003</v>
      </c>
      <c r="P428" s="13">
        <v>113.61499999999999</v>
      </c>
      <c r="Q428" s="22">
        <f t="shared" si="108"/>
        <v>22.722999999999999</v>
      </c>
      <c r="R428" s="14">
        <v>31</v>
      </c>
      <c r="S428" s="22">
        <f t="shared" si="109"/>
        <v>18.600000000000001</v>
      </c>
      <c r="T428" s="64">
        <v>3408.884</v>
      </c>
      <c r="U428" s="64">
        <v>3367.6590000000001</v>
      </c>
      <c r="V428" s="64">
        <v>3327.4009999999998</v>
      </c>
      <c r="W428" s="23">
        <f t="shared" si="118"/>
        <v>3367.9810000000002</v>
      </c>
      <c r="X428" s="41">
        <f t="shared" si="110"/>
        <v>1.9655533180349015E-3</v>
      </c>
      <c r="Y428" s="23">
        <f t="shared" si="111"/>
        <v>339.43</v>
      </c>
      <c r="Z428" s="23">
        <f t="shared" si="112"/>
        <v>339.43</v>
      </c>
      <c r="AA428" s="30">
        <f t="shared" si="113"/>
        <v>3707.4110000000001</v>
      </c>
      <c r="AB428" s="22">
        <f>INDEX('LECI_17-18'!$X$1:$X$505,MATCH('BEFC_17-18'!A:A,'LECI_17-18'!$A$1:$A$502))</f>
        <v>1.26</v>
      </c>
      <c r="AC428" s="23">
        <f t="shared" si="114"/>
        <v>3501.1680000000001</v>
      </c>
      <c r="AD428" s="31">
        <f t="shared" si="115"/>
        <v>531933</v>
      </c>
      <c r="AF428" s="65">
        <v>7681957.0300000003</v>
      </c>
      <c r="AH428" s="36">
        <f t="shared" si="116"/>
        <v>8213890</v>
      </c>
    </row>
    <row r="429" spans="1:34" x14ac:dyDescent="0.2">
      <c r="A429" s="1">
        <v>123466403</v>
      </c>
      <c r="B429" s="2" t="s">
        <v>489</v>
      </c>
      <c r="C429" s="2" t="s">
        <v>476</v>
      </c>
      <c r="D429" s="15">
        <v>43075</v>
      </c>
      <c r="E429" s="6">
        <v>9261</v>
      </c>
      <c r="F429" s="34">
        <f t="shared" si="102"/>
        <v>1.2443</v>
      </c>
      <c r="G429" s="62">
        <f t="shared" si="117"/>
        <v>106</v>
      </c>
      <c r="H429" s="22">
        <f>INDEX('Sparsity-Size Ratio'!$P$1:$P$504,MATCH('BEFC_17-18'!A:A,'Sparsity-Size Ratio'!$A$1:$A$501))</f>
        <v>-2.7839999999999998</v>
      </c>
      <c r="I429" s="23">
        <f t="shared" si="103"/>
        <v>0</v>
      </c>
      <c r="J429" s="63">
        <v>0.34939999999999999</v>
      </c>
      <c r="K429" s="63">
        <v>0.2429</v>
      </c>
      <c r="L429" s="23">
        <f t="shared" si="104"/>
        <v>687.98199999999997</v>
      </c>
      <c r="M429" s="23">
        <f t="shared" si="105"/>
        <v>239.14</v>
      </c>
      <c r="N429" s="23">
        <f t="shared" si="106"/>
        <v>343.99099999999999</v>
      </c>
      <c r="O429" s="23">
        <f t="shared" si="107"/>
        <v>1271.1130000000001</v>
      </c>
      <c r="P429" s="13">
        <v>137.946</v>
      </c>
      <c r="Q429" s="22">
        <f t="shared" si="108"/>
        <v>27.588999999999999</v>
      </c>
      <c r="R429" s="14">
        <v>61</v>
      </c>
      <c r="S429" s="22">
        <f t="shared" si="109"/>
        <v>36.6</v>
      </c>
      <c r="T429" s="64">
        <v>3281.7289999999998</v>
      </c>
      <c r="U429" s="64">
        <v>3287.0369999999998</v>
      </c>
      <c r="V429" s="64">
        <v>3278.4050000000002</v>
      </c>
      <c r="W429" s="23">
        <f t="shared" si="118"/>
        <v>3282.39</v>
      </c>
      <c r="X429" s="41">
        <f t="shared" si="110"/>
        <v>1.9156024204366295E-3</v>
      </c>
      <c r="Y429" s="23">
        <f t="shared" si="111"/>
        <v>1335.3019999999999</v>
      </c>
      <c r="Z429" s="23">
        <f t="shared" si="112"/>
        <v>1335.3019999999999</v>
      </c>
      <c r="AA429" s="30">
        <f t="shared" si="113"/>
        <v>4617.692</v>
      </c>
      <c r="AB429" s="22">
        <f>INDEX('LECI_17-18'!$X$1:$X$505,MATCH('BEFC_17-18'!A:A,'LECI_17-18'!$A$1:$A$502))</f>
        <v>2.11</v>
      </c>
      <c r="AC429" s="23">
        <f t="shared" si="114"/>
        <v>12123.626</v>
      </c>
      <c r="AD429" s="31">
        <f t="shared" si="115"/>
        <v>1841945</v>
      </c>
      <c r="AF429" s="65">
        <v>9282636.0299999993</v>
      </c>
      <c r="AH429" s="36">
        <f t="shared" si="116"/>
        <v>11124581</v>
      </c>
    </row>
    <row r="430" spans="1:34" x14ac:dyDescent="0.2">
      <c r="A430" s="1">
        <v>123467103</v>
      </c>
      <c r="B430" s="2" t="s">
        <v>490</v>
      </c>
      <c r="C430" s="2" t="s">
        <v>476</v>
      </c>
      <c r="D430" s="15">
        <v>80233</v>
      </c>
      <c r="E430" s="6">
        <v>16953</v>
      </c>
      <c r="F430" s="34">
        <f t="shared" si="102"/>
        <v>0.66800000000000004</v>
      </c>
      <c r="G430" s="62">
        <f t="shared" si="117"/>
        <v>459</v>
      </c>
      <c r="H430" s="22">
        <f>INDEX('Sparsity-Size Ratio'!$P$1:$P$504,MATCH('BEFC_17-18'!A:A,'Sparsity-Size Ratio'!$A$1:$A$501))</f>
        <v>-0.28939999999999999</v>
      </c>
      <c r="I430" s="23">
        <f t="shared" si="103"/>
        <v>0</v>
      </c>
      <c r="J430" s="63">
        <v>4.8300000000000003E-2</v>
      </c>
      <c r="K430" s="63">
        <v>0.1167</v>
      </c>
      <c r="L430" s="23">
        <f t="shared" si="104"/>
        <v>192.23</v>
      </c>
      <c r="M430" s="23">
        <f t="shared" si="105"/>
        <v>232.22800000000001</v>
      </c>
      <c r="N430" s="23">
        <f t="shared" si="106"/>
        <v>0</v>
      </c>
      <c r="O430" s="23">
        <f t="shared" si="107"/>
        <v>424.45800000000003</v>
      </c>
      <c r="P430" s="13">
        <v>257.07499999999999</v>
      </c>
      <c r="Q430" s="22">
        <f t="shared" si="108"/>
        <v>51.414999999999999</v>
      </c>
      <c r="R430" s="14">
        <v>323</v>
      </c>
      <c r="S430" s="22">
        <f t="shared" si="109"/>
        <v>193.8</v>
      </c>
      <c r="T430" s="64">
        <v>6633.1970000000001</v>
      </c>
      <c r="U430" s="64">
        <v>6589.3209999999999</v>
      </c>
      <c r="V430" s="64">
        <v>6658.348</v>
      </c>
      <c r="W430" s="23">
        <f t="shared" si="118"/>
        <v>6626.9549999999999</v>
      </c>
      <c r="X430" s="41">
        <f t="shared" si="110"/>
        <v>3.8674901636078056E-3</v>
      </c>
      <c r="Y430" s="23">
        <f t="shared" si="111"/>
        <v>669.673</v>
      </c>
      <c r="Z430" s="23">
        <f t="shared" si="112"/>
        <v>669.673</v>
      </c>
      <c r="AA430" s="30">
        <f t="shared" si="113"/>
        <v>7296.6279999999997</v>
      </c>
      <c r="AB430" s="22">
        <f>INDEX('LECI_17-18'!$X$1:$X$505,MATCH('BEFC_17-18'!A:A,'LECI_17-18'!$A$1:$A$502))</f>
        <v>1.06</v>
      </c>
      <c r="AC430" s="23">
        <f t="shared" si="114"/>
        <v>5166.5959999999995</v>
      </c>
      <c r="AD430" s="31">
        <f t="shared" si="115"/>
        <v>784962</v>
      </c>
      <c r="AF430" s="65">
        <v>8663374.4900000002</v>
      </c>
      <c r="AH430" s="36">
        <f t="shared" si="116"/>
        <v>9448336</v>
      </c>
    </row>
    <row r="431" spans="1:34" x14ac:dyDescent="0.2">
      <c r="A431" s="1">
        <v>123467203</v>
      </c>
      <c r="B431" s="2" t="s">
        <v>491</v>
      </c>
      <c r="C431" s="2" t="s">
        <v>476</v>
      </c>
      <c r="D431" s="15">
        <v>85000</v>
      </c>
      <c r="E431" s="6">
        <v>7390</v>
      </c>
      <c r="F431" s="34">
        <f t="shared" si="102"/>
        <v>0.63060000000000005</v>
      </c>
      <c r="G431" s="62">
        <f t="shared" si="117"/>
        <v>467</v>
      </c>
      <c r="H431" s="22">
        <f>INDEX('Sparsity-Size Ratio'!$P$1:$P$504,MATCH('BEFC_17-18'!A:A,'Sparsity-Size Ratio'!$A$1:$A$501))</f>
        <v>-1.0093000000000001</v>
      </c>
      <c r="I431" s="23">
        <f t="shared" si="103"/>
        <v>0</v>
      </c>
      <c r="J431" s="63">
        <v>0.03</v>
      </c>
      <c r="K431" s="63">
        <v>4.7199999999999999E-2</v>
      </c>
      <c r="L431" s="23">
        <f t="shared" si="104"/>
        <v>42.64</v>
      </c>
      <c r="M431" s="23">
        <f t="shared" si="105"/>
        <v>33.542999999999999</v>
      </c>
      <c r="N431" s="23">
        <f t="shared" si="106"/>
        <v>0</v>
      </c>
      <c r="O431" s="23">
        <f t="shared" si="107"/>
        <v>76.183000000000007</v>
      </c>
      <c r="P431" s="13">
        <v>13.118</v>
      </c>
      <c r="Q431" s="22">
        <f t="shared" si="108"/>
        <v>2.6240000000000001</v>
      </c>
      <c r="R431" s="14">
        <v>38</v>
      </c>
      <c r="S431" s="22">
        <f t="shared" si="109"/>
        <v>22.8</v>
      </c>
      <c r="T431" s="64">
        <v>2368.877</v>
      </c>
      <c r="U431" s="64">
        <v>2338.0770000000002</v>
      </c>
      <c r="V431" s="64">
        <v>2253.2249999999999</v>
      </c>
      <c r="W431" s="23">
        <f t="shared" si="118"/>
        <v>2320.06</v>
      </c>
      <c r="X431" s="41">
        <f t="shared" si="110"/>
        <v>1.35398674488961E-3</v>
      </c>
      <c r="Y431" s="23">
        <f t="shared" si="111"/>
        <v>101.607</v>
      </c>
      <c r="Z431" s="23">
        <f t="shared" si="112"/>
        <v>101.607</v>
      </c>
      <c r="AA431" s="30">
        <f t="shared" si="113"/>
        <v>2421.6669999999999</v>
      </c>
      <c r="AB431" s="22">
        <f>INDEX('LECI_17-18'!$X$1:$X$505,MATCH('BEFC_17-18'!A:A,'LECI_17-18'!$A$1:$A$502))</f>
        <v>0.88</v>
      </c>
      <c r="AC431" s="23">
        <f t="shared" si="114"/>
        <v>1343.8510000000001</v>
      </c>
      <c r="AD431" s="31">
        <f t="shared" si="115"/>
        <v>204172</v>
      </c>
      <c r="AF431" s="65">
        <v>1226734.3799999999</v>
      </c>
      <c r="AH431" s="36">
        <f t="shared" si="116"/>
        <v>1430906</v>
      </c>
    </row>
    <row r="432" spans="1:34" x14ac:dyDescent="0.2">
      <c r="A432" s="1">
        <v>123467303</v>
      </c>
      <c r="B432" s="2" t="s">
        <v>492</v>
      </c>
      <c r="C432" s="2" t="s">
        <v>476</v>
      </c>
      <c r="D432" s="15">
        <v>86980</v>
      </c>
      <c r="E432" s="6">
        <v>18168</v>
      </c>
      <c r="F432" s="34">
        <f t="shared" si="102"/>
        <v>0.61619999999999997</v>
      </c>
      <c r="G432" s="62">
        <f t="shared" si="117"/>
        <v>471</v>
      </c>
      <c r="H432" s="22">
        <f>INDEX('Sparsity-Size Ratio'!$P$1:$P$504,MATCH('BEFC_17-18'!A:A,'Sparsity-Size Ratio'!$A$1:$A$501))</f>
        <v>-0.66459999999999997</v>
      </c>
      <c r="I432" s="23">
        <f t="shared" si="103"/>
        <v>0</v>
      </c>
      <c r="J432" s="63">
        <v>4.2999999999999997E-2</v>
      </c>
      <c r="K432" s="63">
        <v>6.6900000000000001E-2</v>
      </c>
      <c r="L432" s="23">
        <f t="shared" si="104"/>
        <v>202.92500000000001</v>
      </c>
      <c r="M432" s="23">
        <f t="shared" si="105"/>
        <v>157.857</v>
      </c>
      <c r="N432" s="23">
        <f t="shared" si="106"/>
        <v>0</v>
      </c>
      <c r="O432" s="23">
        <f t="shared" si="107"/>
        <v>360.78199999999998</v>
      </c>
      <c r="P432" s="13">
        <v>180.68299999999999</v>
      </c>
      <c r="Q432" s="22">
        <f t="shared" si="108"/>
        <v>36.137</v>
      </c>
      <c r="R432" s="14">
        <v>120</v>
      </c>
      <c r="S432" s="22">
        <f t="shared" si="109"/>
        <v>72</v>
      </c>
      <c r="T432" s="64">
        <v>7865.3180000000002</v>
      </c>
      <c r="U432" s="64">
        <v>7868.2979999999998</v>
      </c>
      <c r="V432" s="64">
        <v>7832.558</v>
      </c>
      <c r="W432" s="23">
        <f t="shared" si="118"/>
        <v>7855.3909999999996</v>
      </c>
      <c r="X432" s="41">
        <f t="shared" si="110"/>
        <v>4.5844052696590335E-3</v>
      </c>
      <c r="Y432" s="23">
        <f t="shared" si="111"/>
        <v>468.91899999999998</v>
      </c>
      <c r="Z432" s="23">
        <f t="shared" si="112"/>
        <v>468.91899999999998</v>
      </c>
      <c r="AA432" s="30">
        <f t="shared" si="113"/>
        <v>8324.31</v>
      </c>
      <c r="AB432" s="22">
        <f>INDEX('LECI_17-18'!$X$1:$X$505,MATCH('BEFC_17-18'!A:A,'LECI_17-18'!$A$1:$A$502))</f>
        <v>1.1100000000000001</v>
      </c>
      <c r="AC432" s="23">
        <f t="shared" si="114"/>
        <v>5693.6779999999999</v>
      </c>
      <c r="AD432" s="31">
        <f t="shared" si="115"/>
        <v>865042</v>
      </c>
      <c r="AF432" s="65">
        <v>8782420.8800000008</v>
      </c>
      <c r="AH432" s="36">
        <f t="shared" si="116"/>
        <v>9647463</v>
      </c>
    </row>
    <row r="433" spans="1:34" x14ac:dyDescent="0.2">
      <c r="A433" s="1">
        <v>123468303</v>
      </c>
      <c r="B433" s="2" t="s">
        <v>493</v>
      </c>
      <c r="C433" s="2" t="s">
        <v>476</v>
      </c>
      <c r="D433" s="15">
        <v>110065</v>
      </c>
      <c r="E433" s="6">
        <v>9455</v>
      </c>
      <c r="F433" s="34">
        <f t="shared" si="102"/>
        <v>0.48699999999999999</v>
      </c>
      <c r="G433" s="62">
        <f t="shared" si="117"/>
        <v>494</v>
      </c>
      <c r="H433" s="22">
        <f>INDEX('Sparsity-Size Ratio'!$P$1:$P$504,MATCH('BEFC_17-18'!A:A,'Sparsity-Size Ratio'!$A$1:$A$501))</f>
        <v>-1.0587</v>
      </c>
      <c r="I433" s="23">
        <f t="shared" si="103"/>
        <v>0</v>
      </c>
      <c r="J433" s="63">
        <v>4.6399999999999997E-2</v>
      </c>
      <c r="K433" s="63">
        <v>3.1199999999999999E-2</v>
      </c>
      <c r="L433" s="23">
        <f t="shared" si="104"/>
        <v>116.739</v>
      </c>
      <c r="M433" s="23">
        <f t="shared" si="105"/>
        <v>39.249000000000002</v>
      </c>
      <c r="N433" s="23">
        <f t="shared" si="106"/>
        <v>0</v>
      </c>
      <c r="O433" s="23">
        <f t="shared" si="107"/>
        <v>155.988</v>
      </c>
      <c r="P433" s="13">
        <v>11.468999999999999</v>
      </c>
      <c r="Q433" s="22">
        <f t="shared" si="108"/>
        <v>2.294</v>
      </c>
      <c r="R433" s="14">
        <v>41</v>
      </c>
      <c r="S433" s="22">
        <f t="shared" si="109"/>
        <v>24.6</v>
      </c>
      <c r="T433" s="64">
        <v>4193.2190000000001</v>
      </c>
      <c r="U433" s="64">
        <v>4219.6970000000001</v>
      </c>
      <c r="V433" s="64">
        <v>4286.9660000000003</v>
      </c>
      <c r="W433" s="23">
        <f t="shared" si="118"/>
        <v>4233.2939999999999</v>
      </c>
      <c r="X433" s="41">
        <f t="shared" si="110"/>
        <v>2.4705498837188332E-3</v>
      </c>
      <c r="Y433" s="23">
        <f t="shared" si="111"/>
        <v>182.88200000000001</v>
      </c>
      <c r="Z433" s="23">
        <f t="shared" si="112"/>
        <v>182.88200000000001</v>
      </c>
      <c r="AA433" s="30">
        <f t="shared" si="113"/>
        <v>4416.1760000000004</v>
      </c>
      <c r="AB433" s="22">
        <f>INDEX('LECI_17-18'!$X$1:$X$505,MATCH('BEFC_17-18'!A:A,'LECI_17-18'!$A$1:$A$502))</f>
        <v>0.98</v>
      </c>
      <c r="AC433" s="23">
        <f t="shared" si="114"/>
        <v>2107.6640000000002</v>
      </c>
      <c r="AD433" s="31">
        <f t="shared" si="115"/>
        <v>320218</v>
      </c>
      <c r="AF433" s="65">
        <v>2593693.2000000002</v>
      </c>
      <c r="AH433" s="36">
        <f t="shared" si="116"/>
        <v>2913911</v>
      </c>
    </row>
    <row r="434" spans="1:34" x14ac:dyDescent="0.2">
      <c r="A434" s="1">
        <v>123468402</v>
      </c>
      <c r="B434" s="2" t="s">
        <v>494</v>
      </c>
      <c r="C434" s="2" t="s">
        <v>476</v>
      </c>
      <c r="D434" s="15">
        <v>76736</v>
      </c>
      <c r="E434" s="6">
        <v>14722</v>
      </c>
      <c r="F434" s="34">
        <f t="shared" si="102"/>
        <v>0.69850000000000001</v>
      </c>
      <c r="G434" s="62">
        <f t="shared" si="117"/>
        <v>452</v>
      </c>
      <c r="H434" s="22">
        <f>INDEX('Sparsity-Size Ratio'!$P$1:$P$504,MATCH('BEFC_17-18'!A:A,'Sparsity-Size Ratio'!$A$1:$A$501))</f>
        <v>-0.4214</v>
      </c>
      <c r="I434" s="23">
        <f t="shared" si="103"/>
        <v>0</v>
      </c>
      <c r="J434" s="63">
        <v>9.3899999999999997E-2</v>
      </c>
      <c r="K434" s="63">
        <v>8.1600000000000006E-2</v>
      </c>
      <c r="L434" s="23">
        <f t="shared" si="104"/>
        <v>217.37</v>
      </c>
      <c r="M434" s="23">
        <f t="shared" si="105"/>
        <v>94.447999999999993</v>
      </c>
      <c r="N434" s="23">
        <f t="shared" si="106"/>
        <v>0</v>
      </c>
      <c r="O434" s="23">
        <f t="shared" si="107"/>
        <v>311.81799999999998</v>
      </c>
      <c r="P434" s="13">
        <v>50.237000000000002</v>
      </c>
      <c r="Q434" s="22">
        <f t="shared" si="108"/>
        <v>10.047000000000001</v>
      </c>
      <c r="R434" s="14">
        <v>191</v>
      </c>
      <c r="S434" s="22">
        <f t="shared" si="109"/>
        <v>114.6</v>
      </c>
      <c r="T434" s="64">
        <v>3858.1819999999998</v>
      </c>
      <c r="U434" s="64">
        <v>3879.6489999999999</v>
      </c>
      <c r="V434" s="64">
        <v>3863.85</v>
      </c>
      <c r="W434" s="23">
        <f t="shared" si="118"/>
        <v>3867.2269999999999</v>
      </c>
      <c r="X434" s="41">
        <f t="shared" si="110"/>
        <v>2.2569132252955575E-3</v>
      </c>
      <c r="Y434" s="23">
        <f t="shared" si="111"/>
        <v>436.46499999999997</v>
      </c>
      <c r="Z434" s="23">
        <f t="shared" si="112"/>
        <v>436.46499999999997</v>
      </c>
      <c r="AA434" s="30">
        <f t="shared" si="113"/>
        <v>4303.692</v>
      </c>
      <c r="AB434" s="22">
        <f>INDEX('LECI_17-18'!$X$1:$X$505,MATCH('BEFC_17-18'!A:A,'LECI_17-18'!$A$1:$A$502))</f>
        <v>0.86</v>
      </c>
      <c r="AC434" s="23">
        <f t="shared" si="114"/>
        <v>2585.2710000000002</v>
      </c>
      <c r="AD434" s="31">
        <f t="shared" si="115"/>
        <v>392781</v>
      </c>
      <c r="AF434" s="65">
        <v>2030104.93</v>
      </c>
      <c r="AH434" s="36">
        <f t="shared" si="116"/>
        <v>2422886</v>
      </c>
    </row>
    <row r="435" spans="1:34" x14ac:dyDescent="0.2">
      <c r="A435" s="1">
        <v>123468503</v>
      </c>
      <c r="B435" s="2" t="s">
        <v>495</v>
      </c>
      <c r="C435" s="2" t="s">
        <v>476</v>
      </c>
      <c r="D435" s="15">
        <v>65180</v>
      </c>
      <c r="E435" s="6">
        <v>9563</v>
      </c>
      <c r="F435" s="34">
        <f t="shared" si="102"/>
        <v>0.82230000000000003</v>
      </c>
      <c r="G435" s="62">
        <f t="shared" si="117"/>
        <v>392</v>
      </c>
      <c r="H435" s="22">
        <f>INDEX('Sparsity-Size Ratio'!$P$1:$P$504,MATCH('BEFC_17-18'!A:A,'Sparsity-Size Ratio'!$A$1:$A$501))</f>
        <v>-1.3517999999999999</v>
      </c>
      <c r="I435" s="23">
        <f t="shared" si="103"/>
        <v>0</v>
      </c>
      <c r="J435" s="63">
        <v>9.06E-2</v>
      </c>
      <c r="K435" s="63">
        <v>0.15820000000000001</v>
      </c>
      <c r="L435" s="23">
        <f t="shared" si="104"/>
        <v>170.49299999999999</v>
      </c>
      <c r="M435" s="23">
        <f t="shared" si="105"/>
        <v>148.852</v>
      </c>
      <c r="N435" s="23">
        <f t="shared" si="106"/>
        <v>0</v>
      </c>
      <c r="O435" s="23">
        <f t="shared" si="107"/>
        <v>319.34500000000003</v>
      </c>
      <c r="P435" s="13">
        <v>23.3</v>
      </c>
      <c r="Q435" s="22">
        <f t="shared" si="108"/>
        <v>4.66</v>
      </c>
      <c r="R435" s="14">
        <v>87</v>
      </c>
      <c r="S435" s="22">
        <f t="shared" si="109"/>
        <v>52.2</v>
      </c>
      <c r="T435" s="64">
        <v>3136.3760000000002</v>
      </c>
      <c r="U435" s="64">
        <v>3137.5749999999998</v>
      </c>
      <c r="V435" s="64">
        <v>3127.6370000000002</v>
      </c>
      <c r="W435" s="23">
        <f t="shared" si="118"/>
        <v>3133.8629999999998</v>
      </c>
      <c r="X435" s="41">
        <f t="shared" si="110"/>
        <v>1.828922080592738E-3</v>
      </c>
      <c r="Y435" s="23">
        <f t="shared" si="111"/>
        <v>376.20499999999998</v>
      </c>
      <c r="Z435" s="23">
        <f t="shared" si="112"/>
        <v>376.20499999999998</v>
      </c>
      <c r="AA435" s="30">
        <f t="shared" si="113"/>
        <v>3510.0680000000002</v>
      </c>
      <c r="AB435" s="22">
        <f>INDEX('LECI_17-18'!$X$1:$X$505,MATCH('BEFC_17-18'!A:A,'LECI_17-18'!$A$1:$A$502))</f>
        <v>1.1599999999999999</v>
      </c>
      <c r="AC435" s="23">
        <f t="shared" si="114"/>
        <v>3348.1419999999998</v>
      </c>
      <c r="AD435" s="31">
        <f t="shared" si="115"/>
        <v>508684</v>
      </c>
      <c r="AF435" s="65">
        <v>3157044.2</v>
      </c>
      <c r="AH435" s="36">
        <f t="shared" si="116"/>
        <v>3665728</v>
      </c>
    </row>
    <row r="436" spans="1:34" x14ac:dyDescent="0.2">
      <c r="A436" s="1">
        <v>123468603</v>
      </c>
      <c r="B436" s="2" t="s">
        <v>496</v>
      </c>
      <c r="C436" s="2" t="s">
        <v>476</v>
      </c>
      <c r="D436" s="15">
        <v>68816</v>
      </c>
      <c r="E436" s="6">
        <v>8477</v>
      </c>
      <c r="F436" s="34">
        <f t="shared" si="102"/>
        <v>0.77890000000000004</v>
      </c>
      <c r="G436" s="62">
        <f t="shared" si="117"/>
        <v>423</v>
      </c>
      <c r="H436" s="22">
        <f>INDEX('Sparsity-Size Ratio'!$P$1:$P$504,MATCH('BEFC_17-18'!A:A,'Sparsity-Size Ratio'!$A$1:$A$501))</f>
        <v>0.37540000000000001</v>
      </c>
      <c r="I436" s="23">
        <f t="shared" si="103"/>
        <v>0</v>
      </c>
      <c r="J436" s="63">
        <v>5.8700000000000002E-2</v>
      </c>
      <c r="K436" s="63">
        <v>0.14549999999999999</v>
      </c>
      <c r="L436" s="23">
        <f t="shared" si="104"/>
        <v>116.346</v>
      </c>
      <c r="M436" s="23">
        <f t="shared" si="105"/>
        <v>144.19399999999999</v>
      </c>
      <c r="N436" s="23">
        <f t="shared" si="106"/>
        <v>0</v>
      </c>
      <c r="O436" s="23">
        <f t="shared" si="107"/>
        <v>260.54000000000002</v>
      </c>
      <c r="P436" s="13">
        <v>112.78100000000001</v>
      </c>
      <c r="Q436" s="22">
        <f t="shared" si="108"/>
        <v>22.556000000000001</v>
      </c>
      <c r="R436" s="14">
        <v>20</v>
      </c>
      <c r="S436" s="22">
        <f t="shared" si="109"/>
        <v>12</v>
      </c>
      <c r="T436" s="64">
        <v>3303.4110000000001</v>
      </c>
      <c r="U436" s="64">
        <v>3248.2190000000001</v>
      </c>
      <c r="V436" s="64">
        <v>3279.018</v>
      </c>
      <c r="W436" s="23">
        <f t="shared" si="118"/>
        <v>3276.8829999999998</v>
      </c>
      <c r="X436" s="41">
        <f t="shared" si="110"/>
        <v>1.9123885358801494E-3</v>
      </c>
      <c r="Y436" s="23">
        <f t="shared" si="111"/>
        <v>295.096</v>
      </c>
      <c r="Z436" s="23">
        <f t="shared" si="112"/>
        <v>295.096</v>
      </c>
      <c r="AA436" s="30">
        <f t="shared" si="113"/>
        <v>3571.9789999999998</v>
      </c>
      <c r="AB436" s="22">
        <f>INDEX('LECI_17-18'!$X$1:$X$505,MATCH('BEFC_17-18'!A:A,'LECI_17-18'!$A$1:$A$502))</f>
        <v>1.06</v>
      </c>
      <c r="AC436" s="23">
        <f t="shared" si="114"/>
        <v>2949.1469999999999</v>
      </c>
      <c r="AD436" s="31">
        <f t="shared" si="115"/>
        <v>448064</v>
      </c>
      <c r="AF436" s="65">
        <v>8323632.5199999996</v>
      </c>
      <c r="AH436" s="36">
        <f t="shared" si="116"/>
        <v>8771697</v>
      </c>
    </row>
    <row r="437" spans="1:34" x14ac:dyDescent="0.2">
      <c r="A437" s="1">
        <v>123469303</v>
      </c>
      <c r="B437" s="2" t="s">
        <v>497</v>
      </c>
      <c r="C437" s="2" t="s">
        <v>476</v>
      </c>
      <c r="D437" s="15">
        <v>96728</v>
      </c>
      <c r="E437" s="6">
        <v>14419</v>
      </c>
      <c r="F437" s="34">
        <f t="shared" si="102"/>
        <v>0.55410000000000004</v>
      </c>
      <c r="G437" s="62">
        <f t="shared" si="117"/>
        <v>482</v>
      </c>
      <c r="H437" s="22">
        <f>INDEX('Sparsity-Size Ratio'!$P$1:$P$504,MATCH('BEFC_17-18'!A:A,'Sparsity-Size Ratio'!$A$1:$A$501))</f>
        <v>-0.42730000000000001</v>
      </c>
      <c r="I437" s="23">
        <f t="shared" si="103"/>
        <v>0</v>
      </c>
      <c r="J437" s="63">
        <v>7.3400000000000007E-2</v>
      </c>
      <c r="K437" s="63">
        <v>8.4199999999999997E-2</v>
      </c>
      <c r="L437" s="23">
        <f t="shared" si="104"/>
        <v>197.91900000000001</v>
      </c>
      <c r="M437" s="23">
        <f t="shared" si="105"/>
        <v>113.521</v>
      </c>
      <c r="N437" s="23">
        <f t="shared" si="106"/>
        <v>0</v>
      </c>
      <c r="O437" s="23">
        <f t="shared" si="107"/>
        <v>311.44</v>
      </c>
      <c r="P437" s="13">
        <v>25.03</v>
      </c>
      <c r="Q437" s="22">
        <f t="shared" si="108"/>
        <v>5.0060000000000002</v>
      </c>
      <c r="R437" s="14">
        <v>99</v>
      </c>
      <c r="S437" s="22">
        <f t="shared" si="109"/>
        <v>59.4</v>
      </c>
      <c r="T437" s="64">
        <v>4494.0820000000003</v>
      </c>
      <c r="U437" s="64">
        <v>4494.1379999999999</v>
      </c>
      <c r="V437" s="64">
        <v>4507.5770000000002</v>
      </c>
      <c r="W437" s="23">
        <f t="shared" si="118"/>
        <v>4498.5990000000002</v>
      </c>
      <c r="X437" s="41">
        <f t="shared" si="110"/>
        <v>2.6253818507166429E-3</v>
      </c>
      <c r="Y437" s="23">
        <f t="shared" si="111"/>
        <v>375.846</v>
      </c>
      <c r="Z437" s="23">
        <f t="shared" si="112"/>
        <v>375.846</v>
      </c>
      <c r="AA437" s="30">
        <f t="shared" si="113"/>
        <v>4874.4449999999997</v>
      </c>
      <c r="AB437" s="22">
        <f>INDEX('LECI_17-18'!$X$1:$X$505,MATCH('BEFC_17-18'!A:A,'LECI_17-18'!$A$1:$A$502))</f>
        <v>0.67</v>
      </c>
      <c r="AC437" s="23">
        <f t="shared" si="114"/>
        <v>1809.623</v>
      </c>
      <c r="AD437" s="31">
        <f t="shared" si="115"/>
        <v>274936</v>
      </c>
      <c r="AF437" s="65">
        <v>2355197.0099999998</v>
      </c>
      <c r="AH437" s="36">
        <f t="shared" si="116"/>
        <v>2630133</v>
      </c>
    </row>
    <row r="438" spans="1:34" x14ac:dyDescent="0.2">
      <c r="A438" s="1">
        <v>124150503</v>
      </c>
      <c r="B438" s="2" t="s">
        <v>498</v>
      </c>
      <c r="C438" s="2" t="s">
        <v>499</v>
      </c>
      <c r="D438" s="15">
        <v>86070</v>
      </c>
      <c r="E438" s="6">
        <v>10525</v>
      </c>
      <c r="F438" s="34">
        <f t="shared" si="102"/>
        <v>0.62270000000000003</v>
      </c>
      <c r="G438" s="62">
        <f t="shared" si="117"/>
        <v>468</v>
      </c>
      <c r="H438" s="22">
        <f>INDEX('Sparsity-Size Ratio'!$P$1:$P$504,MATCH('BEFC_17-18'!A:A,'Sparsity-Size Ratio'!$A$1:$A$501))</f>
        <v>6.3E-3</v>
      </c>
      <c r="I438" s="23">
        <f t="shared" si="103"/>
        <v>0</v>
      </c>
      <c r="J438" s="63">
        <v>5.8900000000000001E-2</v>
      </c>
      <c r="K438" s="63">
        <v>0.1197</v>
      </c>
      <c r="L438" s="23">
        <f t="shared" si="104"/>
        <v>201.88900000000001</v>
      </c>
      <c r="M438" s="23">
        <f t="shared" si="105"/>
        <v>205.14599999999999</v>
      </c>
      <c r="N438" s="23">
        <f t="shared" si="106"/>
        <v>0</v>
      </c>
      <c r="O438" s="23">
        <f t="shared" si="107"/>
        <v>407.03500000000003</v>
      </c>
      <c r="P438" s="13">
        <v>808.01199999999994</v>
      </c>
      <c r="Q438" s="22">
        <f t="shared" si="108"/>
        <v>161.602</v>
      </c>
      <c r="R438" s="14">
        <v>410</v>
      </c>
      <c r="S438" s="22">
        <f t="shared" si="109"/>
        <v>246</v>
      </c>
      <c r="T438" s="64">
        <v>5712.7690000000002</v>
      </c>
      <c r="U438" s="64">
        <v>5756.6840000000002</v>
      </c>
      <c r="V438" s="64">
        <v>5878.2449999999999</v>
      </c>
      <c r="W438" s="23">
        <f t="shared" si="118"/>
        <v>5782.5659999999998</v>
      </c>
      <c r="X438" s="41">
        <f t="shared" si="110"/>
        <v>3.3747048418788016E-3</v>
      </c>
      <c r="Y438" s="23">
        <f t="shared" si="111"/>
        <v>814.63699999999994</v>
      </c>
      <c r="Z438" s="23">
        <f t="shared" si="112"/>
        <v>814.63699999999994</v>
      </c>
      <c r="AA438" s="30">
        <f t="shared" si="113"/>
        <v>6597.2030000000004</v>
      </c>
      <c r="AB438" s="22">
        <f>INDEX('LECI_17-18'!$X$1:$X$505,MATCH('BEFC_17-18'!A:A,'LECI_17-18'!$A$1:$A$502))</f>
        <v>1.1599999999999999</v>
      </c>
      <c r="AC438" s="23">
        <f t="shared" si="114"/>
        <v>4765.3710000000001</v>
      </c>
      <c r="AD438" s="31">
        <f t="shared" si="115"/>
        <v>724004</v>
      </c>
      <c r="AF438" s="65">
        <v>14384056.960000001</v>
      </c>
      <c r="AH438" s="36">
        <f t="shared" si="116"/>
        <v>15108061</v>
      </c>
    </row>
    <row r="439" spans="1:34" x14ac:dyDescent="0.2">
      <c r="A439" s="1">
        <v>124151902</v>
      </c>
      <c r="B439" s="2" t="s">
        <v>500</v>
      </c>
      <c r="C439" s="2" t="s">
        <v>499</v>
      </c>
      <c r="D439" s="15">
        <v>65494</v>
      </c>
      <c r="E439" s="6">
        <v>23433</v>
      </c>
      <c r="F439" s="34">
        <f t="shared" si="102"/>
        <v>0.81840000000000002</v>
      </c>
      <c r="G439" s="62">
        <f t="shared" si="117"/>
        <v>395</v>
      </c>
      <c r="H439" s="22">
        <f>INDEX('Sparsity-Size Ratio'!$P$1:$P$504,MATCH('BEFC_17-18'!A:A,'Sparsity-Size Ratio'!$A$1:$A$501))</f>
        <v>-0.39810000000000001</v>
      </c>
      <c r="I439" s="23">
        <f t="shared" si="103"/>
        <v>0</v>
      </c>
      <c r="J439" s="63">
        <v>0.19489999999999999</v>
      </c>
      <c r="K439" s="63">
        <v>0.18770000000000001</v>
      </c>
      <c r="L439" s="23">
        <f t="shared" si="104"/>
        <v>1029.0250000000001</v>
      </c>
      <c r="M439" s="23">
        <f t="shared" si="105"/>
        <v>495.50599999999997</v>
      </c>
      <c r="N439" s="23">
        <f t="shared" si="106"/>
        <v>0</v>
      </c>
      <c r="O439" s="23">
        <f t="shared" si="107"/>
        <v>1524.5309999999999</v>
      </c>
      <c r="P439" s="13">
        <v>1971.0620000000004</v>
      </c>
      <c r="Q439" s="22">
        <f t="shared" si="108"/>
        <v>394.21199999999999</v>
      </c>
      <c r="R439" s="14">
        <v>442</v>
      </c>
      <c r="S439" s="22">
        <f t="shared" si="109"/>
        <v>265.2</v>
      </c>
      <c r="T439" s="64">
        <v>8799.6010000000006</v>
      </c>
      <c r="U439" s="64">
        <v>8930.73</v>
      </c>
      <c r="V439" s="64">
        <v>8938.4639999999999</v>
      </c>
      <c r="W439" s="23">
        <f t="shared" si="118"/>
        <v>8889.598</v>
      </c>
      <c r="X439" s="41">
        <f t="shared" si="110"/>
        <v>5.1879683540068736E-3</v>
      </c>
      <c r="Y439" s="23">
        <f t="shared" si="111"/>
        <v>2183.9430000000002</v>
      </c>
      <c r="Z439" s="23">
        <f t="shared" si="112"/>
        <v>2183.9430000000002</v>
      </c>
      <c r="AA439" s="30">
        <f t="shared" si="113"/>
        <v>11073.540999999999</v>
      </c>
      <c r="AB439" s="22">
        <f>INDEX('LECI_17-18'!$X$1:$X$505,MATCH('BEFC_17-18'!A:A,'LECI_17-18'!$A$1:$A$502))</f>
        <v>1.22</v>
      </c>
      <c r="AC439" s="23">
        <f t="shared" si="114"/>
        <v>11056.355</v>
      </c>
      <c r="AD439" s="31">
        <f t="shared" si="115"/>
        <v>1679794</v>
      </c>
      <c r="AF439" s="65">
        <v>23465648.23</v>
      </c>
      <c r="AH439" s="36">
        <f t="shared" si="116"/>
        <v>25145442</v>
      </c>
    </row>
    <row r="440" spans="1:34" x14ac:dyDescent="0.2">
      <c r="A440" s="1">
        <v>124152003</v>
      </c>
      <c r="B440" s="2" t="s">
        <v>501</v>
      </c>
      <c r="C440" s="2" t="s">
        <v>499</v>
      </c>
      <c r="D440" s="15">
        <v>104366</v>
      </c>
      <c r="E440" s="6">
        <v>25298</v>
      </c>
      <c r="F440" s="34">
        <f t="shared" si="102"/>
        <v>0.51359999999999995</v>
      </c>
      <c r="G440" s="62">
        <f t="shared" si="117"/>
        <v>489</v>
      </c>
      <c r="H440" s="22">
        <f>INDEX('Sparsity-Size Ratio'!$P$1:$P$504,MATCH('BEFC_17-18'!A:A,'Sparsity-Size Ratio'!$A$1:$A$501))</f>
        <v>-0.94589999999999996</v>
      </c>
      <c r="I440" s="23">
        <f t="shared" si="103"/>
        <v>0</v>
      </c>
      <c r="J440" s="63">
        <v>2.6200000000000001E-2</v>
      </c>
      <c r="K440" s="63">
        <v>4.2500000000000003E-2</v>
      </c>
      <c r="L440" s="23">
        <f t="shared" si="104"/>
        <v>202.09800000000001</v>
      </c>
      <c r="M440" s="23">
        <f t="shared" si="105"/>
        <v>163.91499999999999</v>
      </c>
      <c r="N440" s="23">
        <f t="shared" si="106"/>
        <v>0</v>
      </c>
      <c r="O440" s="23">
        <f t="shared" si="107"/>
        <v>366.01299999999998</v>
      </c>
      <c r="P440" s="13">
        <v>725.60400000000004</v>
      </c>
      <c r="Q440" s="22">
        <f t="shared" si="108"/>
        <v>145.12100000000001</v>
      </c>
      <c r="R440" s="14">
        <v>188</v>
      </c>
      <c r="S440" s="22">
        <f t="shared" si="109"/>
        <v>112.8</v>
      </c>
      <c r="T440" s="64">
        <v>12856.076999999999</v>
      </c>
      <c r="U440" s="64">
        <v>12596.316000000001</v>
      </c>
      <c r="V440" s="64">
        <v>12549.839</v>
      </c>
      <c r="W440" s="23">
        <f t="shared" si="118"/>
        <v>12667.411</v>
      </c>
      <c r="X440" s="41">
        <f t="shared" si="110"/>
        <v>7.3926995793508954E-3</v>
      </c>
      <c r="Y440" s="23">
        <f t="shared" si="111"/>
        <v>623.93399999999997</v>
      </c>
      <c r="Z440" s="23">
        <f t="shared" si="112"/>
        <v>623.93399999999997</v>
      </c>
      <c r="AA440" s="30">
        <f t="shared" si="113"/>
        <v>13291.344999999999</v>
      </c>
      <c r="AB440" s="22">
        <f>INDEX('LECI_17-18'!$X$1:$X$505,MATCH('BEFC_17-18'!A:A,'LECI_17-18'!$A$1:$A$502))</f>
        <v>1.06</v>
      </c>
      <c r="AC440" s="23">
        <f t="shared" si="114"/>
        <v>7236.0209999999997</v>
      </c>
      <c r="AD440" s="31">
        <f t="shared" si="115"/>
        <v>1099370</v>
      </c>
      <c r="AF440" s="65">
        <v>13508744.74</v>
      </c>
      <c r="AH440" s="36">
        <f t="shared" si="116"/>
        <v>14608115</v>
      </c>
    </row>
    <row r="441" spans="1:34" x14ac:dyDescent="0.2">
      <c r="A441" s="1">
        <v>124153503</v>
      </c>
      <c r="B441" s="2" t="s">
        <v>502</v>
      </c>
      <c r="C441" s="2" t="s">
        <v>499</v>
      </c>
      <c r="D441" s="15">
        <v>97383</v>
      </c>
      <c r="E441" s="6">
        <v>11201</v>
      </c>
      <c r="F441" s="34">
        <f t="shared" si="102"/>
        <v>0.5504</v>
      </c>
      <c r="G441" s="62">
        <f t="shared" si="117"/>
        <v>483</v>
      </c>
      <c r="H441" s="22">
        <f>INDEX('Sparsity-Size Ratio'!$P$1:$P$504,MATCH('BEFC_17-18'!A:A,'Sparsity-Size Ratio'!$A$1:$A$501))</f>
        <v>0.16270000000000001</v>
      </c>
      <c r="I441" s="23">
        <f t="shared" si="103"/>
        <v>0</v>
      </c>
      <c r="J441" s="63">
        <v>5.3400000000000003E-2</v>
      </c>
      <c r="K441" s="63">
        <v>4.5699999999999998E-2</v>
      </c>
      <c r="L441" s="23">
        <f t="shared" si="104"/>
        <v>128.10499999999999</v>
      </c>
      <c r="M441" s="23">
        <f t="shared" si="105"/>
        <v>54.816000000000003</v>
      </c>
      <c r="N441" s="23">
        <f t="shared" si="106"/>
        <v>0</v>
      </c>
      <c r="O441" s="23">
        <f t="shared" si="107"/>
        <v>182.92099999999999</v>
      </c>
      <c r="P441" s="13">
        <v>66.13</v>
      </c>
      <c r="Q441" s="22">
        <f t="shared" si="108"/>
        <v>13.226000000000001</v>
      </c>
      <c r="R441" s="14">
        <v>156</v>
      </c>
      <c r="S441" s="22">
        <f t="shared" si="109"/>
        <v>93.6</v>
      </c>
      <c r="T441" s="64">
        <v>3998.27</v>
      </c>
      <c r="U441" s="64">
        <v>3971.0479999999998</v>
      </c>
      <c r="V441" s="64">
        <v>3973.39</v>
      </c>
      <c r="W441" s="23">
        <f t="shared" si="118"/>
        <v>3980.9029999999998</v>
      </c>
      <c r="X441" s="41">
        <f t="shared" si="110"/>
        <v>2.3232545256119596E-3</v>
      </c>
      <c r="Y441" s="23">
        <f t="shared" si="111"/>
        <v>289.74700000000001</v>
      </c>
      <c r="Z441" s="23">
        <f t="shared" si="112"/>
        <v>289.74700000000001</v>
      </c>
      <c r="AA441" s="30">
        <f t="shared" si="113"/>
        <v>4270.6499999999996</v>
      </c>
      <c r="AB441" s="22">
        <f>INDEX('LECI_17-18'!$X$1:$X$505,MATCH('BEFC_17-18'!A:A,'LECI_17-18'!$A$1:$A$502))</f>
        <v>0.87</v>
      </c>
      <c r="AC441" s="23">
        <f t="shared" si="114"/>
        <v>2044.992</v>
      </c>
      <c r="AD441" s="31">
        <f t="shared" si="115"/>
        <v>310696</v>
      </c>
      <c r="AF441" s="65">
        <v>2277607.7200000002</v>
      </c>
      <c r="AH441" s="36">
        <f t="shared" si="116"/>
        <v>2588304</v>
      </c>
    </row>
    <row r="442" spans="1:34" x14ac:dyDescent="0.2">
      <c r="A442" s="1">
        <v>124154003</v>
      </c>
      <c r="B442" s="2" t="s">
        <v>503</v>
      </c>
      <c r="C442" s="2" t="s">
        <v>499</v>
      </c>
      <c r="D442" s="15">
        <v>95692</v>
      </c>
      <c r="E442" s="6">
        <v>9579</v>
      </c>
      <c r="F442" s="34">
        <f t="shared" si="102"/>
        <v>0.56010000000000004</v>
      </c>
      <c r="G442" s="62">
        <f t="shared" si="117"/>
        <v>480</v>
      </c>
      <c r="H442" s="22">
        <f>INDEX('Sparsity-Size Ratio'!$P$1:$P$504,MATCH('BEFC_17-18'!A:A,'Sparsity-Size Ratio'!$A$1:$A$501))</f>
        <v>-8.0299999999999996E-2</v>
      </c>
      <c r="I442" s="23">
        <f t="shared" si="103"/>
        <v>0</v>
      </c>
      <c r="J442" s="63">
        <v>0.1229</v>
      </c>
      <c r="K442" s="63">
        <v>9.6100000000000005E-2</v>
      </c>
      <c r="L442" s="23">
        <f t="shared" si="104"/>
        <v>326.20499999999998</v>
      </c>
      <c r="M442" s="23">
        <f t="shared" si="105"/>
        <v>127.536</v>
      </c>
      <c r="N442" s="23">
        <f t="shared" si="106"/>
        <v>0</v>
      </c>
      <c r="O442" s="23">
        <f t="shared" si="107"/>
        <v>453.74099999999999</v>
      </c>
      <c r="P442" s="13">
        <v>218.86400000000003</v>
      </c>
      <c r="Q442" s="22">
        <f t="shared" si="108"/>
        <v>43.773000000000003</v>
      </c>
      <c r="R442" s="14">
        <v>597</v>
      </c>
      <c r="S442" s="22">
        <f t="shared" si="109"/>
        <v>358.2</v>
      </c>
      <c r="T442" s="64">
        <v>4423.7179999999998</v>
      </c>
      <c r="U442" s="64">
        <v>4466.1750000000002</v>
      </c>
      <c r="V442" s="64">
        <v>4486.5039999999999</v>
      </c>
      <c r="W442" s="23">
        <f t="shared" si="118"/>
        <v>4458.799</v>
      </c>
      <c r="X442" s="41">
        <f t="shared" si="110"/>
        <v>2.6021545753674683E-3</v>
      </c>
      <c r="Y442" s="23">
        <f t="shared" si="111"/>
        <v>855.71400000000006</v>
      </c>
      <c r="Z442" s="23">
        <f t="shared" si="112"/>
        <v>855.71400000000006</v>
      </c>
      <c r="AA442" s="30">
        <f t="shared" si="113"/>
        <v>5314.5129999999999</v>
      </c>
      <c r="AB442" s="22">
        <f>INDEX('LECI_17-18'!$X$1:$X$505,MATCH('BEFC_17-18'!A:A,'LECI_17-18'!$A$1:$A$502))</f>
        <v>1.18</v>
      </c>
      <c r="AC442" s="23">
        <f t="shared" si="114"/>
        <v>3512.4569999999999</v>
      </c>
      <c r="AD442" s="31">
        <f t="shared" si="115"/>
        <v>533648</v>
      </c>
      <c r="AF442" s="65">
        <v>5118283.8899999997</v>
      </c>
      <c r="AH442" s="36">
        <f t="shared" si="116"/>
        <v>5651932</v>
      </c>
    </row>
    <row r="443" spans="1:34" x14ac:dyDescent="0.2">
      <c r="A443" s="1">
        <v>124156503</v>
      </c>
      <c r="B443" s="2" t="s">
        <v>504</v>
      </c>
      <c r="C443" s="2" t="s">
        <v>499</v>
      </c>
      <c r="D443" s="15">
        <v>66105</v>
      </c>
      <c r="E443" s="6">
        <v>6113</v>
      </c>
      <c r="F443" s="34">
        <f t="shared" si="102"/>
        <v>0.81079999999999997</v>
      </c>
      <c r="G443" s="62">
        <f t="shared" si="117"/>
        <v>404</v>
      </c>
      <c r="H443" s="22">
        <f>INDEX('Sparsity-Size Ratio'!$P$1:$P$504,MATCH('BEFC_17-18'!A:A,'Sparsity-Size Ratio'!$A$1:$A$501))</f>
        <v>0.5907</v>
      </c>
      <c r="I443" s="23">
        <f t="shared" si="103"/>
        <v>0</v>
      </c>
      <c r="J443" s="63">
        <v>5.3900000000000003E-2</v>
      </c>
      <c r="K443" s="63">
        <v>0.19639999999999999</v>
      </c>
      <c r="L443" s="23">
        <f t="shared" si="104"/>
        <v>84.620999999999995</v>
      </c>
      <c r="M443" s="23">
        <f t="shared" si="105"/>
        <v>154.17099999999999</v>
      </c>
      <c r="N443" s="23">
        <f t="shared" si="106"/>
        <v>0</v>
      </c>
      <c r="O443" s="23">
        <f t="shared" si="107"/>
        <v>238.792</v>
      </c>
      <c r="P443" s="13">
        <v>169.59400000000002</v>
      </c>
      <c r="Q443" s="22">
        <f t="shared" si="108"/>
        <v>33.918999999999997</v>
      </c>
      <c r="R443" s="14">
        <v>68</v>
      </c>
      <c r="S443" s="22">
        <f t="shared" si="109"/>
        <v>40.799999999999997</v>
      </c>
      <c r="T443" s="64">
        <v>2616.6149999999998</v>
      </c>
      <c r="U443" s="64">
        <v>2673.953</v>
      </c>
      <c r="V443" s="64">
        <v>2693.433</v>
      </c>
      <c r="W443" s="23">
        <f t="shared" si="118"/>
        <v>2661.3339999999998</v>
      </c>
      <c r="X443" s="41">
        <f t="shared" si="110"/>
        <v>1.5531542114100691E-3</v>
      </c>
      <c r="Y443" s="23">
        <f t="shared" si="111"/>
        <v>313.51100000000002</v>
      </c>
      <c r="Z443" s="23">
        <f t="shared" si="112"/>
        <v>313.51100000000002</v>
      </c>
      <c r="AA443" s="30">
        <f t="shared" si="113"/>
        <v>2974.8449999999998</v>
      </c>
      <c r="AB443" s="22">
        <f>INDEX('LECI_17-18'!$X$1:$X$505,MATCH('BEFC_17-18'!A:A,'LECI_17-18'!$A$1:$A$502))</f>
        <v>1.35</v>
      </c>
      <c r="AC443" s="23">
        <f t="shared" si="114"/>
        <v>3256.2060000000001</v>
      </c>
      <c r="AD443" s="31">
        <f t="shared" si="115"/>
        <v>494716</v>
      </c>
      <c r="AF443" s="65">
        <v>5763111.6100000003</v>
      </c>
      <c r="AH443" s="36">
        <f t="shared" si="116"/>
        <v>6257828</v>
      </c>
    </row>
    <row r="444" spans="1:34" x14ac:dyDescent="0.2">
      <c r="A444" s="1">
        <v>124156603</v>
      </c>
      <c r="B444" s="2" t="s">
        <v>505</v>
      </c>
      <c r="C444" s="2" t="s">
        <v>499</v>
      </c>
      <c r="D444" s="15">
        <v>86124</v>
      </c>
      <c r="E444" s="6">
        <v>12275</v>
      </c>
      <c r="F444" s="34">
        <f t="shared" si="102"/>
        <v>0.62229999999999996</v>
      </c>
      <c r="G444" s="62">
        <f t="shared" si="117"/>
        <v>469</v>
      </c>
      <c r="H444" s="22">
        <f>INDEX('Sparsity-Size Ratio'!$P$1:$P$504,MATCH('BEFC_17-18'!A:A,'Sparsity-Size Ratio'!$A$1:$A$501))</f>
        <v>0.25659999999999999</v>
      </c>
      <c r="I444" s="23">
        <f t="shared" si="103"/>
        <v>0</v>
      </c>
      <c r="J444" s="63">
        <v>5.4100000000000002E-2</v>
      </c>
      <c r="K444" s="63">
        <v>6.5299999999999997E-2</v>
      </c>
      <c r="L444" s="23">
        <f t="shared" si="104"/>
        <v>173.23099999999999</v>
      </c>
      <c r="M444" s="23">
        <f t="shared" si="105"/>
        <v>104.547</v>
      </c>
      <c r="N444" s="23">
        <f t="shared" si="106"/>
        <v>0</v>
      </c>
      <c r="O444" s="23">
        <f t="shared" si="107"/>
        <v>277.77800000000002</v>
      </c>
      <c r="P444" s="13">
        <v>131.197</v>
      </c>
      <c r="Q444" s="22">
        <f t="shared" si="108"/>
        <v>26.239000000000001</v>
      </c>
      <c r="R444" s="14">
        <v>32</v>
      </c>
      <c r="S444" s="22">
        <f t="shared" si="109"/>
        <v>19.2</v>
      </c>
      <c r="T444" s="64">
        <v>5336.7669999999998</v>
      </c>
      <c r="U444" s="64">
        <v>5247.085</v>
      </c>
      <c r="V444" s="64">
        <v>5224.9059999999999</v>
      </c>
      <c r="W444" s="23">
        <f t="shared" si="118"/>
        <v>5269.5860000000002</v>
      </c>
      <c r="X444" s="41">
        <f t="shared" si="110"/>
        <v>3.0753297738230307E-3</v>
      </c>
      <c r="Y444" s="23">
        <f t="shared" si="111"/>
        <v>323.21699999999998</v>
      </c>
      <c r="Z444" s="23">
        <f t="shared" si="112"/>
        <v>323.21699999999998</v>
      </c>
      <c r="AA444" s="30">
        <f t="shared" si="113"/>
        <v>5592.8029999999999</v>
      </c>
      <c r="AB444" s="22">
        <f>INDEX('LECI_17-18'!$X$1:$X$505,MATCH('BEFC_17-18'!A:A,'LECI_17-18'!$A$1:$A$502))</f>
        <v>1.0900000000000001</v>
      </c>
      <c r="AC444" s="23">
        <f t="shared" si="114"/>
        <v>3793.6370000000002</v>
      </c>
      <c r="AD444" s="31">
        <f t="shared" si="115"/>
        <v>576368</v>
      </c>
      <c r="AF444" s="65">
        <v>5322979</v>
      </c>
      <c r="AH444" s="36">
        <f t="shared" si="116"/>
        <v>5899347</v>
      </c>
    </row>
    <row r="445" spans="1:34" x14ac:dyDescent="0.2">
      <c r="A445" s="1">
        <v>124156703</v>
      </c>
      <c r="B445" s="2" t="s">
        <v>506</v>
      </c>
      <c r="C445" s="2" t="s">
        <v>499</v>
      </c>
      <c r="D445" s="15">
        <v>66960</v>
      </c>
      <c r="E445" s="6">
        <v>8025</v>
      </c>
      <c r="F445" s="34">
        <f t="shared" si="102"/>
        <v>0.80049999999999999</v>
      </c>
      <c r="G445" s="62">
        <f t="shared" si="117"/>
        <v>411</v>
      </c>
      <c r="H445" s="22">
        <f>INDEX('Sparsity-Size Ratio'!$P$1:$P$504,MATCH('BEFC_17-18'!A:A,'Sparsity-Size Ratio'!$A$1:$A$501))</f>
        <v>0.33229999999999998</v>
      </c>
      <c r="I445" s="23">
        <f t="shared" si="103"/>
        <v>0</v>
      </c>
      <c r="J445" s="63">
        <v>0.15629999999999999</v>
      </c>
      <c r="K445" s="63">
        <v>0.1331</v>
      </c>
      <c r="L445" s="23">
        <f t="shared" si="104"/>
        <v>408.9</v>
      </c>
      <c r="M445" s="23">
        <f t="shared" si="105"/>
        <v>174.10300000000001</v>
      </c>
      <c r="N445" s="23">
        <f t="shared" si="106"/>
        <v>0</v>
      </c>
      <c r="O445" s="23">
        <f t="shared" si="107"/>
        <v>583.00300000000004</v>
      </c>
      <c r="P445" s="13">
        <v>472.79399999999993</v>
      </c>
      <c r="Q445" s="22">
        <f t="shared" si="108"/>
        <v>94.558999999999997</v>
      </c>
      <c r="R445" s="14">
        <v>330</v>
      </c>
      <c r="S445" s="22">
        <f t="shared" si="109"/>
        <v>198</v>
      </c>
      <c r="T445" s="64">
        <v>4360.2030000000004</v>
      </c>
      <c r="U445" s="64">
        <v>4379.1040000000003</v>
      </c>
      <c r="V445" s="64">
        <v>4401.1310000000003</v>
      </c>
      <c r="W445" s="23">
        <f t="shared" si="118"/>
        <v>4380.1459999999997</v>
      </c>
      <c r="X445" s="41">
        <f t="shared" si="110"/>
        <v>2.5562526937584567E-3</v>
      </c>
      <c r="Y445" s="23">
        <f t="shared" si="111"/>
        <v>875.56200000000001</v>
      </c>
      <c r="Z445" s="23">
        <f t="shared" si="112"/>
        <v>875.56200000000001</v>
      </c>
      <c r="AA445" s="30">
        <f t="shared" si="113"/>
        <v>5255.7079999999996</v>
      </c>
      <c r="AB445" s="22">
        <f>INDEX('LECI_17-18'!$X$1:$X$505,MATCH('BEFC_17-18'!A:A,'LECI_17-18'!$A$1:$A$502))</f>
        <v>1.5299999999999998</v>
      </c>
      <c r="AC445" s="23">
        <f t="shared" si="114"/>
        <v>6437.0069999999996</v>
      </c>
      <c r="AD445" s="31">
        <f t="shared" si="115"/>
        <v>977976</v>
      </c>
      <c r="AF445" s="65">
        <v>11709971.949999999</v>
      </c>
      <c r="AH445" s="36">
        <f t="shared" si="116"/>
        <v>12687948</v>
      </c>
    </row>
    <row r="446" spans="1:34" x14ac:dyDescent="0.2">
      <c r="A446" s="1">
        <v>124157203</v>
      </c>
      <c r="B446" s="2" t="s">
        <v>507</v>
      </c>
      <c r="C446" s="2" t="s">
        <v>499</v>
      </c>
      <c r="D446" s="15">
        <v>70657</v>
      </c>
      <c r="E446" s="6">
        <v>13503</v>
      </c>
      <c r="F446" s="34">
        <f t="shared" si="102"/>
        <v>0.75860000000000005</v>
      </c>
      <c r="G446" s="62">
        <f t="shared" si="117"/>
        <v>434</v>
      </c>
      <c r="H446" s="22">
        <f>INDEX('Sparsity-Size Ratio'!$P$1:$P$504,MATCH('BEFC_17-18'!A:A,'Sparsity-Size Ratio'!$A$1:$A$501))</f>
        <v>-0.3836</v>
      </c>
      <c r="I446" s="23">
        <f t="shared" si="103"/>
        <v>0</v>
      </c>
      <c r="J446" s="63">
        <v>9.4700000000000006E-2</v>
      </c>
      <c r="K446" s="63">
        <v>0.13009999999999999</v>
      </c>
      <c r="L446" s="23">
        <f t="shared" si="104"/>
        <v>235.64099999999999</v>
      </c>
      <c r="M446" s="23">
        <f t="shared" si="105"/>
        <v>161.863</v>
      </c>
      <c r="N446" s="23">
        <f t="shared" si="106"/>
        <v>0</v>
      </c>
      <c r="O446" s="23">
        <f t="shared" si="107"/>
        <v>397.50400000000002</v>
      </c>
      <c r="P446" s="13">
        <v>381.56899999999996</v>
      </c>
      <c r="Q446" s="22">
        <f t="shared" si="108"/>
        <v>76.313999999999993</v>
      </c>
      <c r="R446" s="14">
        <v>201</v>
      </c>
      <c r="S446" s="22">
        <f t="shared" si="109"/>
        <v>120.6</v>
      </c>
      <c r="T446" s="64">
        <v>4147.1480000000001</v>
      </c>
      <c r="U446" s="64">
        <v>4186.3609999999999</v>
      </c>
      <c r="V446" s="64">
        <v>4124.2520000000004</v>
      </c>
      <c r="W446" s="23">
        <f t="shared" si="118"/>
        <v>4152.5870000000004</v>
      </c>
      <c r="X446" s="41">
        <f t="shared" si="110"/>
        <v>2.4234492879498422E-3</v>
      </c>
      <c r="Y446" s="23">
        <f t="shared" si="111"/>
        <v>594.41800000000001</v>
      </c>
      <c r="Z446" s="23">
        <f t="shared" si="112"/>
        <v>594.41800000000001</v>
      </c>
      <c r="AA446" s="30">
        <f t="shared" si="113"/>
        <v>4747.0050000000001</v>
      </c>
      <c r="AB446" s="22">
        <f>INDEX('LECI_17-18'!$X$1:$X$505,MATCH('BEFC_17-18'!A:A,'LECI_17-18'!$A$1:$A$502))</f>
        <v>1.07</v>
      </c>
      <c r="AC446" s="23">
        <f t="shared" si="114"/>
        <v>3853.1529999999998</v>
      </c>
      <c r="AD446" s="31">
        <f t="shared" si="115"/>
        <v>585410</v>
      </c>
      <c r="AF446" s="65">
        <v>4208034.17</v>
      </c>
      <c r="AH446" s="36">
        <f t="shared" si="116"/>
        <v>4793444</v>
      </c>
    </row>
    <row r="447" spans="1:34" x14ac:dyDescent="0.2">
      <c r="A447" s="1">
        <v>124157802</v>
      </c>
      <c r="B447" s="2" t="s">
        <v>508</v>
      </c>
      <c r="C447" s="2" t="s">
        <v>499</v>
      </c>
      <c r="D447" s="15">
        <v>118589</v>
      </c>
      <c r="E447" s="6">
        <v>15812</v>
      </c>
      <c r="F447" s="34">
        <f t="shared" si="102"/>
        <v>0.45200000000000001</v>
      </c>
      <c r="G447" s="62">
        <f t="shared" si="117"/>
        <v>500</v>
      </c>
      <c r="H447" s="22">
        <f>INDEX('Sparsity-Size Ratio'!$P$1:$P$504,MATCH('BEFC_17-18'!A:A,'Sparsity-Size Ratio'!$A$1:$A$501))</f>
        <v>-0.78869999999999996</v>
      </c>
      <c r="I447" s="23">
        <f t="shared" si="103"/>
        <v>0</v>
      </c>
      <c r="J447" s="63">
        <v>5.7799999999999997E-2</v>
      </c>
      <c r="K447" s="63">
        <v>4.24E-2</v>
      </c>
      <c r="L447" s="23">
        <f t="shared" si="104"/>
        <v>226.37100000000001</v>
      </c>
      <c r="M447" s="23">
        <f t="shared" si="105"/>
        <v>83.028999999999996</v>
      </c>
      <c r="N447" s="23">
        <f t="shared" si="106"/>
        <v>0</v>
      </c>
      <c r="O447" s="23">
        <f t="shared" si="107"/>
        <v>309.39999999999998</v>
      </c>
      <c r="P447" s="13">
        <v>33.543999999999997</v>
      </c>
      <c r="Q447" s="22">
        <f t="shared" si="108"/>
        <v>6.7089999999999996</v>
      </c>
      <c r="R447" s="14">
        <v>111</v>
      </c>
      <c r="S447" s="22">
        <f t="shared" si="109"/>
        <v>66.599999999999994</v>
      </c>
      <c r="T447" s="64">
        <v>6527.43</v>
      </c>
      <c r="U447" s="64">
        <v>6482.6610000000001</v>
      </c>
      <c r="V447" s="64">
        <v>6460.9470000000001</v>
      </c>
      <c r="W447" s="23">
        <f t="shared" si="118"/>
        <v>6490.3459999999995</v>
      </c>
      <c r="X447" s="41">
        <f t="shared" si="110"/>
        <v>3.7877651671712367E-3</v>
      </c>
      <c r="Y447" s="23">
        <f t="shared" si="111"/>
        <v>382.709</v>
      </c>
      <c r="Z447" s="23">
        <f t="shared" si="112"/>
        <v>382.709</v>
      </c>
      <c r="AA447" s="30">
        <f t="shared" si="113"/>
        <v>6873.0550000000003</v>
      </c>
      <c r="AB447" s="22">
        <f>INDEX('LECI_17-18'!$X$1:$X$505,MATCH('BEFC_17-18'!A:A,'LECI_17-18'!$A$1:$A$502))</f>
        <v>0.76</v>
      </c>
      <c r="AC447" s="23">
        <f t="shared" si="114"/>
        <v>2361.0320000000002</v>
      </c>
      <c r="AD447" s="31">
        <f t="shared" si="115"/>
        <v>358712</v>
      </c>
      <c r="AF447" s="65">
        <v>3186362.63</v>
      </c>
      <c r="AH447" s="36">
        <f t="shared" si="116"/>
        <v>3545075</v>
      </c>
    </row>
    <row r="448" spans="1:34" x14ac:dyDescent="0.2">
      <c r="A448" s="1">
        <v>124158503</v>
      </c>
      <c r="B448" s="2" t="s">
        <v>509</v>
      </c>
      <c r="C448" s="2" t="s">
        <v>499</v>
      </c>
      <c r="D448" s="15">
        <v>117304</v>
      </c>
      <c r="E448" s="6">
        <v>8429</v>
      </c>
      <c r="F448" s="34">
        <f t="shared" si="102"/>
        <v>0.45689999999999997</v>
      </c>
      <c r="G448" s="62">
        <f t="shared" si="117"/>
        <v>499</v>
      </c>
      <c r="H448" s="22">
        <f>INDEX('Sparsity-Size Ratio'!$P$1:$P$504,MATCH('BEFC_17-18'!A:A,'Sparsity-Size Ratio'!$A$1:$A$501))</f>
        <v>0.372</v>
      </c>
      <c r="I448" s="23">
        <f t="shared" si="103"/>
        <v>0</v>
      </c>
      <c r="J448" s="63">
        <v>4.2099999999999999E-2</v>
      </c>
      <c r="K448" s="63">
        <v>2.92E-2</v>
      </c>
      <c r="L448" s="23">
        <f t="shared" si="104"/>
        <v>100.212</v>
      </c>
      <c r="M448" s="23">
        <f t="shared" si="105"/>
        <v>34.753</v>
      </c>
      <c r="N448" s="23">
        <f t="shared" si="106"/>
        <v>0</v>
      </c>
      <c r="O448" s="23">
        <f t="shared" si="107"/>
        <v>134.965</v>
      </c>
      <c r="P448" s="13">
        <v>49.244999999999997</v>
      </c>
      <c r="Q448" s="22">
        <f t="shared" si="108"/>
        <v>9.8490000000000002</v>
      </c>
      <c r="R448" s="14">
        <v>48</v>
      </c>
      <c r="S448" s="22">
        <f t="shared" si="109"/>
        <v>28.8</v>
      </c>
      <c r="T448" s="64">
        <v>3967.2280000000001</v>
      </c>
      <c r="U448" s="64">
        <v>3985.61</v>
      </c>
      <c r="V448" s="64">
        <v>4104.3940000000002</v>
      </c>
      <c r="W448" s="23">
        <f t="shared" si="118"/>
        <v>4019.0770000000002</v>
      </c>
      <c r="X448" s="41">
        <f t="shared" si="110"/>
        <v>2.3455328675511407E-3</v>
      </c>
      <c r="Y448" s="23">
        <f t="shared" si="111"/>
        <v>173.614</v>
      </c>
      <c r="Z448" s="23">
        <f t="shared" si="112"/>
        <v>173.614</v>
      </c>
      <c r="AA448" s="30">
        <f t="shared" si="113"/>
        <v>4192.6909999999998</v>
      </c>
      <c r="AB448" s="22">
        <f>INDEX('LECI_17-18'!$X$1:$X$505,MATCH('BEFC_17-18'!A:A,'LECI_17-18'!$A$1:$A$502))</f>
        <v>0.92</v>
      </c>
      <c r="AC448" s="23">
        <f t="shared" si="114"/>
        <v>1762.3889999999999</v>
      </c>
      <c r="AD448" s="31">
        <f t="shared" si="115"/>
        <v>267760</v>
      </c>
      <c r="AF448" s="65">
        <v>3005342.63</v>
      </c>
      <c r="AH448" s="36">
        <f t="shared" si="116"/>
        <v>3273103</v>
      </c>
    </row>
    <row r="449" spans="1:34" x14ac:dyDescent="0.2">
      <c r="A449" s="1">
        <v>124159002</v>
      </c>
      <c r="B449" s="2" t="s">
        <v>510</v>
      </c>
      <c r="C449" s="2" t="s">
        <v>499</v>
      </c>
      <c r="D449" s="15">
        <v>86987</v>
      </c>
      <c r="E449" s="6">
        <v>40697</v>
      </c>
      <c r="F449" s="34">
        <f t="shared" si="102"/>
        <v>0.61619999999999997</v>
      </c>
      <c r="G449" s="62">
        <f t="shared" si="117"/>
        <v>471</v>
      </c>
      <c r="H449" s="22">
        <f>INDEX('Sparsity-Size Ratio'!$P$1:$P$504,MATCH('BEFC_17-18'!A:A,'Sparsity-Size Ratio'!$A$1:$A$501))</f>
        <v>-0.92679999999999996</v>
      </c>
      <c r="I449" s="23">
        <f t="shared" si="103"/>
        <v>0</v>
      </c>
      <c r="J449" s="63">
        <v>4.0599999999999997E-2</v>
      </c>
      <c r="K449" s="63">
        <v>4.48E-2</v>
      </c>
      <c r="L449" s="23">
        <f t="shared" si="104"/>
        <v>293.02</v>
      </c>
      <c r="M449" s="23">
        <f t="shared" si="105"/>
        <v>161.666</v>
      </c>
      <c r="N449" s="23">
        <f t="shared" si="106"/>
        <v>0</v>
      </c>
      <c r="O449" s="23">
        <f t="shared" si="107"/>
        <v>454.68599999999998</v>
      </c>
      <c r="P449" s="13">
        <v>697.55500000000018</v>
      </c>
      <c r="Q449" s="22">
        <f t="shared" si="108"/>
        <v>139.511</v>
      </c>
      <c r="R449" s="14">
        <v>478</v>
      </c>
      <c r="S449" s="22">
        <f t="shared" si="109"/>
        <v>286.8</v>
      </c>
      <c r="T449" s="64">
        <v>12028.734</v>
      </c>
      <c r="U449" s="64">
        <v>12109.563</v>
      </c>
      <c r="V449" s="64">
        <v>12207.675999999999</v>
      </c>
      <c r="W449" s="23">
        <f t="shared" si="118"/>
        <v>12115.324000000001</v>
      </c>
      <c r="X449" s="41">
        <f t="shared" si="110"/>
        <v>7.0705016706649696E-3</v>
      </c>
      <c r="Y449" s="23">
        <f t="shared" si="111"/>
        <v>880.99699999999996</v>
      </c>
      <c r="Z449" s="23">
        <f t="shared" si="112"/>
        <v>880.99699999999996</v>
      </c>
      <c r="AA449" s="30">
        <f t="shared" si="113"/>
        <v>12996.321</v>
      </c>
      <c r="AB449" s="22">
        <f>INDEX('LECI_17-18'!$X$1:$X$505,MATCH('BEFC_17-18'!A:A,'LECI_17-18'!$A$1:$A$502))</f>
        <v>0.79</v>
      </c>
      <c r="AC449" s="23">
        <f t="shared" si="114"/>
        <v>6326.5829999999996</v>
      </c>
      <c r="AD449" s="31">
        <f t="shared" si="115"/>
        <v>961199</v>
      </c>
      <c r="AF449" s="65">
        <v>7247318.1200000001</v>
      </c>
      <c r="AH449" s="36">
        <f t="shared" si="116"/>
        <v>8208517</v>
      </c>
    </row>
    <row r="450" spans="1:34" x14ac:dyDescent="0.2">
      <c r="A450" s="1">
        <v>125231232</v>
      </c>
      <c r="B450" s="2" t="s">
        <v>511</v>
      </c>
      <c r="C450" s="2" t="s">
        <v>512</v>
      </c>
      <c r="D450" s="15">
        <v>29104</v>
      </c>
      <c r="E450" s="6">
        <v>14367</v>
      </c>
      <c r="F450" s="34">
        <f t="shared" si="102"/>
        <v>1.8415999999999999</v>
      </c>
      <c r="G450" s="62">
        <f t="shared" si="117"/>
        <v>6</v>
      </c>
      <c r="H450" s="22">
        <f>INDEX('Sparsity-Size Ratio'!$P$1:$P$504,MATCH('BEFC_17-18'!A:A,'Sparsity-Size Ratio'!$A$1:$A$501))</f>
        <v>-4.2497999999999996</v>
      </c>
      <c r="I450" s="23">
        <f t="shared" si="103"/>
        <v>0</v>
      </c>
      <c r="J450" s="63">
        <v>0.43569999999999998</v>
      </c>
      <c r="K450" s="63">
        <v>0.27889999999999998</v>
      </c>
      <c r="L450" s="23">
        <f t="shared" si="104"/>
        <v>1847.0409999999999</v>
      </c>
      <c r="M450" s="23">
        <f t="shared" si="105"/>
        <v>591.16300000000001</v>
      </c>
      <c r="N450" s="23">
        <f t="shared" si="106"/>
        <v>923.52</v>
      </c>
      <c r="O450" s="23">
        <f t="shared" si="107"/>
        <v>3361.7240000000002</v>
      </c>
      <c r="P450" s="13">
        <v>3850.4719999999998</v>
      </c>
      <c r="Q450" s="22">
        <f t="shared" si="108"/>
        <v>770.09400000000005</v>
      </c>
      <c r="R450" s="14">
        <v>306</v>
      </c>
      <c r="S450" s="22">
        <f t="shared" si="109"/>
        <v>183.6</v>
      </c>
      <c r="T450" s="64">
        <v>7065.415</v>
      </c>
      <c r="U450" s="64">
        <v>7172.0810000000001</v>
      </c>
      <c r="V450" s="64">
        <v>6995.3280000000004</v>
      </c>
      <c r="W450" s="23">
        <f t="shared" si="118"/>
        <v>7077.6080000000002</v>
      </c>
      <c r="X450" s="41">
        <f t="shared" si="110"/>
        <v>4.130491201746792E-3</v>
      </c>
      <c r="Y450" s="23">
        <f t="shared" si="111"/>
        <v>4315.4179999999997</v>
      </c>
      <c r="Z450" s="23">
        <f t="shared" si="112"/>
        <v>4315.4179999999997</v>
      </c>
      <c r="AA450" s="30">
        <f t="shared" si="113"/>
        <v>11393.026</v>
      </c>
      <c r="AB450" s="22">
        <f>INDEX('LECI_17-18'!$X$1:$X$505,MATCH('BEFC_17-18'!A:A,'LECI_17-18'!$A$1:$A$502))</f>
        <v>1.71</v>
      </c>
      <c r="AC450" s="23">
        <f t="shared" si="114"/>
        <v>35878.188000000002</v>
      </c>
      <c r="AD450" s="31">
        <f t="shared" si="115"/>
        <v>5450980</v>
      </c>
      <c r="AF450" s="65">
        <v>71600779.730000004</v>
      </c>
      <c r="AH450" s="36">
        <f t="shared" si="116"/>
        <v>77051760</v>
      </c>
    </row>
    <row r="451" spans="1:34" x14ac:dyDescent="0.2">
      <c r="A451" s="1">
        <v>125231303</v>
      </c>
      <c r="B451" s="2" t="s">
        <v>513</v>
      </c>
      <c r="C451" s="2" t="s">
        <v>512</v>
      </c>
      <c r="D451" s="15">
        <v>55185</v>
      </c>
      <c r="E451" s="6">
        <v>9227</v>
      </c>
      <c r="F451" s="34">
        <f t="shared" ref="F451:F501" si="119">ROUND(1/(D451/$D$504),4)</f>
        <v>0.97130000000000005</v>
      </c>
      <c r="G451" s="62">
        <f t="shared" si="117"/>
        <v>298</v>
      </c>
      <c r="H451" s="22">
        <f>INDEX('Sparsity-Size Ratio'!$P$1:$P$504,MATCH('BEFC_17-18'!A:A,'Sparsity-Size Ratio'!$A$1:$A$501))</f>
        <v>-1.0104</v>
      </c>
      <c r="I451" s="23">
        <f t="shared" ref="I451:I502" si="120">ROUND(IF(H451&lt;=$H$504,0,((H451/$H$504)-1)*0.7*(W451+Y451)),3)</f>
        <v>0</v>
      </c>
      <c r="J451" s="63">
        <v>0.1426</v>
      </c>
      <c r="K451" s="63">
        <v>0.1653</v>
      </c>
      <c r="L451" s="23">
        <f t="shared" ref="L451:L502" si="121">ROUND((J451*T451)*$L$506,3)</f>
        <v>294.37299999999999</v>
      </c>
      <c r="M451" s="23">
        <f t="shared" ref="M451:M502" si="122">ROUND((K451*T451)*$M$506,3)</f>
        <v>170.61699999999999</v>
      </c>
      <c r="N451" s="23">
        <f t="shared" ref="N451:N501" si="123">IF(J451&gt;$N$506,ROUND((J451*T451)*$N$508,3),0)</f>
        <v>0</v>
      </c>
      <c r="O451" s="23">
        <f t="shared" ref="O451:O501" si="124">ROUND(L451+M451+N451,3)</f>
        <v>464.99</v>
      </c>
      <c r="P451" s="13">
        <v>118.39800000000001</v>
      </c>
      <c r="Q451" s="22">
        <f t="shared" ref="Q451:Q501" si="125">ROUND(P451*$P$506,3)</f>
        <v>23.68</v>
      </c>
      <c r="R451" s="14">
        <v>55</v>
      </c>
      <c r="S451" s="22">
        <f t="shared" ref="S451:S501" si="126">ROUND(R451*$R$506,3)</f>
        <v>33</v>
      </c>
      <c r="T451" s="64">
        <v>3440.5450000000001</v>
      </c>
      <c r="U451" s="64">
        <v>3519.5590000000002</v>
      </c>
      <c r="V451" s="64">
        <v>3463.252</v>
      </c>
      <c r="W451" s="23">
        <f t="shared" si="118"/>
        <v>3474.4520000000002</v>
      </c>
      <c r="X451" s="41">
        <f t="shared" ref="X451:X501" si="127">W451/$W$504</f>
        <v>2.027689781193243E-3</v>
      </c>
      <c r="Y451" s="23">
        <f t="shared" ref="Y451:Y501" si="128">ROUND((S451+Q451+O451),3)</f>
        <v>521.66999999999996</v>
      </c>
      <c r="Z451" s="23">
        <f t="shared" ref="Z451:Z501" si="129">ROUND(Y451+I451,3)</f>
        <v>521.66999999999996</v>
      </c>
      <c r="AA451" s="30">
        <f t="shared" ref="AA451:AA501" si="130">ROUND(W451+Z451,4)</f>
        <v>3996.1219999999998</v>
      </c>
      <c r="AB451" s="22">
        <f>INDEX('LECI_17-18'!$X$1:$X$505,MATCH('BEFC_17-18'!A:A,'LECI_17-18'!$A$1:$A$502))</f>
        <v>1.37</v>
      </c>
      <c r="AC451" s="23">
        <f t="shared" ref="AC451:AC501" si="131">ROUND(F451*AA451*AB451,3)</f>
        <v>5317.5640000000003</v>
      </c>
      <c r="AD451" s="31">
        <f t="shared" ref="AD451:AD501" si="132">ROUND((AC451/$AC$504)*$AF$509,0)</f>
        <v>807899</v>
      </c>
      <c r="AF451" s="65">
        <v>9800529.0500000007</v>
      </c>
      <c r="AH451" s="36">
        <f t="shared" ref="AH451:AH501" si="133">ROUND(AD451+AF451,0)</f>
        <v>10608428</v>
      </c>
    </row>
    <row r="452" spans="1:34" x14ac:dyDescent="0.2">
      <c r="A452" s="1">
        <v>125234103</v>
      </c>
      <c r="B452" s="2" t="s">
        <v>514</v>
      </c>
      <c r="C452" s="2" t="s">
        <v>512</v>
      </c>
      <c r="D452" s="15">
        <v>97500</v>
      </c>
      <c r="E452" s="6">
        <v>10428</v>
      </c>
      <c r="F452" s="34">
        <f t="shared" si="119"/>
        <v>0.54969999999999997</v>
      </c>
      <c r="G452" s="62">
        <f t="shared" ref="G452:G502" si="134">RANK(F452,$F$3:$F$502)</f>
        <v>484</v>
      </c>
      <c r="H452" s="22">
        <f>INDEX('Sparsity-Size Ratio'!$P$1:$P$504,MATCH('BEFC_17-18'!A:A,'Sparsity-Size Ratio'!$A$1:$A$501))</f>
        <v>-0.57389999999999997</v>
      </c>
      <c r="I452" s="23">
        <f t="shared" si="120"/>
        <v>0</v>
      </c>
      <c r="J452" s="63">
        <v>3.2899999999999999E-2</v>
      </c>
      <c r="K452" s="63">
        <v>2.92E-2</v>
      </c>
      <c r="L452" s="23">
        <f t="shared" si="121"/>
        <v>92.555000000000007</v>
      </c>
      <c r="M452" s="23">
        <f t="shared" si="122"/>
        <v>41.073</v>
      </c>
      <c r="N452" s="23">
        <f t="shared" si="123"/>
        <v>0</v>
      </c>
      <c r="O452" s="23">
        <f t="shared" si="124"/>
        <v>133.62799999999999</v>
      </c>
      <c r="P452" s="13">
        <v>30.082000000000001</v>
      </c>
      <c r="Q452" s="22">
        <f t="shared" si="125"/>
        <v>6.016</v>
      </c>
      <c r="R452" s="14">
        <v>48</v>
      </c>
      <c r="S452" s="22">
        <f t="shared" si="126"/>
        <v>28.8</v>
      </c>
      <c r="T452" s="64">
        <v>4688.6890000000003</v>
      </c>
      <c r="U452" s="64">
        <v>4666.2039999999997</v>
      </c>
      <c r="V452" s="64">
        <v>4693.3230000000003</v>
      </c>
      <c r="W452" s="23">
        <f t="shared" ref="W452:W502" si="135">ROUND(AVERAGE(T452:V452),3)</f>
        <v>4682.7389999999996</v>
      </c>
      <c r="X452" s="41">
        <f t="shared" si="127"/>
        <v>2.7328459331989806E-3</v>
      </c>
      <c r="Y452" s="23">
        <f t="shared" si="128"/>
        <v>168.44399999999999</v>
      </c>
      <c r="Z452" s="23">
        <f t="shared" si="129"/>
        <v>168.44399999999999</v>
      </c>
      <c r="AA452" s="30">
        <f t="shared" si="130"/>
        <v>4851.183</v>
      </c>
      <c r="AB452" s="22">
        <f>INDEX('LECI_17-18'!$X$1:$X$505,MATCH('BEFC_17-18'!A:A,'LECI_17-18'!$A$1:$A$502))</f>
        <v>1.03</v>
      </c>
      <c r="AC452" s="23">
        <f t="shared" si="131"/>
        <v>2746.6959999999999</v>
      </c>
      <c r="AD452" s="31">
        <f t="shared" si="132"/>
        <v>417306</v>
      </c>
      <c r="AF452" s="65">
        <v>3781398.68</v>
      </c>
      <c r="AH452" s="36">
        <f t="shared" si="133"/>
        <v>4198705</v>
      </c>
    </row>
    <row r="453" spans="1:34" x14ac:dyDescent="0.2">
      <c r="A453" s="1">
        <v>125234502</v>
      </c>
      <c r="B453" s="2" t="s">
        <v>515</v>
      </c>
      <c r="C453" s="2" t="s">
        <v>512</v>
      </c>
      <c r="D453" s="15">
        <v>95862</v>
      </c>
      <c r="E453" s="6">
        <v>17478</v>
      </c>
      <c r="F453" s="34">
        <f t="shared" si="119"/>
        <v>0.55910000000000004</v>
      </c>
      <c r="G453" s="62">
        <f t="shared" si="134"/>
        <v>481</v>
      </c>
      <c r="H453" s="22">
        <f>INDEX('Sparsity-Size Ratio'!$P$1:$P$504,MATCH('BEFC_17-18'!A:A,'Sparsity-Size Ratio'!$A$1:$A$501))</f>
        <v>-2.5491000000000001</v>
      </c>
      <c r="I453" s="23">
        <f t="shared" si="120"/>
        <v>0</v>
      </c>
      <c r="J453" s="63">
        <v>4.9299999999999997E-2</v>
      </c>
      <c r="K453" s="63">
        <v>4.2999999999999997E-2</v>
      </c>
      <c r="L453" s="23">
        <f t="shared" si="121"/>
        <v>170.62299999999999</v>
      </c>
      <c r="M453" s="23">
        <f t="shared" si="122"/>
        <v>74.41</v>
      </c>
      <c r="N453" s="23">
        <f t="shared" si="123"/>
        <v>0</v>
      </c>
      <c r="O453" s="23">
        <f t="shared" si="124"/>
        <v>245.03299999999999</v>
      </c>
      <c r="P453" s="13">
        <v>16.798999999999999</v>
      </c>
      <c r="Q453" s="22">
        <f t="shared" si="125"/>
        <v>3.36</v>
      </c>
      <c r="R453" s="14">
        <v>51</v>
      </c>
      <c r="S453" s="22">
        <f t="shared" si="126"/>
        <v>30.6</v>
      </c>
      <c r="T453" s="64">
        <v>5768.1790000000001</v>
      </c>
      <c r="U453" s="64">
        <v>5725.3580000000002</v>
      </c>
      <c r="V453" s="64">
        <v>5700.0940000000001</v>
      </c>
      <c r="W453" s="23">
        <f t="shared" si="135"/>
        <v>5731.21</v>
      </c>
      <c r="X453" s="41">
        <f t="shared" si="127"/>
        <v>3.3447334862800019E-3</v>
      </c>
      <c r="Y453" s="23">
        <f t="shared" si="128"/>
        <v>278.99299999999999</v>
      </c>
      <c r="Z453" s="23">
        <f t="shared" si="129"/>
        <v>278.99299999999999</v>
      </c>
      <c r="AA453" s="30">
        <f t="shared" si="130"/>
        <v>6010.2030000000004</v>
      </c>
      <c r="AB453" s="22">
        <f>INDEX('LECI_17-18'!$X$1:$X$505,MATCH('BEFC_17-18'!A:A,'LECI_17-18'!$A$1:$A$502))</f>
        <v>0.79</v>
      </c>
      <c r="AC453" s="23">
        <f t="shared" si="131"/>
        <v>2654.6410000000001</v>
      </c>
      <c r="AD453" s="31">
        <f t="shared" si="132"/>
        <v>403320</v>
      </c>
      <c r="AF453" s="65">
        <v>2999989.77</v>
      </c>
      <c r="AH453" s="36">
        <f t="shared" si="133"/>
        <v>3403310</v>
      </c>
    </row>
    <row r="454" spans="1:34" x14ac:dyDescent="0.2">
      <c r="A454" s="1">
        <v>125235103</v>
      </c>
      <c r="B454" s="2" t="s">
        <v>516</v>
      </c>
      <c r="C454" s="2" t="s">
        <v>512</v>
      </c>
      <c r="D454" s="15">
        <v>58379</v>
      </c>
      <c r="E454" s="6">
        <v>9091</v>
      </c>
      <c r="F454" s="34">
        <f t="shared" si="119"/>
        <v>0.91810000000000003</v>
      </c>
      <c r="G454" s="62">
        <f t="shared" si="134"/>
        <v>332</v>
      </c>
      <c r="H454" s="22">
        <f>INDEX('Sparsity-Size Ratio'!$P$1:$P$504,MATCH('BEFC_17-18'!A:A,'Sparsity-Size Ratio'!$A$1:$A$501))</f>
        <v>-0.9415</v>
      </c>
      <c r="I454" s="23">
        <f t="shared" si="120"/>
        <v>0</v>
      </c>
      <c r="J454" s="63">
        <v>0.10299999999999999</v>
      </c>
      <c r="K454" s="63">
        <v>0.18</v>
      </c>
      <c r="L454" s="23">
        <f t="shared" si="121"/>
        <v>212.893</v>
      </c>
      <c r="M454" s="23">
        <f t="shared" si="122"/>
        <v>186.023</v>
      </c>
      <c r="N454" s="23">
        <f t="shared" si="123"/>
        <v>0</v>
      </c>
      <c r="O454" s="23">
        <f t="shared" si="124"/>
        <v>398.916</v>
      </c>
      <c r="P454" s="13">
        <v>37.283999999999999</v>
      </c>
      <c r="Q454" s="22">
        <f t="shared" si="125"/>
        <v>7.4569999999999999</v>
      </c>
      <c r="R454" s="14">
        <v>27</v>
      </c>
      <c r="S454" s="22">
        <f t="shared" si="126"/>
        <v>16.2</v>
      </c>
      <c r="T454" s="64">
        <v>3444.873</v>
      </c>
      <c r="U454" s="64">
        <v>3516.4870000000001</v>
      </c>
      <c r="V454" s="64">
        <v>3534.1880000000001</v>
      </c>
      <c r="W454" s="23">
        <f t="shared" si="135"/>
        <v>3498.5160000000001</v>
      </c>
      <c r="X454" s="41">
        <f t="shared" si="127"/>
        <v>2.0417335287812467E-3</v>
      </c>
      <c r="Y454" s="23">
        <f t="shared" si="128"/>
        <v>422.57299999999998</v>
      </c>
      <c r="Z454" s="23">
        <f t="shared" si="129"/>
        <v>422.57299999999998</v>
      </c>
      <c r="AA454" s="30">
        <f t="shared" si="130"/>
        <v>3921.0889999999999</v>
      </c>
      <c r="AB454" s="22">
        <f>INDEX('LECI_17-18'!$X$1:$X$505,MATCH('BEFC_17-18'!A:A,'LECI_17-18'!$A$1:$A$502))</f>
        <v>1.18</v>
      </c>
      <c r="AC454" s="23">
        <f t="shared" si="131"/>
        <v>4247.9430000000002</v>
      </c>
      <c r="AD454" s="31">
        <f t="shared" si="132"/>
        <v>645391</v>
      </c>
      <c r="AF454" s="65">
        <v>8248266.5599999996</v>
      </c>
      <c r="AH454" s="36">
        <f t="shared" si="133"/>
        <v>8893658</v>
      </c>
    </row>
    <row r="455" spans="1:34" x14ac:dyDescent="0.2">
      <c r="A455" s="1">
        <v>125235502</v>
      </c>
      <c r="B455" s="2" t="s">
        <v>517</v>
      </c>
      <c r="C455" s="2" t="s">
        <v>512</v>
      </c>
      <c r="D455" s="15">
        <v>79030</v>
      </c>
      <c r="E455" s="6">
        <v>13246</v>
      </c>
      <c r="F455" s="34">
        <f t="shared" si="119"/>
        <v>0.67820000000000003</v>
      </c>
      <c r="G455" s="62">
        <f t="shared" si="134"/>
        <v>457</v>
      </c>
      <c r="H455" s="22">
        <f>INDEX('Sparsity-Size Ratio'!$P$1:$P$504,MATCH('BEFC_17-18'!A:A,'Sparsity-Size Ratio'!$A$1:$A$501))</f>
        <v>-0.12570000000000001</v>
      </c>
      <c r="I455" s="23">
        <f t="shared" si="120"/>
        <v>0</v>
      </c>
      <c r="J455" s="63">
        <v>4.8800000000000003E-2</v>
      </c>
      <c r="K455" s="63">
        <v>0.15210000000000001</v>
      </c>
      <c r="L455" s="23">
        <f t="shared" si="121"/>
        <v>94.751999999999995</v>
      </c>
      <c r="M455" s="23">
        <f t="shared" si="122"/>
        <v>147.66200000000001</v>
      </c>
      <c r="N455" s="23">
        <f t="shared" si="123"/>
        <v>0</v>
      </c>
      <c r="O455" s="23">
        <f t="shared" si="124"/>
        <v>242.41399999999999</v>
      </c>
      <c r="P455" s="13">
        <v>28.252999999999997</v>
      </c>
      <c r="Q455" s="22">
        <f t="shared" si="125"/>
        <v>5.6509999999999998</v>
      </c>
      <c r="R455" s="14">
        <v>98</v>
      </c>
      <c r="S455" s="22">
        <f t="shared" si="126"/>
        <v>58.8</v>
      </c>
      <c r="T455" s="64">
        <v>3236.0720000000001</v>
      </c>
      <c r="U455" s="64">
        <v>3260.3589999999999</v>
      </c>
      <c r="V455" s="64">
        <v>3317.5880000000002</v>
      </c>
      <c r="W455" s="23">
        <f t="shared" si="135"/>
        <v>3271.34</v>
      </c>
      <c r="X455" s="41">
        <f t="shared" si="127"/>
        <v>1.9091536417278764E-3</v>
      </c>
      <c r="Y455" s="23">
        <f t="shared" si="128"/>
        <v>306.86500000000001</v>
      </c>
      <c r="Z455" s="23">
        <f t="shared" si="129"/>
        <v>306.86500000000001</v>
      </c>
      <c r="AA455" s="30">
        <f t="shared" si="130"/>
        <v>3578.2049999999999</v>
      </c>
      <c r="AB455" s="22">
        <f>INDEX('LECI_17-18'!$X$1:$X$505,MATCH('BEFC_17-18'!A:A,'LECI_17-18'!$A$1:$A$502))</f>
        <v>0.77</v>
      </c>
      <c r="AC455" s="23">
        <f t="shared" si="131"/>
        <v>1868.5889999999999</v>
      </c>
      <c r="AD455" s="31">
        <f t="shared" si="132"/>
        <v>283895</v>
      </c>
      <c r="AF455" s="65">
        <v>2462699.9500000002</v>
      </c>
      <c r="AH455" s="36">
        <f t="shared" si="133"/>
        <v>2746595</v>
      </c>
    </row>
    <row r="456" spans="1:34" x14ac:dyDescent="0.2">
      <c r="A456" s="1">
        <v>125236903</v>
      </c>
      <c r="B456" s="2" t="s">
        <v>518</v>
      </c>
      <c r="C456" s="2" t="s">
        <v>512</v>
      </c>
      <c r="D456" s="15">
        <v>74061</v>
      </c>
      <c r="E456" s="6">
        <v>10174</v>
      </c>
      <c r="F456" s="34">
        <f t="shared" si="119"/>
        <v>0.72370000000000001</v>
      </c>
      <c r="G456" s="62">
        <f t="shared" si="134"/>
        <v>444</v>
      </c>
      <c r="H456" s="22">
        <f>INDEX('Sparsity-Size Ratio'!$P$1:$P$504,MATCH('BEFC_17-18'!A:A,'Sparsity-Size Ratio'!$A$1:$A$501))</f>
        <v>-1.6023000000000001</v>
      </c>
      <c r="I456" s="23">
        <f t="shared" si="120"/>
        <v>0</v>
      </c>
      <c r="J456" s="63">
        <v>3.7199999999999997E-2</v>
      </c>
      <c r="K456" s="63">
        <v>0.1404</v>
      </c>
      <c r="L456" s="23">
        <f t="shared" si="121"/>
        <v>75.043000000000006</v>
      </c>
      <c r="M456" s="23">
        <f t="shared" si="122"/>
        <v>141.613</v>
      </c>
      <c r="N456" s="23">
        <f t="shared" si="123"/>
        <v>0</v>
      </c>
      <c r="O456" s="23">
        <f t="shared" si="124"/>
        <v>216.65600000000001</v>
      </c>
      <c r="P456" s="13">
        <v>55.462999999999994</v>
      </c>
      <c r="Q456" s="22">
        <f t="shared" si="125"/>
        <v>11.093</v>
      </c>
      <c r="R456" s="14">
        <v>40</v>
      </c>
      <c r="S456" s="22">
        <f t="shared" si="126"/>
        <v>24</v>
      </c>
      <c r="T456" s="64">
        <v>3362.125</v>
      </c>
      <c r="U456" s="64">
        <v>3372.9</v>
      </c>
      <c r="V456" s="64">
        <v>3419.7220000000002</v>
      </c>
      <c r="W456" s="23">
        <f t="shared" si="135"/>
        <v>3384.9160000000002</v>
      </c>
      <c r="X456" s="41">
        <f t="shared" si="127"/>
        <v>1.9754365820559639E-3</v>
      </c>
      <c r="Y456" s="23">
        <f t="shared" si="128"/>
        <v>251.749</v>
      </c>
      <c r="Z456" s="23">
        <f t="shared" si="129"/>
        <v>251.749</v>
      </c>
      <c r="AA456" s="30">
        <f t="shared" si="130"/>
        <v>3636.665</v>
      </c>
      <c r="AB456" s="22">
        <f>INDEX('LECI_17-18'!$X$1:$X$505,MATCH('BEFC_17-18'!A:A,'LECI_17-18'!$A$1:$A$502))</f>
        <v>0.92</v>
      </c>
      <c r="AC456" s="23">
        <f t="shared" si="131"/>
        <v>2421.306</v>
      </c>
      <c r="AD456" s="31">
        <f t="shared" si="132"/>
        <v>367870</v>
      </c>
      <c r="AF456" s="65">
        <v>5902283.9199999999</v>
      </c>
      <c r="AH456" s="36">
        <f t="shared" si="133"/>
        <v>6270154</v>
      </c>
    </row>
    <row r="457" spans="1:34" x14ac:dyDescent="0.2">
      <c r="A457" s="1">
        <v>125237603</v>
      </c>
      <c r="B457" s="2" t="s">
        <v>519</v>
      </c>
      <c r="C457" s="2" t="s">
        <v>512</v>
      </c>
      <c r="D457" s="15">
        <v>106538</v>
      </c>
      <c r="E457" s="6">
        <v>9778</v>
      </c>
      <c r="F457" s="34">
        <f t="shared" si="119"/>
        <v>0.50309999999999999</v>
      </c>
      <c r="G457" s="62">
        <f t="shared" si="134"/>
        <v>491</v>
      </c>
      <c r="H457" s="22">
        <f>INDEX('Sparsity-Size Ratio'!$P$1:$P$504,MATCH('BEFC_17-18'!A:A,'Sparsity-Size Ratio'!$A$1:$A$501))</f>
        <v>-0.73080000000000001</v>
      </c>
      <c r="I457" s="23">
        <f t="shared" si="120"/>
        <v>0</v>
      </c>
      <c r="J457" s="63">
        <v>4.6600000000000003E-2</v>
      </c>
      <c r="K457" s="63">
        <v>4.8899999999999999E-2</v>
      </c>
      <c r="L457" s="23">
        <f t="shared" si="121"/>
        <v>105.182</v>
      </c>
      <c r="M457" s="23">
        <f t="shared" si="122"/>
        <v>55.186999999999998</v>
      </c>
      <c r="N457" s="23">
        <f t="shared" si="123"/>
        <v>0</v>
      </c>
      <c r="O457" s="23">
        <f t="shared" si="124"/>
        <v>160.369</v>
      </c>
      <c r="P457" s="13">
        <v>7.6150000000000002</v>
      </c>
      <c r="Q457" s="22">
        <f t="shared" si="125"/>
        <v>1.5229999999999999</v>
      </c>
      <c r="R457" s="14">
        <v>90</v>
      </c>
      <c r="S457" s="22">
        <f t="shared" si="126"/>
        <v>54</v>
      </c>
      <c r="T457" s="64">
        <v>3761.864</v>
      </c>
      <c r="U457" s="64">
        <v>3701.8139999999999</v>
      </c>
      <c r="V457" s="64">
        <v>3561.1019999999999</v>
      </c>
      <c r="W457" s="23">
        <f t="shared" si="135"/>
        <v>3674.9270000000001</v>
      </c>
      <c r="X457" s="41">
        <f t="shared" si="127"/>
        <v>2.1446869677667559E-3</v>
      </c>
      <c r="Y457" s="23">
        <f t="shared" si="128"/>
        <v>215.892</v>
      </c>
      <c r="Z457" s="23">
        <f t="shared" si="129"/>
        <v>215.892</v>
      </c>
      <c r="AA457" s="30">
        <f t="shared" si="130"/>
        <v>3890.819</v>
      </c>
      <c r="AB457" s="22">
        <f>INDEX('LECI_17-18'!$X$1:$X$505,MATCH('BEFC_17-18'!A:A,'LECI_17-18'!$A$1:$A$502))</f>
        <v>0.82</v>
      </c>
      <c r="AC457" s="23">
        <f t="shared" si="131"/>
        <v>1605.126</v>
      </c>
      <c r="AD457" s="31">
        <f t="shared" si="132"/>
        <v>243867</v>
      </c>
      <c r="AF457" s="65">
        <v>1848138.87</v>
      </c>
      <c r="AH457" s="36">
        <f t="shared" si="133"/>
        <v>2092006</v>
      </c>
    </row>
    <row r="458" spans="1:34" x14ac:dyDescent="0.2">
      <c r="A458" s="1">
        <v>125237702</v>
      </c>
      <c r="B458" s="2" t="s">
        <v>520</v>
      </c>
      <c r="C458" s="2" t="s">
        <v>512</v>
      </c>
      <c r="D458" s="15">
        <v>64934</v>
      </c>
      <c r="E458" s="6">
        <v>15522</v>
      </c>
      <c r="F458" s="34">
        <f t="shared" si="119"/>
        <v>0.82540000000000002</v>
      </c>
      <c r="G458" s="62">
        <f t="shared" si="134"/>
        <v>390</v>
      </c>
      <c r="H458" s="22">
        <f>INDEX('Sparsity-Size Ratio'!$P$1:$P$504,MATCH('BEFC_17-18'!A:A,'Sparsity-Size Ratio'!$A$1:$A$501))</f>
        <v>-3.1307999999999998</v>
      </c>
      <c r="I458" s="23">
        <f t="shared" si="120"/>
        <v>0</v>
      </c>
      <c r="J458" s="63">
        <v>8.9700000000000002E-2</v>
      </c>
      <c r="K458" s="63">
        <v>0.16739999999999999</v>
      </c>
      <c r="L458" s="23">
        <f t="shared" si="121"/>
        <v>293.49599999999998</v>
      </c>
      <c r="M458" s="23">
        <f t="shared" si="122"/>
        <v>273.86399999999998</v>
      </c>
      <c r="N458" s="23">
        <f t="shared" si="123"/>
        <v>0</v>
      </c>
      <c r="O458" s="23">
        <f t="shared" si="124"/>
        <v>567.36</v>
      </c>
      <c r="P458" s="13">
        <v>68.043999999999997</v>
      </c>
      <c r="Q458" s="22">
        <f t="shared" si="125"/>
        <v>13.609</v>
      </c>
      <c r="R458" s="14">
        <v>55</v>
      </c>
      <c r="S458" s="22">
        <f t="shared" si="126"/>
        <v>33</v>
      </c>
      <c r="T458" s="64">
        <v>5453.2830000000004</v>
      </c>
      <c r="U458" s="64">
        <v>5427.3819999999996</v>
      </c>
      <c r="V458" s="64">
        <v>5524.8310000000001</v>
      </c>
      <c r="W458" s="23">
        <f t="shared" si="135"/>
        <v>5468.4989999999998</v>
      </c>
      <c r="X458" s="41">
        <f t="shared" si="127"/>
        <v>3.1914153773790707E-3</v>
      </c>
      <c r="Y458" s="23">
        <f t="shared" si="128"/>
        <v>613.96900000000005</v>
      </c>
      <c r="Z458" s="23">
        <f t="shared" si="129"/>
        <v>613.96900000000005</v>
      </c>
      <c r="AA458" s="30">
        <f t="shared" si="130"/>
        <v>6082.4679999999998</v>
      </c>
      <c r="AB458" s="22">
        <f>INDEX('LECI_17-18'!$X$1:$X$505,MATCH('BEFC_17-18'!A:A,'LECI_17-18'!$A$1:$A$502))</f>
        <v>1.1000000000000001</v>
      </c>
      <c r="AC458" s="23">
        <f t="shared" si="131"/>
        <v>5522.5159999999996</v>
      </c>
      <c r="AD458" s="31">
        <f t="shared" si="132"/>
        <v>839037</v>
      </c>
      <c r="AF458" s="65">
        <v>11161324.9</v>
      </c>
      <c r="AH458" s="36">
        <f t="shared" si="133"/>
        <v>12000362</v>
      </c>
    </row>
    <row r="459" spans="1:34" x14ac:dyDescent="0.2">
      <c r="A459" s="1">
        <v>125237903</v>
      </c>
      <c r="B459" s="2" t="s">
        <v>521</v>
      </c>
      <c r="C459" s="2" t="s">
        <v>512</v>
      </c>
      <c r="D459" s="15">
        <v>90265</v>
      </c>
      <c r="E459" s="6">
        <v>14111</v>
      </c>
      <c r="F459" s="34">
        <f t="shared" si="119"/>
        <v>0.59379999999999999</v>
      </c>
      <c r="G459" s="62">
        <f t="shared" si="134"/>
        <v>476</v>
      </c>
      <c r="H459" s="22">
        <f>INDEX('Sparsity-Size Ratio'!$P$1:$P$504,MATCH('BEFC_17-18'!A:A,'Sparsity-Size Ratio'!$A$1:$A$501))</f>
        <v>1.5299999999999999E-2</v>
      </c>
      <c r="I459" s="23">
        <f t="shared" si="120"/>
        <v>0</v>
      </c>
      <c r="J459" s="63">
        <v>4.3799999999999999E-2</v>
      </c>
      <c r="K459" s="63">
        <v>2.7900000000000001E-2</v>
      </c>
      <c r="L459" s="23">
        <f t="shared" si="121"/>
        <v>98.113</v>
      </c>
      <c r="M459" s="23">
        <f t="shared" si="122"/>
        <v>31.248000000000001</v>
      </c>
      <c r="N459" s="23">
        <f t="shared" si="123"/>
        <v>0</v>
      </c>
      <c r="O459" s="23">
        <f t="shared" si="124"/>
        <v>129.36099999999999</v>
      </c>
      <c r="P459" s="13">
        <v>31.521999999999998</v>
      </c>
      <c r="Q459" s="22">
        <f t="shared" si="125"/>
        <v>6.3040000000000003</v>
      </c>
      <c r="R459" s="14">
        <v>60</v>
      </c>
      <c r="S459" s="22">
        <f t="shared" si="126"/>
        <v>36</v>
      </c>
      <c r="T459" s="64">
        <v>3733.3649999999998</v>
      </c>
      <c r="U459" s="64">
        <v>3712.5250000000001</v>
      </c>
      <c r="V459" s="64">
        <v>3694.3310000000001</v>
      </c>
      <c r="W459" s="23">
        <f t="shared" si="135"/>
        <v>3713.4070000000002</v>
      </c>
      <c r="X459" s="41">
        <f t="shared" si="127"/>
        <v>2.167143891270179E-3</v>
      </c>
      <c r="Y459" s="23">
        <f t="shared" si="128"/>
        <v>171.66499999999999</v>
      </c>
      <c r="Z459" s="23">
        <f t="shared" si="129"/>
        <v>171.66499999999999</v>
      </c>
      <c r="AA459" s="30">
        <f t="shared" si="130"/>
        <v>3885.0720000000001</v>
      </c>
      <c r="AB459" s="22">
        <f>INDEX('LECI_17-18'!$X$1:$X$505,MATCH('BEFC_17-18'!A:A,'LECI_17-18'!$A$1:$A$502))</f>
        <v>0.67</v>
      </c>
      <c r="AC459" s="23">
        <f t="shared" si="131"/>
        <v>1545.66</v>
      </c>
      <c r="AD459" s="31">
        <f t="shared" si="132"/>
        <v>234832</v>
      </c>
      <c r="AF459" s="65">
        <v>2714970.86</v>
      </c>
      <c r="AH459" s="36">
        <f t="shared" si="133"/>
        <v>2949803</v>
      </c>
    </row>
    <row r="460" spans="1:34" x14ac:dyDescent="0.2">
      <c r="A460" s="1">
        <v>125238402</v>
      </c>
      <c r="B460" s="2" t="s">
        <v>522</v>
      </c>
      <c r="C460" s="2" t="s">
        <v>512</v>
      </c>
      <c r="D460" s="15">
        <v>49928</v>
      </c>
      <c r="E460" s="6">
        <v>11204</v>
      </c>
      <c r="F460" s="34">
        <f t="shared" si="119"/>
        <v>1.0734999999999999</v>
      </c>
      <c r="G460" s="62">
        <f t="shared" si="134"/>
        <v>220</v>
      </c>
      <c r="H460" s="22">
        <f>INDEX('Sparsity-Size Ratio'!$P$1:$P$504,MATCH('BEFC_17-18'!A:A,'Sparsity-Size Ratio'!$A$1:$A$501))</f>
        <v>-4.6475</v>
      </c>
      <c r="I460" s="23">
        <f t="shared" si="120"/>
        <v>0</v>
      </c>
      <c r="J460" s="63">
        <v>0.26540000000000002</v>
      </c>
      <c r="K460" s="63">
        <v>0.23180000000000001</v>
      </c>
      <c r="L460" s="23">
        <f t="shared" si="121"/>
        <v>720.60299999999995</v>
      </c>
      <c r="M460" s="23">
        <f t="shared" si="122"/>
        <v>314.68700000000001</v>
      </c>
      <c r="N460" s="23">
        <f t="shared" si="123"/>
        <v>0</v>
      </c>
      <c r="O460" s="23">
        <f t="shared" si="124"/>
        <v>1035.29</v>
      </c>
      <c r="P460" s="13">
        <v>282.97800000000001</v>
      </c>
      <c r="Q460" s="22">
        <f t="shared" si="125"/>
        <v>56.595999999999997</v>
      </c>
      <c r="R460" s="14">
        <v>113</v>
      </c>
      <c r="S460" s="22">
        <f t="shared" si="126"/>
        <v>67.8</v>
      </c>
      <c r="T460" s="64">
        <v>4525.2619999999997</v>
      </c>
      <c r="U460" s="64">
        <v>4484.4440000000004</v>
      </c>
      <c r="V460" s="64">
        <v>4366.8059999999996</v>
      </c>
      <c r="W460" s="23">
        <f t="shared" si="135"/>
        <v>4458.8370000000004</v>
      </c>
      <c r="X460" s="41">
        <f t="shared" si="127"/>
        <v>2.6021767521630279E-3</v>
      </c>
      <c r="Y460" s="23">
        <f t="shared" si="128"/>
        <v>1159.6859999999999</v>
      </c>
      <c r="Z460" s="23">
        <f t="shared" si="129"/>
        <v>1159.6859999999999</v>
      </c>
      <c r="AA460" s="30">
        <f t="shared" si="130"/>
        <v>5618.5230000000001</v>
      </c>
      <c r="AB460" s="22">
        <f>INDEX('LECI_17-18'!$X$1:$X$505,MATCH('BEFC_17-18'!A:A,'LECI_17-18'!$A$1:$A$502))</f>
        <v>1.75</v>
      </c>
      <c r="AC460" s="23">
        <f t="shared" si="131"/>
        <v>10555.098</v>
      </c>
      <c r="AD460" s="31">
        <f t="shared" si="132"/>
        <v>1603638</v>
      </c>
      <c r="AF460" s="65">
        <v>14710330.07</v>
      </c>
      <c r="AH460" s="36">
        <f t="shared" si="133"/>
        <v>16313968</v>
      </c>
    </row>
    <row r="461" spans="1:34" x14ac:dyDescent="0.2">
      <c r="A461" s="1">
        <v>125238502</v>
      </c>
      <c r="B461" s="2" t="s">
        <v>523</v>
      </c>
      <c r="C461" s="2" t="s">
        <v>512</v>
      </c>
      <c r="D461" s="15">
        <v>93210</v>
      </c>
      <c r="E461" s="6">
        <v>9570</v>
      </c>
      <c r="F461" s="34">
        <f t="shared" si="119"/>
        <v>0.57499999999999996</v>
      </c>
      <c r="G461" s="62">
        <f t="shared" si="134"/>
        <v>477</v>
      </c>
      <c r="H461" s="22">
        <f>INDEX('Sparsity-Size Ratio'!$P$1:$P$504,MATCH('BEFC_17-18'!A:A,'Sparsity-Size Ratio'!$A$1:$A$501))</f>
        <v>-2.3898000000000001</v>
      </c>
      <c r="I461" s="23">
        <f t="shared" si="120"/>
        <v>0</v>
      </c>
      <c r="J461" s="63">
        <v>2.47E-2</v>
      </c>
      <c r="K461" s="63">
        <v>8.8900000000000007E-2</v>
      </c>
      <c r="L461" s="23">
        <f t="shared" si="121"/>
        <v>57.918999999999997</v>
      </c>
      <c r="M461" s="23">
        <f t="shared" si="122"/>
        <v>104.23</v>
      </c>
      <c r="N461" s="23">
        <f t="shared" si="123"/>
        <v>0</v>
      </c>
      <c r="O461" s="23">
        <f t="shared" si="124"/>
        <v>162.149</v>
      </c>
      <c r="P461" s="13">
        <v>20.684999999999999</v>
      </c>
      <c r="Q461" s="22">
        <f t="shared" si="125"/>
        <v>4.1369999999999996</v>
      </c>
      <c r="R461" s="14">
        <v>58</v>
      </c>
      <c r="S461" s="22">
        <f t="shared" si="126"/>
        <v>34.799999999999997</v>
      </c>
      <c r="T461" s="64">
        <v>3908.15</v>
      </c>
      <c r="U461" s="64">
        <v>3864.123</v>
      </c>
      <c r="V461" s="64">
        <v>3821.5529999999999</v>
      </c>
      <c r="W461" s="23">
        <f t="shared" si="135"/>
        <v>3864.6089999999999</v>
      </c>
      <c r="X461" s="41">
        <f t="shared" si="127"/>
        <v>2.2553853608014837E-3</v>
      </c>
      <c r="Y461" s="23">
        <f t="shared" si="128"/>
        <v>201.08600000000001</v>
      </c>
      <c r="Z461" s="23">
        <f t="shared" si="129"/>
        <v>201.08600000000001</v>
      </c>
      <c r="AA461" s="30">
        <f t="shared" si="130"/>
        <v>4065.6950000000002</v>
      </c>
      <c r="AB461" s="22">
        <f>INDEX('LECI_17-18'!$X$1:$X$505,MATCH('BEFC_17-18'!A:A,'LECI_17-18'!$A$1:$A$502))</f>
        <v>1</v>
      </c>
      <c r="AC461" s="23">
        <f t="shared" si="131"/>
        <v>2337.7750000000001</v>
      </c>
      <c r="AD461" s="31">
        <f t="shared" si="132"/>
        <v>355179</v>
      </c>
      <c r="AF461" s="65">
        <v>2643080.37</v>
      </c>
      <c r="AH461" s="36">
        <f t="shared" si="133"/>
        <v>2998259</v>
      </c>
    </row>
    <row r="462" spans="1:34" s="66" customFormat="1" x14ac:dyDescent="0.2">
      <c r="A462" s="1">
        <v>125239452</v>
      </c>
      <c r="B462" s="2" t="s">
        <v>524</v>
      </c>
      <c r="C462" s="2" t="s">
        <v>512</v>
      </c>
      <c r="D462" s="15">
        <v>48835</v>
      </c>
      <c r="E462" s="6">
        <v>32980</v>
      </c>
      <c r="F462" s="34">
        <f t="shared" si="119"/>
        <v>1.0975999999999999</v>
      </c>
      <c r="G462" s="62">
        <f t="shared" si="134"/>
        <v>200</v>
      </c>
      <c r="H462" s="22">
        <f>INDEX('Sparsity-Size Ratio'!$P$1:$P$504,MATCH('BEFC_17-18'!A:A,'Sparsity-Size Ratio'!$A$1:$A$501))</f>
        <v>-7.7163000000000004</v>
      </c>
      <c r="I462" s="23">
        <f t="shared" si="120"/>
        <v>0</v>
      </c>
      <c r="J462" s="17">
        <v>0.20619999999999999</v>
      </c>
      <c r="K462" s="17">
        <v>0.25340000000000001</v>
      </c>
      <c r="L462" s="23">
        <f t="shared" si="121"/>
        <v>1556.028</v>
      </c>
      <c r="M462" s="23">
        <f t="shared" si="122"/>
        <v>956.10500000000002</v>
      </c>
      <c r="N462" s="23">
        <f t="shared" si="123"/>
        <v>0</v>
      </c>
      <c r="O462" s="23">
        <f t="shared" si="124"/>
        <v>2512.1329999999998</v>
      </c>
      <c r="P462" s="13">
        <v>570.69000000000005</v>
      </c>
      <c r="Q462" s="22">
        <f t="shared" si="125"/>
        <v>114.13800000000001</v>
      </c>
      <c r="R462" s="14">
        <v>873</v>
      </c>
      <c r="S462" s="22">
        <f t="shared" si="126"/>
        <v>523.79999999999995</v>
      </c>
      <c r="T462" s="18">
        <v>12577.013999999999</v>
      </c>
      <c r="U462" s="18">
        <v>12266.349</v>
      </c>
      <c r="V462" s="18">
        <v>12117.652</v>
      </c>
      <c r="W462" s="23">
        <f t="shared" si="135"/>
        <v>12320.338</v>
      </c>
      <c r="X462" s="41">
        <f t="shared" si="127"/>
        <v>7.1901478171080774E-3</v>
      </c>
      <c r="Y462" s="23">
        <f t="shared" si="128"/>
        <v>3150.0709999999999</v>
      </c>
      <c r="Z462" s="23">
        <f t="shared" si="129"/>
        <v>3150.0709999999999</v>
      </c>
      <c r="AA462" s="30">
        <f t="shared" si="130"/>
        <v>15470.409</v>
      </c>
      <c r="AB462" s="22">
        <f>INDEX('LECI_17-18'!$X$1:$X$505,MATCH('BEFC_17-18'!A:A,'LECI_17-18'!$A$1:$A$502))</f>
        <v>1.57</v>
      </c>
      <c r="AC462" s="23">
        <f t="shared" si="131"/>
        <v>26659.103999999999</v>
      </c>
      <c r="AD462" s="31">
        <f t="shared" si="132"/>
        <v>4050323</v>
      </c>
      <c r="AF462" s="65">
        <v>33842782.270000003</v>
      </c>
      <c r="AH462" s="36">
        <f t="shared" si="133"/>
        <v>37893105</v>
      </c>
    </row>
    <row r="463" spans="1:34" x14ac:dyDescent="0.2">
      <c r="A463" s="1">
        <v>125239603</v>
      </c>
      <c r="B463" s="2" t="s">
        <v>525</v>
      </c>
      <c r="C463" s="2" t="s">
        <v>512</v>
      </c>
      <c r="D463" s="15">
        <v>102857</v>
      </c>
      <c r="E463" s="6">
        <v>7652</v>
      </c>
      <c r="F463" s="34">
        <f t="shared" si="119"/>
        <v>0.52110000000000001</v>
      </c>
      <c r="G463" s="62">
        <f t="shared" si="134"/>
        <v>488</v>
      </c>
      <c r="H463" s="22">
        <f>INDEX('Sparsity-Size Ratio'!$P$1:$P$504,MATCH('BEFC_17-18'!A:A,'Sparsity-Size Ratio'!$A$1:$A$501))</f>
        <v>-1.9074</v>
      </c>
      <c r="I463" s="23">
        <f t="shared" si="120"/>
        <v>0</v>
      </c>
      <c r="J463" s="63">
        <v>2.8299999999999999E-2</v>
      </c>
      <c r="K463" s="63">
        <v>4.1799999999999997E-2</v>
      </c>
      <c r="L463" s="23">
        <f t="shared" si="121"/>
        <v>58.83</v>
      </c>
      <c r="M463" s="23">
        <f t="shared" si="122"/>
        <v>43.447000000000003</v>
      </c>
      <c r="N463" s="23">
        <f t="shared" si="123"/>
        <v>0</v>
      </c>
      <c r="O463" s="23">
        <f t="shared" si="124"/>
        <v>102.277</v>
      </c>
      <c r="P463" s="13">
        <v>19.266999999999999</v>
      </c>
      <c r="Q463" s="22">
        <f t="shared" si="125"/>
        <v>3.8530000000000002</v>
      </c>
      <c r="R463" s="14">
        <v>30</v>
      </c>
      <c r="S463" s="22">
        <f t="shared" si="126"/>
        <v>18</v>
      </c>
      <c r="T463" s="64">
        <v>3464.6819999999998</v>
      </c>
      <c r="U463" s="64">
        <v>3434.9380000000001</v>
      </c>
      <c r="V463" s="64">
        <v>3443.2750000000001</v>
      </c>
      <c r="W463" s="23">
        <f t="shared" si="135"/>
        <v>3447.6320000000001</v>
      </c>
      <c r="X463" s="41">
        <f t="shared" si="127"/>
        <v>2.0120376323272916E-3</v>
      </c>
      <c r="Y463" s="23">
        <f t="shared" si="128"/>
        <v>124.13</v>
      </c>
      <c r="Z463" s="23">
        <f t="shared" si="129"/>
        <v>124.13</v>
      </c>
      <c r="AA463" s="30">
        <f t="shared" si="130"/>
        <v>3571.7620000000002</v>
      </c>
      <c r="AB463" s="22">
        <f>INDEX('LECI_17-18'!$X$1:$X$505,MATCH('BEFC_17-18'!A:A,'LECI_17-18'!$A$1:$A$502))</f>
        <v>0.95</v>
      </c>
      <c r="AC463" s="23">
        <f t="shared" si="131"/>
        <v>1768.183</v>
      </c>
      <c r="AD463" s="31">
        <f t="shared" si="132"/>
        <v>268640</v>
      </c>
      <c r="AF463" s="65">
        <v>3176630.56</v>
      </c>
      <c r="AH463" s="36">
        <f t="shared" si="133"/>
        <v>3445271</v>
      </c>
    </row>
    <row r="464" spans="1:34" s="66" customFormat="1" x14ac:dyDescent="0.2">
      <c r="A464" s="1">
        <v>125239652</v>
      </c>
      <c r="B464" s="2" t="s">
        <v>526</v>
      </c>
      <c r="C464" s="2" t="s">
        <v>512</v>
      </c>
      <c r="D464" s="15">
        <v>48511</v>
      </c>
      <c r="E464" s="6">
        <v>15214</v>
      </c>
      <c r="F464" s="34">
        <f t="shared" si="119"/>
        <v>1.1049</v>
      </c>
      <c r="G464" s="62">
        <f t="shared" si="134"/>
        <v>195</v>
      </c>
      <c r="H464" s="22">
        <f>INDEX('Sparsity-Size Ratio'!$P$1:$P$504,MATCH('BEFC_17-18'!A:A,'Sparsity-Size Ratio'!$A$1:$A$501))</f>
        <v>-5.8117999999999999</v>
      </c>
      <c r="I464" s="23">
        <f t="shared" si="120"/>
        <v>0</v>
      </c>
      <c r="J464" s="17">
        <v>0.19919999999999999</v>
      </c>
      <c r="K464" s="17">
        <v>0.26690000000000003</v>
      </c>
      <c r="L464" s="23">
        <f t="shared" si="121"/>
        <v>673.58799999999997</v>
      </c>
      <c r="M464" s="23">
        <f t="shared" si="122"/>
        <v>451.25700000000001</v>
      </c>
      <c r="N464" s="23">
        <f t="shared" si="123"/>
        <v>0</v>
      </c>
      <c r="O464" s="23">
        <f t="shared" si="124"/>
        <v>1124.845</v>
      </c>
      <c r="P464" s="13">
        <v>538.71499999999992</v>
      </c>
      <c r="Q464" s="22">
        <f t="shared" si="125"/>
        <v>107.74299999999999</v>
      </c>
      <c r="R464" s="14">
        <v>201</v>
      </c>
      <c r="S464" s="22">
        <f t="shared" si="126"/>
        <v>120.6</v>
      </c>
      <c r="T464" s="18">
        <v>5635.777</v>
      </c>
      <c r="U464" s="18">
        <v>5598.73</v>
      </c>
      <c r="V464" s="18">
        <v>5550.83</v>
      </c>
      <c r="W464" s="23">
        <f t="shared" si="135"/>
        <v>5595.1120000000001</v>
      </c>
      <c r="X464" s="41">
        <f t="shared" si="127"/>
        <v>3.265306709383721E-3</v>
      </c>
      <c r="Y464" s="23">
        <f t="shared" si="128"/>
        <v>1353.1880000000001</v>
      </c>
      <c r="Z464" s="23">
        <f t="shared" si="129"/>
        <v>1353.1880000000001</v>
      </c>
      <c r="AA464" s="30">
        <f t="shared" si="130"/>
        <v>6948.3</v>
      </c>
      <c r="AB464" s="22">
        <f>INDEX('LECI_17-18'!$X$1:$X$505,MATCH('BEFC_17-18'!A:A,'LECI_17-18'!$A$1:$A$502))</f>
        <v>1.5899999999999999</v>
      </c>
      <c r="AC464" s="23">
        <f t="shared" si="131"/>
        <v>12206.710999999999</v>
      </c>
      <c r="AD464" s="31">
        <f t="shared" si="132"/>
        <v>1854568</v>
      </c>
      <c r="AF464" s="65">
        <v>20613674.739999998</v>
      </c>
      <c r="AH464" s="36">
        <f t="shared" si="133"/>
        <v>22468243</v>
      </c>
    </row>
    <row r="465" spans="1:34" x14ac:dyDescent="0.2">
      <c r="A465" s="1">
        <v>126515001</v>
      </c>
      <c r="B465" s="2" t="s">
        <v>527</v>
      </c>
      <c r="C465" s="2" t="s">
        <v>528</v>
      </c>
      <c r="D465" s="15">
        <v>38253</v>
      </c>
      <c r="E465" s="6">
        <v>581050</v>
      </c>
      <c r="F465" s="34">
        <f t="shared" si="119"/>
        <v>1.4012</v>
      </c>
      <c r="G465" s="62">
        <f t="shared" si="134"/>
        <v>42</v>
      </c>
      <c r="H465" s="22">
        <f>INDEX('Sparsity-Size Ratio'!$P$1:$P$504,MATCH('BEFC_17-18'!A:A,'Sparsity-Size Ratio'!$A$1:$A$501))</f>
        <v>-24.367000000000001</v>
      </c>
      <c r="I465" s="23">
        <f t="shared" si="120"/>
        <v>0</v>
      </c>
      <c r="J465" s="63">
        <v>0.37280000000000002</v>
      </c>
      <c r="K465" s="63">
        <v>0.22189999999999999</v>
      </c>
      <c r="L465" s="23">
        <f t="shared" si="121"/>
        <v>45643.64</v>
      </c>
      <c r="M465" s="23">
        <f t="shared" si="122"/>
        <v>13584.125</v>
      </c>
      <c r="N465" s="23">
        <f t="shared" si="123"/>
        <v>22821.82</v>
      </c>
      <c r="O465" s="23">
        <f t="shared" si="124"/>
        <v>82049.585000000006</v>
      </c>
      <c r="P465" s="13">
        <v>68674.684999999969</v>
      </c>
      <c r="Q465" s="22">
        <f t="shared" si="125"/>
        <v>13734.937</v>
      </c>
      <c r="R465" s="14">
        <v>16557</v>
      </c>
      <c r="S465" s="22">
        <f t="shared" si="126"/>
        <v>9934.2000000000007</v>
      </c>
      <c r="T465" s="64">
        <v>204057.76199999999</v>
      </c>
      <c r="U465" s="64">
        <v>203450.36799999999</v>
      </c>
      <c r="V465" s="64">
        <v>203277.49</v>
      </c>
      <c r="W465" s="23">
        <f t="shared" si="135"/>
        <v>203595.20699999999</v>
      </c>
      <c r="X465" s="41">
        <f t="shared" si="127"/>
        <v>0.1188181390141015</v>
      </c>
      <c r="Y465" s="23">
        <f t="shared" si="128"/>
        <v>105718.72199999999</v>
      </c>
      <c r="Z465" s="23">
        <f t="shared" si="129"/>
        <v>105718.72199999999</v>
      </c>
      <c r="AA465" s="30">
        <f t="shared" si="130"/>
        <v>309313.929</v>
      </c>
      <c r="AB465" s="22">
        <f>INDEX('LECI_17-18'!$X$1:$X$505,MATCH('BEFC_17-18'!A:A,'LECI_17-18'!$A$1:$A$502))</f>
        <v>1.72</v>
      </c>
      <c r="AC465" s="23">
        <f t="shared" si="131"/>
        <v>745466.36499999999</v>
      </c>
      <c r="AD465" s="31">
        <f t="shared" si="132"/>
        <v>113258853</v>
      </c>
      <c r="AF465" s="65">
        <v>984130085.88</v>
      </c>
      <c r="AH465" s="36">
        <f t="shared" si="133"/>
        <v>1097388939</v>
      </c>
    </row>
    <row r="466" spans="1:34" x14ac:dyDescent="0.2">
      <c r="A466" s="1">
        <v>127040503</v>
      </c>
      <c r="B466" s="2" t="s">
        <v>529</v>
      </c>
      <c r="C466" s="2" t="s">
        <v>530</v>
      </c>
      <c r="D466" s="15">
        <v>30851</v>
      </c>
      <c r="E466" s="6">
        <v>4156</v>
      </c>
      <c r="F466" s="34">
        <f t="shared" si="119"/>
        <v>1.7374000000000001</v>
      </c>
      <c r="G466" s="62">
        <f t="shared" si="134"/>
        <v>11</v>
      </c>
      <c r="H466" s="22">
        <f>INDEX('Sparsity-Size Ratio'!$P$1:$P$504,MATCH('BEFC_17-18'!A:A,'Sparsity-Size Ratio'!$A$1:$A$501))</f>
        <v>-0.59460000000000002</v>
      </c>
      <c r="I466" s="23">
        <f t="shared" si="120"/>
        <v>0</v>
      </c>
      <c r="J466" s="63">
        <v>0.50080000000000002</v>
      </c>
      <c r="K466" s="63">
        <v>0.26800000000000002</v>
      </c>
      <c r="L466" s="23">
        <f t="shared" si="121"/>
        <v>378.84699999999998</v>
      </c>
      <c r="M466" s="23">
        <f t="shared" si="122"/>
        <v>101.369</v>
      </c>
      <c r="N466" s="23">
        <f t="shared" si="123"/>
        <v>189.423</v>
      </c>
      <c r="O466" s="23">
        <f t="shared" si="124"/>
        <v>669.63900000000001</v>
      </c>
      <c r="P466" s="13">
        <v>149.76500000000001</v>
      </c>
      <c r="Q466" s="22">
        <f t="shared" si="125"/>
        <v>29.952999999999999</v>
      </c>
      <c r="R466" s="14">
        <v>2</v>
      </c>
      <c r="S466" s="22">
        <f t="shared" si="126"/>
        <v>1.2</v>
      </c>
      <c r="T466" s="64">
        <v>1260.8050000000001</v>
      </c>
      <c r="U466" s="64">
        <v>1298.9380000000001</v>
      </c>
      <c r="V466" s="64">
        <v>1304.2180000000001</v>
      </c>
      <c r="W466" s="23">
        <f t="shared" si="135"/>
        <v>1287.9870000000001</v>
      </c>
      <c r="X466" s="41">
        <f t="shared" si="127"/>
        <v>7.51669062692402E-4</v>
      </c>
      <c r="Y466" s="23">
        <f t="shared" si="128"/>
        <v>700.79200000000003</v>
      </c>
      <c r="Z466" s="23">
        <f t="shared" si="129"/>
        <v>700.79200000000003</v>
      </c>
      <c r="AA466" s="30">
        <f t="shared" si="130"/>
        <v>1988.779</v>
      </c>
      <c r="AB466" s="22">
        <f>INDEX('LECI_17-18'!$X$1:$X$505,MATCH('BEFC_17-18'!A:A,'LECI_17-18'!$A$1:$A$502))</f>
        <v>1.67</v>
      </c>
      <c r="AC466" s="23">
        <f t="shared" si="131"/>
        <v>5770.3590000000004</v>
      </c>
      <c r="AD466" s="31">
        <f t="shared" si="132"/>
        <v>876692</v>
      </c>
      <c r="AF466" s="65">
        <v>8081684.6600000001</v>
      </c>
      <c r="AH466" s="36">
        <f t="shared" si="133"/>
        <v>8958377</v>
      </c>
    </row>
    <row r="467" spans="1:34" x14ac:dyDescent="0.2">
      <c r="A467" s="1">
        <v>127040703</v>
      </c>
      <c r="B467" s="2" t="s">
        <v>531</v>
      </c>
      <c r="C467" s="2" t="s">
        <v>530</v>
      </c>
      <c r="D467" s="15">
        <v>49731</v>
      </c>
      <c r="E467" s="6">
        <v>10336</v>
      </c>
      <c r="F467" s="34">
        <f t="shared" si="119"/>
        <v>1.0778000000000001</v>
      </c>
      <c r="G467" s="62">
        <f t="shared" si="134"/>
        <v>217</v>
      </c>
      <c r="H467" s="22">
        <f>INDEX('Sparsity-Size Ratio'!$P$1:$P$504,MATCH('BEFC_17-18'!A:A,'Sparsity-Size Ratio'!$A$1:$A$501))</f>
        <v>0.1396</v>
      </c>
      <c r="I467" s="23">
        <f t="shared" si="120"/>
        <v>0</v>
      </c>
      <c r="J467" s="63">
        <v>0.15029999999999999</v>
      </c>
      <c r="K467" s="63">
        <v>0.1583</v>
      </c>
      <c r="L467" s="23">
        <f t="shared" si="121"/>
        <v>263.05700000000002</v>
      </c>
      <c r="M467" s="23">
        <f t="shared" si="122"/>
        <v>138.529</v>
      </c>
      <c r="N467" s="23">
        <f t="shared" si="123"/>
        <v>0</v>
      </c>
      <c r="O467" s="23">
        <f t="shared" si="124"/>
        <v>401.58600000000001</v>
      </c>
      <c r="P467" s="13">
        <v>385.84599999999995</v>
      </c>
      <c r="Q467" s="22">
        <f t="shared" si="125"/>
        <v>77.168999999999997</v>
      </c>
      <c r="R467" s="14">
        <v>10</v>
      </c>
      <c r="S467" s="22">
        <f t="shared" si="126"/>
        <v>6</v>
      </c>
      <c r="T467" s="64">
        <v>2917.0219999999999</v>
      </c>
      <c r="U467" s="64">
        <v>2943.62</v>
      </c>
      <c r="V467" s="64">
        <v>2913.2950000000001</v>
      </c>
      <c r="W467" s="23">
        <f t="shared" si="135"/>
        <v>2924.6460000000002</v>
      </c>
      <c r="X467" s="41">
        <f t="shared" si="127"/>
        <v>1.7068230638407707E-3</v>
      </c>
      <c r="Y467" s="23">
        <f t="shared" si="128"/>
        <v>484.755</v>
      </c>
      <c r="Z467" s="23">
        <f t="shared" si="129"/>
        <v>484.755</v>
      </c>
      <c r="AA467" s="30">
        <f t="shared" si="130"/>
        <v>3409.4009999999998</v>
      </c>
      <c r="AB467" s="22">
        <f>INDEX('LECI_17-18'!$X$1:$X$505,MATCH('BEFC_17-18'!A:A,'LECI_17-18'!$A$1:$A$502))</f>
        <v>1.06</v>
      </c>
      <c r="AC467" s="23">
        <f t="shared" si="131"/>
        <v>3895.1320000000001</v>
      </c>
      <c r="AD467" s="31">
        <f t="shared" si="132"/>
        <v>591788</v>
      </c>
      <c r="AF467" s="65">
        <v>10253128.91</v>
      </c>
      <c r="AH467" s="36">
        <f t="shared" si="133"/>
        <v>10844917</v>
      </c>
    </row>
    <row r="468" spans="1:34" x14ac:dyDescent="0.2">
      <c r="A468" s="1">
        <v>127041203</v>
      </c>
      <c r="B468" s="2" t="s">
        <v>532</v>
      </c>
      <c r="C468" s="2" t="s">
        <v>530</v>
      </c>
      <c r="D468" s="15">
        <v>56779</v>
      </c>
      <c r="E468" s="6">
        <v>6335</v>
      </c>
      <c r="F468" s="34">
        <f t="shared" si="119"/>
        <v>0.94399999999999995</v>
      </c>
      <c r="G468" s="62">
        <f t="shared" si="134"/>
        <v>318</v>
      </c>
      <c r="H468" s="22">
        <f>INDEX('Sparsity-Size Ratio'!$P$1:$P$504,MATCH('BEFC_17-18'!A:A,'Sparsity-Size Ratio'!$A$1:$A$501))</f>
        <v>0.34699999999999998</v>
      </c>
      <c r="I468" s="23">
        <f t="shared" si="120"/>
        <v>0</v>
      </c>
      <c r="J468" s="63">
        <v>0.1174</v>
      </c>
      <c r="K468" s="63">
        <v>0.1239</v>
      </c>
      <c r="L468" s="23">
        <f t="shared" si="121"/>
        <v>143.31</v>
      </c>
      <c r="M468" s="23">
        <f t="shared" si="122"/>
        <v>75.622</v>
      </c>
      <c r="N468" s="23">
        <f t="shared" si="123"/>
        <v>0</v>
      </c>
      <c r="O468" s="23">
        <f t="shared" si="124"/>
        <v>218.93199999999999</v>
      </c>
      <c r="P468" s="13">
        <v>74.247</v>
      </c>
      <c r="Q468" s="22">
        <f t="shared" si="125"/>
        <v>14.849</v>
      </c>
      <c r="R468" s="14">
        <v>10</v>
      </c>
      <c r="S468" s="22">
        <f t="shared" si="126"/>
        <v>6</v>
      </c>
      <c r="T468" s="64">
        <v>2034.4939999999999</v>
      </c>
      <c r="U468" s="64">
        <v>2008.817</v>
      </c>
      <c r="V468" s="64">
        <v>2021.6379999999999</v>
      </c>
      <c r="W468" s="23">
        <f t="shared" si="135"/>
        <v>2021.65</v>
      </c>
      <c r="X468" s="41">
        <f t="shared" si="127"/>
        <v>1.1798347037602821E-3</v>
      </c>
      <c r="Y468" s="23">
        <f t="shared" si="128"/>
        <v>239.78100000000001</v>
      </c>
      <c r="Z468" s="23">
        <f t="shared" si="129"/>
        <v>239.78100000000001</v>
      </c>
      <c r="AA468" s="30">
        <f t="shared" si="130"/>
        <v>2261.431</v>
      </c>
      <c r="AB468" s="22">
        <f>INDEX('LECI_17-18'!$X$1:$X$505,MATCH('BEFC_17-18'!A:A,'LECI_17-18'!$A$1:$A$502))</f>
        <v>0.97</v>
      </c>
      <c r="AC468" s="23">
        <f t="shared" si="131"/>
        <v>2070.7469999999998</v>
      </c>
      <c r="AD468" s="31">
        <f t="shared" si="132"/>
        <v>314609</v>
      </c>
      <c r="AF468" s="65">
        <v>5227309.79</v>
      </c>
      <c r="AH468" s="36">
        <f t="shared" si="133"/>
        <v>5541919</v>
      </c>
    </row>
    <row r="469" spans="1:34" x14ac:dyDescent="0.2">
      <c r="A469" s="1">
        <v>127041503</v>
      </c>
      <c r="B469" s="2" t="s">
        <v>533</v>
      </c>
      <c r="C469" s="2" t="s">
        <v>530</v>
      </c>
      <c r="D469" s="15">
        <v>36000</v>
      </c>
      <c r="E469" s="6">
        <v>5208</v>
      </c>
      <c r="F469" s="34">
        <f t="shared" si="119"/>
        <v>1.4888999999999999</v>
      </c>
      <c r="G469" s="62">
        <f t="shared" si="134"/>
        <v>29</v>
      </c>
      <c r="H469" s="22">
        <f>INDEX('Sparsity-Size Ratio'!$P$1:$P$504,MATCH('BEFC_17-18'!A:A,'Sparsity-Size Ratio'!$A$1:$A$501))</f>
        <v>0.42609999999999998</v>
      </c>
      <c r="I469" s="23">
        <f t="shared" si="120"/>
        <v>0</v>
      </c>
      <c r="J469" s="63">
        <v>0.40670000000000001</v>
      </c>
      <c r="K469" s="63">
        <v>0.23130000000000001</v>
      </c>
      <c r="L469" s="23">
        <f t="shared" si="121"/>
        <v>432.387</v>
      </c>
      <c r="M469" s="23">
        <f t="shared" si="122"/>
        <v>122.95399999999999</v>
      </c>
      <c r="N469" s="23">
        <f t="shared" si="123"/>
        <v>216.19300000000001</v>
      </c>
      <c r="O469" s="23">
        <f t="shared" si="124"/>
        <v>771.53399999999999</v>
      </c>
      <c r="P469" s="13">
        <v>76.595000000000013</v>
      </c>
      <c r="Q469" s="22">
        <f t="shared" si="125"/>
        <v>15.319000000000001</v>
      </c>
      <c r="R469" s="14">
        <v>1</v>
      </c>
      <c r="S469" s="22">
        <f t="shared" si="126"/>
        <v>0.6</v>
      </c>
      <c r="T469" s="64">
        <v>1771.932</v>
      </c>
      <c r="U469" s="64">
        <v>1754.865</v>
      </c>
      <c r="V469" s="64">
        <v>1760.586</v>
      </c>
      <c r="W469" s="23">
        <f t="shared" si="135"/>
        <v>1762.461</v>
      </c>
      <c r="X469" s="41">
        <f t="shared" si="127"/>
        <v>1.0285720336477878E-3</v>
      </c>
      <c r="Y469" s="23">
        <f t="shared" si="128"/>
        <v>787.45299999999997</v>
      </c>
      <c r="Z469" s="23">
        <f t="shared" si="129"/>
        <v>787.45299999999997</v>
      </c>
      <c r="AA469" s="30">
        <f t="shared" si="130"/>
        <v>2549.9140000000002</v>
      </c>
      <c r="AB469" s="22">
        <f>INDEX('LECI_17-18'!$X$1:$X$505,MATCH('BEFC_17-18'!A:A,'LECI_17-18'!$A$1:$A$502))</f>
        <v>1.5</v>
      </c>
      <c r="AC469" s="23">
        <f t="shared" si="131"/>
        <v>5694.85</v>
      </c>
      <c r="AD469" s="31">
        <f t="shared" si="132"/>
        <v>865220</v>
      </c>
      <c r="AF469" s="65">
        <v>10028260.619999999</v>
      </c>
      <c r="AH469" s="36">
        <f t="shared" si="133"/>
        <v>10893481</v>
      </c>
    </row>
    <row r="470" spans="1:34" x14ac:dyDescent="0.2">
      <c r="A470" s="1">
        <v>127041603</v>
      </c>
      <c r="B470" s="2" t="s">
        <v>534</v>
      </c>
      <c r="C470" s="2" t="s">
        <v>530</v>
      </c>
      <c r="D470" s="15">
        <v>54588</v>
      </c>
      <c r="E470" s="6">
        <v>7305</v>
      </c>
      <c r="F470" s="34">
        <f t="shared" si="119"/>
        <v>0.9819</v>
      </c>
      <c r="G470" s="62">
        <f t="shared" si="134"/>
        <v>287</v>
      </c>
      <c r="H470" s="22">
        <f>INDEX('Sparsity-Size Ratio'!$P$1:$P$504,MATCH('BEFC_17-18'!A:A,'Sparsity-Size Ratio'!$A$1:$A$501))</f>
        <v>0.5887</v>
      </c>
      <c r="I470" s="23">
        <f t="shared" si="120"/>
        <v>0</v>
      </c>
      <c r="J470" s="63">
        <v>0.13450000000000001</v>
      </c>
      <c r="K470" s="63">
        <v>0.23930000000000001</v>
      </c>
      <c r="L470" s="23">
        <f t="shared" si="121"/>
        <v>203.09299999999999</v>
      </c>
      <c r="M470" s="23">
        <f t="shared" si="122"/>
        <v>180.66900000000001</v>
      </c>
      <c r="N470" s="23">
        <f t="shared" si="123"/>
        <v>0</v>
      </c>
      <c r="O470" s="23">
        <f t="shared" si="124"/>
        <v>383.762</v>
      </c>
      <c r="P470" s="13">
        <v>60.552999999999997</v>
      </c>
      <c r="Q470" s="22">
        <f t="shared" si="125"/>
        <v>12.111000000000001</v>
      </c>
      <c r="R470" s="14">
        <v>4</v>
      </c>
      <c r="S470" s="22">
        <f t="shared" si="126"/>
        <v>2.4</v>
      </c>
      <c r="T470" s="64">
        <v>2516.636</v>
      </c>
      <c r="U470" s="64">
        <v>2511.6819999999998</v>
      </c>
      <c r="V470" s="64">
        <v>2576.415</v>
      </c>
      <c r="W470" s="23">
        <f t="shared" si="135"/>
        <v>2534.9110000000001</v>
      </c>
      <c r="X470" s="41">
        <f t="shared" si="127"/>
        <v>1.4793737633832169E-3</v>
      </c>
      <c r="Y470" s="23">
        <f t="shared" si="128"/>
        <v>398.27300000000002</v>
      </c>
      <c r="Z470" s="23">
        <f t="shared" si="129"/>
        <v>398.27300000000002</v>
      </c>
      <c r="AA470" s="30">
        <f t="shared" si="130"/>
        <v>2933.1840000000002</v>
      </c>
      <c r="AB470" s="22">
        <f>INDEX('LECI_17-18'!$X$1:$X$505,MATCH('BEFC_17-18'!A:A,'LECI_17-18'!$A$1:$A$502))</f>
        <v>0.92</v>
      </c>
      <c r="AC470" s="23">
        <f t="shared" si="131"/>
        <v>2649.6860000000001</v>
      </c>
      <c r="AD470" s="31">
        <f t="shared" si="132"/>
        <v>402567</v>
      </c>
      <c r="AF470" s="65">
        <v>8936881.2400000002</v>
      </c>
      <c r="AH470" s="36">
        <f t="shared" si="133"/>
        <v>9339448</v>
      </c>
    </row>
    <row r="471" spans="1:34" x14ac:dyDescent="0.2">
      <c r="A471" s="7">
        <v>127042003</v>
      </c>
      <c r="B471" s="7" t="s">
        <v>535</v>
      </c>
      <c r="C471" s="7" t="s">
        <v>530</v>
      </c>
      <c r="D471" s="15">
        <v>61163</v>
      </c>
      <c r="E471" s="6">
        <v>7250</v>
      </c>
      <c r="F471" s="34">
        <f t="shared" si="119"/>
        <v>0.87629999999999997</v>
      </c>
      <c r="G471" s="62">
        <f t="shared" si="134"/>
        <v>361</v>
      </c>
      <c r="H471" s="22">
        <f>INDEX('Sparsity-Size Ratio'!$P$1:$P$504,MATCH('BEFC_17-18'!A:A,'Sparsity-Size Ratio'!$A$1:$A$501))</f>
        <v>0.28029999999999999</v>
      </c>
      <c r="I471" s="23">
        <f t="shared" si="120"/>
        <v>0</v>
      </c>
      <c r="J471" s="63">
        <v>6.3100000000000003E-2</v>
      </c>
      <c r="K471" s="63">
        <v>0.20749999999999999</v>
      </c>
      <c r="L471" s="23">
        <f t="shared" si="121"/>
        <v>90.091999999999999</v>
      </c>
      <c r="M471" s="23">
        <f t="shared" si="122"/>
        <v>148.13</v>
      </c>
      <c r="N471" s="23">
        <f t="shared" si="123"/>
        <v>0</v>
      </c>
      <c r="O471" s="23">
        <f t="shared" si="124"/>
        <v>238.22200000000001</v>
      </c>
      <c r="P471" s="13">
        <v>98.135000000000005</v>
      </c>
      <c r="Q471" s="22">
        <f t="shared" si="125"/>
        <v>19.626999999999999</v>
      </c>
      <c r="R471" s="14">
        <v>0</v>
      </c>
      <c r="S471" s="22">
        <f t="shared" si="126"/>
        <v>0</v>
      </c>
      <c r="T471" s="64">
        <v>2379.6019999999999</v>
      </c>
      <c r="U471" s="64">
        <v>2378.9340000000002</v>
      </c>
      <c r="V471" s="64">
        <v>2393.8470000000002</v>
      </c>
      <c r="W471" s="23">
        <f t="shared" si="135"/>
        <v>2384.1280000000002</v>
      </c>
      <c r="X471" s="41">
        <f t="shared" si="127"/>
        <v>1.39137682220295E-3</v>
      </c>
      <c r="Y471" s="23">
        <f t="shared" si="128"/>
        <v>257.84899999999999</v>
      </c>
      <c r="Z471" s="23">
        <f t="shared" si="129"/>
        <v>257.84899999999999</v>
      </c>
      <c r="AA471" s="30">
        <f t="shared" si="130"/>
        <v>2641.9769999999999</v>
      </c>
      <c r="AB471" s="22">
        <f>INDEX('LECI_17-18'!$X$1:$X$505,MATCH('BEFC_17-18'!A:A,'LECI_17-18'!$A$1:$A$502))</f>
        <v>0.78</v>
      </c>
      <c r="AC471" s="23">
        <f t="shared" si="131"/>
        <v>1805.828</v>
      </c>
      <c r="AD471" s="31">
        <f t="shared" si="132"/>
        <v>274360</v>
      </c>
      <c r="AF471" s="65">
        <v>8355040.8600000003</v>
      </c>
      <c r="AH471" s="36">
        <f t="shared" si="133"/>
        <v>8629401</v>
      </c>
    </row>
    <row r="472" spans="1:34" x14ac:dyDescent="0.2">
      <c r="A472" s="1">
        <v>127042853</v>
      </c>
      <c r="B472" s="2" t="s">
        <v>536</v>
      </c>
      <c r="C472" s="2" t="s">
        <v>530</v>
      </c>
      <c r="D472" s="15">
        <v>52849</v>
      </c>
      <c r="E472" s="6">
        <v>4845</v>
      </c>
      <c r="F472" s="34">
        <f t="shared" si="119"/>
        <v>1.0142</v>
      </c>
      <c r="G472" s="62">
        <f t="shared" si="134"/>
        <v>269</v>
      </c>
      <c r="H472" s="22">
        <f>INDEX('Sparsity-Size Ratio'!$P$1:$P$504,MATCH('BEFC_17-18'!A:A,'Sparsity-Size Ratio'!$A$1:$A$501))</f>
        <v>0.63370000000000004</v>
      </c>
      <c r="I472" s="23">
        <f t="shared" si="120"/>
        <v>0</v>
      </c>
      <c r="J472" s="63">
        <v>0.16020000000000001</v>
      </c>
      <c r="K472" s="63">
        <v>0.30020000000000002</v>
      </c>
      <c r="L472" s="23">
        <f t="shared" si="121"/>
        <v>143.26400000000001</v>
      </c>
      <c r="M472" s="23">
        <f t="shared" si="122"/>
        <v>134.232</v>
      </c>
      <c r="N472" s="23">
        <f t="shared" si="123"/>
        <v>0</v>
      </c>
      <c r="O472" s="23">
        <f t="shared" si="124"/>
        <v>277.49599999999998</v>
      </c>
      <c r="P472" s="13">
        <v>66.37299999999999</v>
      </c>
      <c r="Q472" s="22">
        <f t="shared" si="125"/>
        <v>13.275</v>
      </c>
      <c r="R472" s="14">
        <v>0</v>
      </c>
      <c r="S472" s="22">
        <f t="shared" si="126"/>
        <v>0</v>
      </c>
      <c r="T472" s="64">
        <v>1490.4690000000001</v>
      </c>
      <c r="U472" s="64">
        <v>1534.8430000000001</v>
      </c>
      <c r="V472" s="64">
        <v>1570.8219999999999</v>
      </c>
      <c r="W472" s="23">
        <f t="shared" si="135"/>
        <v>1532.0450000000001</v>
      </c>
      <c r="X472" s="41">
        <f t="shared" si="127"/>
        <v>8.9410128297302772E-4</v>
      </c>
      <c r="Y472" s="23">
        <f t="shared" si="128"/>
        <v>290.77100000000002</v>
      </c>
      <c r="Z472" s="23">
        <f t="shared" si="129"/>
        <v>290.77100000000002</v>
      </c>
      <c r="AA472" s="30">
        <f t="shared" si="130"/>
        <v>1822.816</v>
      </c>
      <c r="AB472" s="22">
        <f>INDEX('LECI_17-18'!$X$1:$X$505,MATCH('BEFC_17-18'!A:A,'LECI_17-18'!$A$1:$A$502))</f>
        <v>0.79</v>
      </c>
      <c r="AC472" s="23">
        <f t="shared" si="131"/>
        <v>1460.473</v>
      </c>
      <c r="AD472" s="31">
        <f t="shared" si="132"/>
        <v>221890</v>
      </c>
      <c r="AF472" s="65">
        <v>7822011.4500000002</v>
      </c>
      <c r="AH472" s="36">
        <f t="shared" si="133"/>
        <v>8043901</v>
      </c>
    </row>
    <row r="473" spans="1:34" x14ac:dyDescent="0.2">
      <c r="A473" s="1">
        <v>127044103</v>
      </c>
      <c r="B473" s="2" t="s">
        <v>537</v>
      </c>
      <c r="C473" s="2" t="s">
        <v>530</v>
      </c>
      <c r="D473" s="15">
        <v>63210</v>
      </c>
      <c r="E473" s="6">
        <v>7173</v>
      </c>
      <c r="F473" s="34">
        <f t="shared" si="119"/>
        <v>0.84799999999999998</v>
      </c>
      <c r="G473" s="62">
        <f t="shared" si="134"/>
        <v>383</v>
      </c>
      <c r="H473" s="22">
        <f>INDEX('Sparsity-Size Ratio'!$P$1:$P$504,MATCH('BEFC_17-18'!A:A,'Sparsity-Size Ratio'!$A$1:$A$501))</f>
        <v>0.59870000000000001</v>
      </c>
      <c r="I473" s="23">
        <f t="shared" si="120"/>
        <v>0</v>
      </c>
      <c r="J473" s="63">
        <v>5.33E-2</v>
      </c>
      <c r="K473" s="63">
        <v>0.1138</v>
      </c>
      <c r="L473" s="23">
        <f t="shared" si="121"/>
        <v>70.167000000000002</v>
      </c>
      <c r="M473" s="23">
        <f t="shared" si="122"/>
        <v>74.906000000000006</v>
      </c>
      <c r="N473" s="23">
        <f t="shared" si="123"/>
        <v>0</v>
      </c>
      <c r="O473" s="23">
        <f t="shared" si="124"/>
        <v>145.07300000000001</v>
      </c>
      <c r="P473" s="13">
        <v>98.910000000000011</v>
      </c>
      <c r="Q473" s="22">
        <f t="shared" si="125"/>
        <v>19.782</v>
      </c>
      <c r="R473" s="14">
        <v>2</v>
      </c>
      <c r="S473" s="22">
        <f t="shared" si="126"/>
        <v>1.2</v>
      </c>
      <c r="T473" s="64">
        <v>2194.0880000000002</v>
      </c>
      <c r="U473" s="64">
        <v>2294.5509999999999</v>
      </c>
      <c r="V473" s="64">
        <v>2354.759</v>
      </c>
      <c r="W473" s="23">
        <f t="shared" si="135"/>
        <v>2281.1329999999998</v>
      </c>
      <c r="X473" s="41">
        <f t="shared" si="127"/>
        <v>1.3312689522384207E-3</v>
      </c>
      <c r="Y473" s="23">
        <f t="shared" si="128"/>
        <v>166.05500000000001</v>
      </c>
      <c r="Z473" s="23">
        <f t="shared" si="129"/>
        <v>166.05500000000001</v>
      </c>
      <c r="AA473" s="30">
        <f t="shared" si="130"/>
        <v>2447.1880000000001</v>
      </c>
      <c r="AB473" s="22">
        <f>INDEX('LECI_17-18'!$X$1:$X$505,MATCH('BEFC_17-18'!A:A,'LECI_17-18'!$A$1:$A$502))</f>
        <v>0.7</v>
      </c>
      <c r="AC473" s="23">
        <f t="shared" si="131"/>
        <v>1452.6510000000001</v>
      </c>
      <c r="AD473" s="31">
        <f t="shared" si="132"/>
        <v>220702</v>
      </c>
      <c r="AF473" s="65">
        <v>9466406.4100000001</v>
      </c>
      <c r="AH473" s="36">
        <f t="shared" si="133"/>
        <v>9687108</v>
      </c>
    </row>
    <row r="474" spans="1:34" x14ac:dyDescent="0.2">
      <c r="A474" s="1">
        <v>127045303</v>
      </c>
      <c r="B474" s="2" t="s">
        <v>538</v>
      </c>
      <c r="C474" s="2" t="s">
        <v>530</v>
      </c>
      <c r="D474" s="15">
        <v>22907</v>
      </c>
      <c r="E474" s="6">
        <v>1013</v>
      </c>
      <c r="F474" s="34">
        <f t="shared" si="119"/>
        <v>2.3399000000000001</v>
      </c>
      <c r="G474" s="62">
        <f t="shared" si="134"/>
        <v>2</v>
      </c>
      <c r="H474" s="22">
        <f>INDEX('Sparsity-Size Ratio'!$P$1:$P$504,MATCH('BEFC_17-18'!A:A,'Sparsity-Size Ratio'!$A$1:$A$501))</f>
        <v>-0.16439999999999999</v>
      </c>
      <c r="I474" s="23">
        <f t="shared" si="120"/>
        <v>0</v>
      </c>
      <c r="J474" s="63">
        <v>0.43009999999999998</v>
      </c>
      <c r="K474" s="63">
        <v>0.26669999999999999</v>
      </c>
      <c r="L474" s="23">
        <f t="shared" si="121"/>
        <v>108.456</v>
      </c>
      <c r="M474" s="23">
        <f t="shared" si="122"/>
        <v>33.625999999999998</v>
      </c>
      <c r="N474" s="23">
        <f t="shared" si="123"/>
        <v>54.228000000000002</v>
      </c>
      <c r="O474" s="23">
        <f t="shared" si="124"/>
        <v>196.31</v>
      </c>
      <c r="P474" s="13">
        <v>66.762</v>
      </c>
      <c r="Q474" s="22">
        <f t="shared" si="125"/>
        <v>13.352</v>
      </c>
      <c r="R474" s="14">
        <v>4</v>
      </c>
      <c r="S474" s="22">
        <f t="shared" si="126"/>
        <v>2.4</v>
      </c>
      <c r="T474" s="64">
        <v>420.274</v>
      </c>
      <c r="U474" s="64">
        <v>417.00400000000002</v>
      </c>
      <c r="V474" s="64">
        <v>436.08</v>
      </c>
      <c r="W474" s="23">
        <f t="shared" si="135"/>
        <v>424.45299999999997</v>
      </c>
      <c r="X474" s="41">
        <f t="shared" si="127"/>
        <v>2.4771072120058514E-4</v>
      </c>
      <c r="Y474" s="23">
        <f t="shared" si="128"/>
        <v>212.06200000000001</v>
      </c>
      <c r="Z474" s="23">
        <f t="shared" si="129"/>
        <v>212.06200000000001</v>
      </c>
      <c r="AA474" s="30">
        <f t="shared" si="130"/>
        <v>636.51499999999999</v>
      </c>
      <c r="AB474" s="22">
        <f>INDEX('LECI_17-18'!$X$1:$X$505,MATCH('BEFC_17-18'!A:A,'LECI_17-18'!$A$1:$A$502))</f>
        <v>1.44</v>
      </c>
      <c r="AC474" s="23">
        <f t="shared" si="131"/>
        <v>2144.7089999999998</v>
      </c>
      <c r="AD474" s="31">
        <f t="shared" si="132"/>
        <v>325846</v>
      </c>
      <c r="AF474" s="65">
        <v>3150770.07</v>
      </c>
      <c r="AH474" s="36">
        <f t="shared" si="133"/>
        <v>3476616</v>
      </c>
    </row>
    <row r="475" spans="1:34" x14ac:dyDescent="0.2">
      <c r="A475" s="1">
        <v>127045653</v>
      </c>
      <c r="B475" s="2" t="s">
        <v>539</v>
      </c>
      <c r="C475" s="2" t="s">
        <v>530</v>
      </c>
      <c r="D475" s="15">
        <v>44338</v>
      </c>
      <c r="E475" s="6">
        <v>4568</v>
      </c>
      <c r="F475" s="34">
        <f t="shared" si="119"/>
        <v>1.2089000000000001</v>
      </c>
      <c r="G475" s="62">
        <f t="shared" si="134"/>
        <v>126</v>
      </c>
      <c r="H475" s="22">
        <f>INDEX('Sparsity-Size Ratio'!$P$1:$P$504,MATCH('BEFC_17-18'!A:A,'Sparsity-Size Ratio'!$A$1:$A$501))</f>
        <v>0.2094</v>
      </c>
      <c r="I475" s="23">
        <f t="shared" si="120"/>
        <v>0</v>
      </c>
      <c r="J475" s="63">
        <v>0.20180000000000001</v>
      </c>
      <c r="K475" s="63">
        <v>0.22040000000000001</v>
      </c>
      <c r="L475" s="23">
        <f t="shared" si="121"/>
        <v>183.05799999999999</v>
      </c>
      <c r="M475" s="23">
        <f t="shared" si="122"/>
        <v>99.965000000000003</v>
      </c>
      <c r="N475" s="23">
        <f t="shared" si="123"/>
        <v>0</v>
      </c>
      <c r="O475" s="23">
        <f t="shared" si="124"/>
        <v>283.02300000000002</v>
      </c>
      <c r="P475" s="13">
        <v>62.456000000000003</v>
      </c>
      <c r="Q475" s="22">
        <f t="shared" si="125"/>
        <v>12.491</v>
      </c>
      <c r="R475" s="14">
        <v>0</v>
      </c>
      <c r="S475" s="22">
        <f t="shared" si="126"/>
        <v>0</v>
      </c>
      <c r="T475" s="64">
        <v>1511.874</v>
      </c>
      <c r="U475" s="64">
        <v>1498.508</v>
      </c>
      <c r="V475" s="64">
        <v>1568.3140000000001</v>
      </c>
      <c r="W475" s="23">
        <f t="shared" si="135"/>
        <v>1526.232</v>
      </c>
      <c r="X475" s="41">
        <f t="shared" si="127"/>
        <v>8.9070881685230513E-4</v>
      </c>
      <c r="Y475" s="23">
        <f t="shared" si="128"/>
        <v>295.51400000000001</v>
      </c>
      <c r="Z475" s="23">
        <f t="shared" si="129"/>
        <v>295.51400000000001</v>
      </c>
      <c r="AA475" s="30">
        <f t="shared" si="130"/>
        <v>1821.7460000000001</v>
      </c>
      <c r="AB475" s="22">
        <f>INDEX('LECI_17-18'!$X$1:$X$505,MATCH('BEFC_17-18'!A:A,'LECI_17-18'!$A$1:$A$502))</f>
        <v>1.1200000000000001</v>
      </c>
      <c r="AC475" s="23">
        <f t="shared" si="131"/>
        <v>2466.5859999999998</v>
      </c>
      <c r="AD475" s="31">
        <f t="shared" si="132"/>
        <v>374749</v>
      </c>
      <c r="AF475" s="65">
        <v>10197843.300000001</v>
      </c>
      <c r="AH475" s="36">
        <f t="shared" si="133"/>
        <v>10572592</v>
      </c>
    </row>
    <row r="476" spans="1:34" x14ac:dyDescent="0.2">
      <c r="A476" s="1">
        <v>127045853</v>
      </c>
      <c r="B476" s="2" t="s">
        <v>540</v>
      </c>
      <c r="C476" s="2" t="s">
        <v>530</v>
      </c>
      <c r="D476" s="15">
        <v>58969</v>
      </c>
      <c r="E476" s="6">
        <v>4074</v>
      </c>
      <c r="F476" s="34">
        <f t="shared" si="119"/>
        <v>0.90890000000000004</v>
      </c>
      <c r="G476" s="62">
        <f t="shared" si="134"/>
        <v>339</v>
      </c>
      <c r="H476" s="22">
        <f>INDEX('Sparsity-Size Ratio'!$P$1:$P$504,MATCH('BEFC_17-18'!A:A,'Sparsity-Size Ratio'!$A$1:$A$501))</f>
        <v>0.69950000000000001</v>
      </c>
      <c r="I476" s="23">
        <f t="shared" si="120"/>
        <v>0</v>
      </c>
      <c r="J476" s="63">
        <v>0.16919999999999999</v>
      </c>
      <c r="K476" s="63">
        <v>7.5300000000000006E-2</v>
      </c>
      <c r="L476" s="23">
        <f t="shared" si="121"/>
        <v>154.376</v>
      </c>
      <c r="M476" s="23">
        <f t="shared" si="122"/>
        <v>34.350999999999999</v>
      </c>
      <c r="N476" s="23">
        <f t="shared" si="123"/>
        <v>0</v>
      </c>
      <c r="O476" s="23">
        <f t="shared" si="124"/>
        <v>188.727</v>
      </c>
      <c r="P476" s="13">
        <v>40.481000000000002</v>
      </c>
      <c r="Q476" s="22">
        <f t="shared" si="125"/>
        <v>8.0960000000000001</v>
      </c>
      <c r="R476" s="14">
        <v>1</v>
      </c>
      <c r="S476" s="22">
        <f t="shared" si="126"/>
        <v>0.6</v>
      </c>
      <c r="T476" s="64">
        <v>1520.6489999999999</v>
      </c>
      <c r="U476" s="64">
        <v>1547.104</v>
      </c>
      <c r="V476" s="64">
        <v>1565.818</v>
      </c>
      <c r="W476" s="23">
        <f t="shared" si="135"/>
        <v>1544.5239999999999</v>
      </c>
      <c r="X476" s="41">
        <f t="shared" si="127"/>
        <v>9.0138402591479524E-4</v>
      </c>
      <c r="Y476" s="23">
        <f t="shared" si="128"/>
        <v>197.423</v>
      </c>
      <c r="Z476" s="23">
        <f t="shared" si="129"/>
        <v>197.423</v>
      </c>
      <c r="AA476" s="30">
        <f t="shared" si="130"/>
        <v>1741.9469999999999</v>
      </c>
      <c r="AB476" s="22">
        <f>INDEX('LECI_17-18'!$X$1:$X$505,MATCH('BEFC_17-18'!A:A,'LECI_17-18'!$A$1:$A$502))</f>
        <v>0.87000000000000011</v>
      </c>
      <c r="AC476" s="23">
        <f t="shared" si="131"/>
        <v>1377.432</v>
      </c>
      <c r="AD476" s="31">
        <f t="shared" si="132"/>
        <v>209274</v>
      </c>
      <c r="AF476" s="65">
        <v>7689049.5599999996</v>
      </c>
      <c r="AH476" s="36">
        <f t="shared" si="133"/>
        <v>7898324</v>
      </c>
    </row>
    <row r="477" spans="1:34" x14ac:dyDescent="0.2">
      <c r="A477" s="1">
        <v>127046903</v>
      </c>
      <c r="B477" s="2" t="s">
        <v>541</v>
      </c>
      <c r="C477" s="2" t="s">
        <v>530</v>
      </c>
      <c r="D477" s="15">
        <v>41641</v>
      </c>
      <c r="E477" s="6">
        <v>3061</v>
      </c>
      <c r="F477" s="34">
        <f t="shared" si="119"/>
        <v>1.2871999999999999</v>
      </c>
      <c r="G477" s="62">
        <f t="shared" si="134"/>
        <v>85</v>
      </c>
      <c r="H477" s="22">
        <f>INDEX('Sparsity-Size Ratio'!$P$1:$P$504,MATCH('BEFC_17-18'!A:A,'Sparsity-Size Ratio'!$A$1:$A$501))</f>
        <v>7.8700000000000006E-2</v>
      </c>
      <c r="I477" s="23">
        <f t="shared" si="120"/>
        <v>0</v>
      </c>
      <c r="J477" s="63">
        <v>0.34749999999999998</v>
      </c>
      <c r="K477" s="63">
        <v>0.17860000000000001</v>
      </c>
      <c r="L477" s="23">
        <f t="shared" si="121"/>
        <v>166.816</v>
      </c>
      <c r="M477" s="23">
        <f t="shared" si="122"/>
        <v>42.868000000000002</v>
      </c>
      <c r="N477" s="23">
        <f t="shared" si="123"/>
        <v>83.408000000000001</v>
      </c>
      <c r="O477" s="23">
        <f t="shared" si="124"/>
        <v>293.09199999999998</v>
      </c>
      <c r="P477" s="13">
        <v>89.625</v>
      </c>
      <c r="Q477" s="22">
        <f t="shared" si="125"/>
        <v>17.925000000000001</v>
      </c>
      <c r="R477" s="14">
        <v>4</v>
      </c>
      <c r="S477" s="22">
        <f t="shared" si="126"/>
        <v>2.4</v>
      </c>
      <c r="T477" s="64">
        <v>800.07600000000002</v>
      </c>
      <c r="U477" s="64">
        <v>815.55200000000002</v>
      </c>
      <c r="V477" s="64">
        <v>859.70600000000002</v>
      </c>
      <c r="W477" s="23">
        <f t="shared" si="135"/>
        <v>825.11099999999999</v>
      </c>
      <c r="X477" s="41">
        <f t="shared" si="127"/>
        <v>4.815346831817328E-4</v>
      </c>
      <c r="Y477" s="23">
        <f t="shared" si="128"/>
        <v>313.41699999999997</v>
      </c>
      <c r="Z477" s="23">
        <f t="shared" si="129"/>
        <v>313.41699999999997</v>
      </c>
      <c r="AA477" s="30">
        <f t="shared" si="130"/>
        <v>1138.528</v>
      </c>
      <c r="AB477" s="22">
        <f>INDEX('LECI_17-18'!$X$1:$X$505,MATCH('BEFC_17-18'!A:A,'LECI_17-18'!$A$1:$A$502))</f>
        <v>1.22</v>
      </c>
      <c r="AC477" s="23">
        <f t="shared" si="131"/>
        <v>1787.9259999999999</v>
      </c>
      <c r="AD477" s="31">
        <f t="shared" si="132"/>
        <v>271640</v>
      </c>
      <c r="AF477" s="65">
        <v>6035243.3399999999</v>
      </c>
      <c r="AH477" s="36">
        <f t="shared" si="133"/>
        <v>6306883</v>
      </c>
    </row>
    <row r="478" spans="1:34" x14ac:dyDescent="0.2">
      <c r="A478" s="1">
        <v>127047404</v>
      </c>
      <c r="B478" s="2" t="s">
        <v>542</v>
      </c>
      <c r="C478" s="2" t="s">
        <v>530</v>
      </c>
      <c r="D478" s="15">
        <v>65597</v>
      </c>
      <c r="E478" s="6">
        <v>2424</v>
      </c>
      <c r="F478" s="34">
        <f t="shared" si="119"/>
        <v>0.81710000000000005</v>
      </c>
      <c r="G478" s="62">
        <f t="shared" si="134"/>
        <v>397</v>
      </c>
      <c r="H478" s="22">
        <f>INDEX('Sparsity-Size Ratio'!$P$1:$P$504,MATCH('BEFC_17-18'!A:A,'Sparsity-Size Ratio'!$A$1:$A$501))</f>
        <v>0.81930000000000003</v>
      </c>
      <c r="I478" s="23">
        <f t="shared" si="120"/>
        <v>73.013000000000005</v>
      </c>
      <c r="J478" s="63">
        <v>5.57E-2</v>
      </c>
      <c r="K478" s="63">
        <v>0.18659999999999999</v>
      </c>
      <c r="L478" s="23">
        <f t="shared" si="121"/>
        <v>37.037999999999997</v>
      </c>
      <c r="M478" s="23">
        <f t="shared" si="122"/>
        <v>62.04</v>
      </c>
      <c r="N478" s="23">
        <f t="shared" si="123"/>
        <v>0</v>
      </c>
      <c r="O478" s="23">
        <f t="shared" si="124"/>
        <v>99.078000000000003</v>
      </c>
      <c r="P478" s="13">
        <v>20.035</v>
      </c>
      <c r="Q478" s="22">
        <f t="shared" si="125"/>
        <v>4.0069999999999997</v>
      </c>
      <c r="R478" s="14">
        <v>0</v>
      </c>
      <c r="S478" s="22">
        <f t="shared" si="126"/>
        <v>0</v>
      </c>
      <c r="T478" s="64">
        <v>1108.2460000000001</v>
      </c>
      <c r="U478" s="64">
        <v>1158.1759999999999</v>
      </c>
      <c r="V478" s="64">
        <v>1174.319</v>
      </c>
      <c r="W478" s="23">
        <f t="shared" si="135"/>
        <v>1146.914</v>
      </c>
      <c r="X478" s="41">
        <f t="shared" si="127"/>
        <v>6.6933887637747385E-4</v>
      </c>
      <c r="Y478" s="23">
        <f t="shared" si="128"/>
        <v>103.08499999999999</v>
      </c>
      <c r="Z478" s="23">
        <f t="shared" si="129"/>
        <v>176.09800000000001</v>
      </c>
      <c r="AA478" s="30">
        <f t="shared" si="130"/>
        <v>1323.0119999999999</v>
      </c>
      <c r="AB478" s="22">
        <f>INDEX('LECI_17-18'!$X$1:$X$505,MATCH('BEFC_17-18'!A:A,'LECI_17-18'!$A$1:$A$502))</f>
        <v>0.75</v>
      </c>
      <c r="AC478" s="23">
        <f t="shared" si="131"/>
        <v>810.77499999999998</v>
      </c>
      <c r="AD478" s="31">
        <f t="shared" si="132"/>
        <v>123181</v>
      </c>
      <c r="AF478" s="65">
        <v>10065511.99</v>
      </c>
      <c r="AH478" s="36">
        <f t="shared" si="133"/>
        <v>10188693</v>
      </c>
    </row>
    <row r="479" spans="1:34" x14ac:dyDescent="0.2">
      <c r="A479" s="1">
        <v>127049303</v>
      </c>
      <c r="B479" s="2" t="s">
        <v>543</v>
      </c>
      <c r="C479" s="2" t="s">
        <v>530</v>
      </c>
      <c r="D479" s="15">
        <v>55211</v>
      </c>
      <c r="E479" s="6">
        <v>2188</v>
      </c>
      <c r="F479" s="34">
        <f t="shared" si="119"/>
        <v>0.9708</v>
      </c>
      <c r="G479" s="62">
        <f t="shared" si="134"/>
        <v>299</v>
      </c>
      <c r="H479" s="22">
        <f>INDEX('Sparsity-Size Ratio'!$P$1:$P$504,MATCH('BEFC_17-18'!A:A,'Sparsity-Size Ratio'!$A$1:$A$501))</f>
        <v>0.81799999999999995</v>
      </c>
      <c r="I479" s="23">
        <f t="shared" si="120"/>
        <v>49.332000000000001</v>
      </c>
      <c r="J479" s="63">
        <v>7.5399999999999995E-2</v>
      </c>
      <c r="K479" s="63">
        <v>0.2656</v>
      </c>
      <c r="L479" s="23">
        <f t="shared" si="121"/>
        <v>34.829000000000001</v>
      </c>
      <c r="M479" s="23">
        <f t="shared" si="122"/>
        <v>61.344000000000001</v>
      </c>
      <c r="N479" s="23">
        <f t="shared" si="123"/>
        <v>0</v>
      </c>
      <c r="O479" s="23">
        <f t="shared" si="124"/>
        <v>96.173000000000002</v>
      </c>
      <c r="P479" s="13">
        <v>27.831000000000003</v>
      </c>
      <c r="Q479" s="22">
        <f t="shared" si="125"/>
        <v>5.5659999999999998</v>
      </c>
      <c r="R479" s="14">
        <v>1</v>
      </c>
      <c r="S479" s="22">
        <f t="shared" si="126"/>
        <v>0.6</v>
      </c>
      <c r="T479" s="64">
        <v>769.88099999999997</v>
      </c>
      <c r="U479" s="64">
        <v>761.22900000000004</v>
      </c>
      <c r="V479" s="64">
        <v>748.90599999999995</v>
      </c>
      <c r="W479" s="23">
        <f t="shared" si="135"/>
        <v>760.005</v>
      </c>
      <c r="X479" s="41">
        <f t="shared" si="127"/>
        <v>4.4353882918968821E-4</v>
      </c>
      <c r="Y479" s="23">
        <f t="shared" si="128"/>
        <v>102.339</v>
      </c>
      <c r="Z479" s="23">
        <f t="shared" si="129"/>
        <v>151.67099999999999</v>
      </c>
      <c r="AA479" s="30">
        <f t="shared" si="130"/>
        <v>911.67600000000004</v>
      </c>
      <c r="AB479" s="22">
        <f>INDEX('LECI_17-18'!$X$1:$X$505,MATCH('BEFC_17-18'!A:A,'LECI_17-18'!$A$1:$A$502))</f>
        <v>0.89</v>
      </c>
      <c r="AC479" s="23">
        <f t="shared" si="131"/>
        <v>787.69899999999996</v>
      </c>
      <c r="AD479" s="31">
        <f t="shared" si="132"/>
        <v>119675</v>
      </c>
      <c r="AF479" s="65">
        <v>5347718.72</v>
      </c>
      <c r="AH479" s="36">
        <f t="shared" si="133"/>
        <v>5467394</v>
      </c>
    </row>
    <row r="480" spans="1:34" x14ac:dyDescent="0.2">
      <c r="A480" s="1">
        <v>128030603</v>
      </c>
      <c r="B480" s="2" t="s">
        <v>544</v>
      </c>
      <c r="C480" s="2" t="s">
        <v>545</v>
      </c>
      <c r="D480" s="15">
        <v>44763</v>
      </c>
      <c r="E480" s="6">
        <v>3885</v>
      </c>
      <c r="F480" s="34">
        <f t="shared" si="119"/>
        <v>1.1974</v>
      </c>
      <c r="G480" s="62">
        <f t="shared" si="134"/>
        <v>132</v>
      </c>
      <c r="H480" s="22">
        <f>INDEX('Sparsity-Size Ratio'!$P$1:$P$504,MATCH('BEFC_17-18'!A:A,'Sparsity-Size Ratio'!$A$1:$A$501))</f>
        <v>0.78680000000000005</v>
      </c>
      <c r="I480" s="23">
        <f t="shared" si="120"/>
        <v>45.453000000000003</v>
      </c>
      <c r="J480" s="63">
        <v>0.19409999999999999</v>
      </c>
      <c r="K480" s="63">
        <v>0.1799</v>
      </c>
      <c r="L480" s="23">
        <f t="shared" si="121"/>
        <v>158.958</v>
      </c>
      <c r="M480" s="23">
        <f t="shared" si="122"/>
        <v>73.664000000000001</v>
      </c>
      <c r="N480" s="23">
        <f t="shared" si="123"/>
        <v>0</v>
      </c>
      <c r="O480" s="23">
        <f t="shared" si="124"/>
        <v>232.62200000000001</v>
      </c>
      <c r="P480" s="13">
        <v>40.411000000000001</v>
      </c>
      <c r="Q480" s="22">
        <f t="shared" si="125"/>
        <v>8.0820000000000007</v>
      </c>
      <c r="R480" s="14">
        <v>1</v>
      </c>
      <c r="S480" s="22">
        <f t="shared" si="126"/>
        <v>0.6</v>
      </c>
      <c r="T480" s="64">
        <v>1364.913</v>
      </c>
      <c r="U480" s="64">
        <v>1353.788</v>
      </c>
      <c r="V480" s="64">
        <v>1371.3420000000001</v>
      </c>
      <c r="W480" s="23">
        <f t="shared" si="135"/>
        <v>1363.348</v>
      </c>
      <c r="X480" s="41">
        <f t="shared" si="127"/>
        <v>7.9564973348609949E-4</v>
      </c>
      <c r="Y480" s="23">
        <f t="shared" si="128"/>
        <v>241.304</v>
      </c>
      <c r="Z480" s="23">
        <f t="shared" si="129"/>
        <v>286.75700000000001</v>
      </c>
      <c r="AA480" s="30">
        <f t="shared" si="130"/>
        <v>1650.105</v>
      </c>
      <c r="AB480" s="22">
        <f>INDEX('LECI_17-18'!$X$1:$X$505,MATCH('BEFC_17-18'!A:A,'LECI_17-18'!$A$1:$A$502))</f>
        <v>1.42</v>
      </c>
      <c r="AC480" s="23">
        <f t="shared" si="131"/>
        <v>2805.6869999999999</v>
      </c>
      <c r="AD480" s="31">
        <f t="shared" si="132"/>
        <v>426269</v>
      </c>
      <c r="AF480" s="65">
        <v>7873328.5</v>
      </c>
      <c r="AH480" s="36">
        <f t="shared" si="133"/>
        <v>8299598</v>
      </c>
    </row>
    <row r="481" spans="1:34" x14ac:dyDescent="0.2">
      <c r="A481" s="1">
        <v>128030852</v>
      </c>
      <c r="B481" s="2" t="s">
        <v>546</v>
      </c>
      <c r="C481" s="2" t="s">
        <v>545</v>
      </c>
      <c r="D481" s="15">
        <v>43876</v>
      </c>
      <c r="E481" s="6">
        <v>17648</v>
      </c>
      <c r="F481" s="34">
        <f t="shared" si="119"/>
        <v>1.2216</v>
      </c>
      <c r="G481" s="62">
        <f t="shared" si="134"/>
        <v>117</v>
      </c>
      <c r="H481" s="22">
        <f>INDEX('Sparsity-Size Ratio'!$P$1:$P$504,MATCH('BEFC_17-18'!A:A,'Sparsity-Size Ratio'!$A$1:$A$501))</f>
        <v>0.45400000000000001</v>
      </c>
      <c r="I481" s="23">
        <f t="shared" si="120"/>
        <v>0</v>
      </c>
      <c r="J481" s="63">
        <v>0.1757</v>
      </c>
      <c r="K481" s="63">
        <v>0.23380000000000001</v>
      </c>
      <c r="L481" s="23">
        <f t="shared" si="121"/>
        <v>562.54899999999998</v>
      </c>
      <c r="M481" s="23">
        <f t="shared" si="122"/>
        <v>374.286</v>
      </c>
      <c r="N481" s="23">
        <f t="shared" si="123"/>
        <v>0</v>
      </c>
      <c r="O481" s="23">
        <f t="shared" si="124"/>
        <v>936.83500000000004</v>
      </c>
      <c r="P481" s="13">
        <v>96.997</v>
      </c>
      <c r="Q481" s="22">
        <f t="shared" si="125"/>
        <v>19.399000000000001</v>
      </c>
      <c r="R481" s="14">
        <v>6</v>
      </c>
      <c r="S481" s="22">
        <f t="shared" si="126"/>
        <v>3.6</v>
      </c>
      <c r="T481" s="64">
        <v>5336.2640000000001</v>
      </c>
      <c r="U481" s="64">
        <v>5466.6689999999999</v>
      </c>
      <c r="V481" s="64">
        <v>5669.116</v>
      </c>
      <c r="W481" s="23">
        <f t="shared" si="135"/>
        <v>5490.683</v>
      </c>
      <c r="X481" s="41">
        <f t="shared" si="127"/>
        <v>3.2043619571867615E-3</v>
      </c>
      <c r="Y481" s="23">
        <f t="shared" si="128"/>
        <v>959.83399999999995</v>
      </c>
      <c r="Z481" s="23">
        <f t="shared" si="129"/>
        <v>959.83399999999995</v>
      </c>
      <c r="AA481" s="30">
        <f t="shared" si="130"/>
        <v>6450.5169999999998</v>
      </c>
      <c r="AB481" s="22">
        <f>INDEX('LECI_17-18'!$X$1:$X$505,MATCH('BEFC_17-18'!A:A,'LECI_17-18'!$A$1:$A$502))</f>
        <v>1.1100000000000001</v>
      </c>
      <c r="AC481" s="23">
        <f t="shared" si="131"/>
        <v>8746.7459999999992</v>
      </c>
      <c r="AD481" s="31">
        <f t="shared" si="132"/>
        <v>1328895</v>
      </c>
      <c r="AF481" s="65">
        <v>28501262.59</v>
      </c>
      <c r="AH481" s="36">
        <f t="shared" si="133"/>
        <v>29830158</v>
      </c>
    </row>
    <row r="482" spans="1:34" x14ac:dyDescent="0.2">
      <c r="A482" s="1">
        <v>128033053</v>
      </c>
      <c r="B482" s="2" t="s">
        <v>547</v>
      </c>
      <c r="C482" s="2" t="s">
        <v>545</v>
      </c>
      <c r="D482" s="15">
        <v>65625</v>
      </c>
      <c r="E482" s="6">
        <v>4771</v>
      </c>
      <c r="F482" s="34">
        <f t="shared" si="119"/>
        <v>0.81669999999999998</v>
      </c>
      <c r="G482" s="62">
        <f t="shared" si="134"/>
        <v>398</v>
      </c>
      <c r="H482" s="22">
        <f>INDEX('Sparsity-Size Ratio'!$P$1:$P$504,MATCH('BEFC_17-18'!A:A,'Sparsity-Size Ratio'!$A$1:$A$501))</f>
        <v>0.6452</v>
      </c>
      <c r="I482" s="23">
        <f t="shared" si="120"/>
        <v>0</v>
      </c>
      <c r="J482" s="63">
        <v>9.5200000000000007E-2</v>
      </c>
      <c r="K482" s="63">
        <v>0.1216</v>
      </c>
      <c r="L482" s="23">
        <f t="shared" si="121"/>
        <v>107.98699999999999</v>
      </c>
      <c r="M482" s="23">
        <f t="shared" si="122"/>
        <v>68.966999999999999</v>
      </c>
      <c r="N482" s="23">
        <f t="shared" si="123"/>
        <v>0</v>
      </c>
      <c r="O482" s="23">
        <f t="shared" si="124"/>
        <v>176.95400000000001</v>
      </c>
      <c r="P482" s="13">
        <v>25.082999999999998</v>
      </c>
      <c r="Q482" s="22">
        <f t="shared" si="125"/>
        <v>5.0170000000000003</v>
      </c>
      <c r="R482" s="14">
        <v>2</v>
      </c>
      <c r="S482" s="22">
        <f t="shared" si="126"/>
        <v>1.2</v>
      </c>
      <c r="T482" s="64">
        <v>1890.537</v>
      </c>
      <c r="U482" s="64">
        <v>1891.675</v>
      </c>
      <c r="V482" s="64">
        <v>1925.1780000000001</v>
      </c>
      <c r="W482" s="23">
        <f t="shared" si="135"/>
        <v>1902.463</v>
      </c>
      <c r="X482" s="41">
        <f t="shared" si="127"/>
        <v>1.1102771844878675E-3</v>
      </c>
      <c r="Y482" s="23">
        <f t="shared" si="128"/>
        <v>183.17099999999999</v>
      </c>
      <c r="Z482" s="23">
        <f t="shared" si="129"/>
        <v>183.17099999999999</v>
      </c>
      <c r="AA482" s="30">
        <f t="shared" si="130"/>
        <v>2085.634</v>
      </c>
      <c r="AB482" s="22">
        <f>INDEX('LECI_17-18'!$X$1:$X$505,MATCH('BEFC_17-18'!A:A,'LECI_17-18'!$A$1:$A$502))</f>
        <v>0.97</v>
      </c>
      <c r="AC482" s="23">
        <f t="shared" si="131"/>
        <v>1652.2370000000001</v>
      </c>
      <c r="AD482" s="31">
        <f t="shared" si="132"/>
        <v>251025</v>
      </c>
      <c r="AF482" s="65">
        <v>6395333.79</v>
      </c>
      <c r="AH482" s="36">
        <f t="shared" si="133"/>
        <v>6646359</v>
      </c>
    </row>
    <row r="483" spans="1:34" x14ac:dyDescent="0.2">
      <c r="A483" s="1">
        <v>128034503</v>
      </c>
      <c r="B483" s="2" t="s">
        <v>548</v>
      </c>
      <c r="C483" s="2" t="s">
        <v>545</v>
      </c>
      <c r="D483" s="15">
        <v>44432</v>
      </c>
      <c r="E483" s="6">
        <v>2638</v>
      </c>
      <c r="F483" s="34">
        <f t="shared" si="119"/>
        <v>1.2062999999999999</v>
      </c>
      <c r="G483" s="62">
        <f t="shared" si="134"/>
        <v>128</v>
      </c>
      <c r="H483" s="22">
        <f>INDEX('Sparsity-Size Ratio'!$P$1:$P$504,MATCH('BEFC_17-18'!A:A,'Sparsity-Size Ratio'!$A$1:$A$501))</f>
        <v>0.70279999999999998</v>
      </c>
      <c r="I483" s="23">
        <f t="shared" si="120"/>
        <v>0</v>
      </c>
      <c r="J483" s="63">
        <v>0.27050000000000002</v>
      </c>
      <c r="K483" s="63">
        <v>0.21659999999999999</v>
      </c>
      <c r="L483" s="23">
        <f t="shared" si="121"/>
        <v>124.91500000000001</v>
      </c>
      <c r="M483" s="23">
        <f t="shared" si="122"/>
        <v>50.012</v>
      </c>
      <c r="N483" s="23">
        <f t="shared" si="123"/>
        <v>0</v>
      </c>
      <c r="O483" s="23">
        <f t="shared" si="124"/>
        <v>174.92699999999999</v>
      </c>
      <c r="P483" s="13">
        <v>18.785</v>
      </c>
      <c r="Q483" s="22">
        <f t="shared" si="125"/>
        <v>3.7570000000000001</v>
      </c>
      <c r="R483" s="14">
        <v>3</v>
      </c>
      <c r="S483" s="22">
        <f t="shared" si="126"/>
        <v>1.8</v>
      </c>
      <c r="T483" s="64">
        <v>769.65800000000002</v>
      </c>
      <c r="U483" s="64">
        <v>816.31</v>
      </c>
      <c r="V483" s="64">
        <v>814.26499999999999</v>
      </c>
      <c r="W483" s="23">
        <f t="shared" si="135"/>
        <v>800.07799999999997</v>
      </c>
      <c r="X483" s="41">
        <f t="shared" si="127"/>
        <v>4.669254273069616E-4</v>
      </c>
      <c r="Y483" s="23">
        <f t="shared" si="128"/>
        <v>180.48400000000001</v>
      </c>
      <c r="Z483" s="23">
        <f t="shared" si="129"/>
        <v>180.48400000000001</v>
      </c>
      <c r="AA483" s="30">
        <f t="shared" si="130"/>
        <v>980.56200000000001</v>
      </c>
      <c r="AB483" s="22">
        <f>INDEX('LECI_17-18'!$X$1:$X$505,MATCH('BEFC_17-18'!A:A,'LECI_17-18'!$A$1:$A$502))</f>
        <v>1.33</v>
      </c>
      <c r="AC483" s="23">
        <f t="shared" si="131"/>
        <v>1573.193</v>
      </c>
      <c r="AD483" s="31">
        <f t="shared" si="132"/>
        <v>239016</v>
      </c>
      <c r="AF483" s="65">
        <v>4067831.36</v>
      </c>
      <c r="AH483" s="36">
        <f t="shared" si="133"/>
        <v>4306847</v>
      </c>
    </row>
    <row r="484" spans="1:34" x14ac:dyDescent="0.2">
      <c r="A484" s="1">
        <v>128321103</v>
      </c>
      <c r="B484" s="2" t="s">
        <v>549</v>
      </c>
      <c r="C484" s="2" t="s">
        <v>550</v>
      </c>
      <c r="D484" s="15">
        <v>44851</v>
      </c>
      <c r="E484" s="6">
        <v>5737</v>
      </c>
      <c r="F484" s="34">
        <f t="shared" si="119"/>
        <v>1.1950000000000001</v>
      </c>
      <c r="G484" s="62">
        <f t="shared" si="134"/>
        <v>134</v>
      </c>
      <c r="H484" s="22">
        <f>INDEX('Sparsity-Size Ratio'!$P$1:$P$504,MATCH('BEFC_17-18'!A:A,'Sparsity-Size Ratio'!$A$1:$A$501))</f>
        <v>0.77580000000000005</v>
      </c>
      <c r="I484" s="23">
        <f t="shared" si="120"/>
        <v>35.125</v>
      </c>
      <c r="J484" s="63">
        <v>0.1527</v>
      </c>
      <c r="K484" s="63">
        <v>0.23699999999999999</v>
      </c>
      <c r="L484" s="23">
        <f t="shared" si="121"/>
        <v>148.291</v>
      </c>
      <c r="M484" s="23">
        <f t="shared" si="122"/>
        <v>115.07899999999999</v>
      </c>
      <c r="N484" s="23">
        <f t="shared" si="123"/>
        <v>0</v>
      </c>
      <c r="O484" s="23">
        <f t="shared" si="124"/>
        <v>263.37</v>
      </c>
      <c r="P484" s="13">
        <v>58.861000000000004</v>
      </c>
      <c r="Q484" s="22">
        <f t="shared" si="125"/>
        <v>11.772</v>
      </c>
      <c r="R484" s="14">
        <v>5</v>
      </c>
      <c r="S484" s="22">
        <f t="shared" si="126"/>
        <v>3</v>
      </c>
      <c r="T484" s="64">
        <v>1618.547</v>
      </c>
      <c r="U484" s="64">
        <v>1662.8779999999999</v>
      </c>
      <c r="V484" s="64">
        <v>1692.078</v>
      </c>
      <c r="W484" s="23">
        <f t="shared" si="135"/>
        <v>1657.8340000000001</v>
      </c>
      <c r="X484" s="41">
        <f t="shared" si="127"/>
        <v>9.6751172867396611E-4</v>
      </c>
      <c r="Y484" s="23">
        <f t="shared" si="128"/>
        <v>278.142</v>
      </c>
      <c r="Z484" s="23">
        <f t="shared" si="129"/>
        <v>313.267</v>
      </c>
      <c r="AA484" s="30">
        <f t="shared" si="130"/>
        <v>1971.1010000000001</v>
      </c>
      <c r="AB484" s="22">
        <f>INDEX('LECI_17-18'!$X$1:$X$505,MATCH('BEFC_17-18'!A:A,'LECI_17-18'!$A$1:$A$502))</f>
        <v>1.08</v>
      </c>
      <c r="AC484" s="23">
        <f t="shared" si="131"/>
        <v>2543.9029999999998</v>
      </c>
      <c r="AD484" s="31">
        <f t="shared" si="132"/>
        <v>386496</v>
      </c>
      <c r="AF484" s="65">
        <v>9115253.75</v>
      </c>
      <c r="AH484" s="36">
        <f t="shared" si="133"/>
        <v>9501750</v>
      </c>
    </row>
    <row r="485" spans="1:34" x14ac:dyDescent="0.2">
      <c r="A485" s="1">
        <v>128323303</v>
      </c>
      <c r="B485" s="2" t="s">
        <v>551</v>
      </c>
      <c r="C485" s="2" t="s">
        <v>550</v>
      </c>
      <c r="D485" s="15">
        <v>46250</v>
      </c>
      <c r="E485" s="6">
        <v>2701</v>
      </c>
      <c r="F485" s="34">
        <f t="shared" si="119"/>
        <v>1.1589</v>
      </c>
      <c r="G485" s="62">
        <f t="shared" si="134"/>
        <v>161</v>
      </c>
      <c r="H485" s="22">
        <f>INDEX('Sparsity-Size Ratio'!$P$1:$P$504,MATCH('BEFC_17-18'!A:A,'Sparsity-Size Ratio'!$A$1:$A$501))</f>
        <v>0.81289999999999996</v>
      </c>
      <c r="I485" s="23">
        <f t="shared" si="120"/>
        <v>53.265999999999998</v>
      </c>
      <c r="J485" s="63">
        <v>0.1348</v>
      </c>
      <c r="K485" s="63">
        <v>0.27760000000000001</v>
      </c>
      <c r="L485" s="23">
        <f t="shared" si="121"/>
        <v>71.147999999999996</v>
      </c>
      <c r="M485" s="23">
        <f t="shared" si="122"/>
        <v>73.259</v>
      </c>
      <c r="N485" s="23">
        <f t="shared" si="123"/>
        <v>0</v>
      </c>
      <c r="O485" s="23">
        <f t="shared" si="124"/>
        <v>144.40700000000001</v>
      </c>
      <c r="P485" s="13">
        <v>20.491999999999997</v>
      </c>
      <c r="Q485" s="22">
        <f t="shared" si="125"/>
        <v>4.0979999999999999</v>
      </c>
      <c r="R485" s="14">
        <v>0</v>
      </c>
      <c r="S485" s="22">
        <f t="shared" si="126"/>
        <v>0</v>
      </c>
      <c r="T485" s="64">
        <v>879.66899999999998</v>
      </c>
      <c r="U485" s="64">
        <v>856.09100000000001</v>
      </c>
      <c r="V485" s="64">
        <v>863.31799999999998</v>
      </c>
      <c r="W485" s="23">
        <f t="shared" si="135"/>
        <v>866.35900000000004</v>
      </c>
      <c r="X485" s="41">
        <f t="shared" si="127"/>
        <v>5.056070111617017E-4</v>
      </c>
      <c r="Y485" s="23">
        <f t="shared" si="128"/>
        <v>148.505</v>
      </c>
      <c r="Z485" s="23">
        <f t="shared" si="129"/>
        <v>201.77099999999999</v>
      </c>
      <c r="AA485" s="30">
        <f t="shared" si="130"/>
        <v>1068.1300000000001</v>
      </c>
      <c r="AB485" s="22">
        <f>INDEX('LECI_17-18'!$X$1:$X$505,MATCH('BEFC_17-18'!A:A,'LECI_17-18'!$A$1:$A$502))</f>
        <v>1.29</v>
      </c>
      <c r="AC485" s="23">
        <f t="shared" si="131"/>
        <v>1596.8340000000001</v>
      </c>
      <c r="AD485" s="31">
        <f t="shared" si="132"/>
        <v>242607</v>
      </c>
      <c r="AF485" s="65">
        <v>5323316.67</v>
      </c>
      <c r="AH485" s="36">
        <f t="shared" si="133"/>
        <v>5565924</v>
      </c>
    </row>
    <row r="486" spans="1:34" x14ac:dyDescent="0.2">
      <c r="A486" s="1">
        <v>128323703</v>
      </c>
      <c r="B486" s="2" t="s">
        <v>552</v>
      </c>
      <c r="C486" s="2" t="s">
        <v>550</v>
      </c>
      <c r="D486" s="15">
        <v>42685</v>
      </c>
      <c r="E486" s="6">
        <v>12791</v>
      </c>
      <c r="F486" s="34">
        <f t="shared" si="119"/>
        <v>1.2557</v>
      </c>
      <c r="G486" s="62">
        <f t="shared" si="134"/>
        <v>101</v>
      </c>
      <c r="H486" s="22">
        <f>INDEX('Sparsity-Size Ratio'!$P$1:$P$504,MATCH('BEFC_17-18'!A:A,'Sparsity-Size Ratio'!$A$1:$A$501))</f>
        <v>0.57350000000000001</v>
      </c>
      <c r="I486" s="23">
        <f t="shared" si="120"/>
        <v>0</v>
      </c>
      <c r="J486" s="63">
        <v>6.2199999999999998E-2</v>
      </c>
      <c r="K486" s="63">
        <v>0.2087</v>
      </c>
      <c r="L486" s="23">
        <f t="shared" si="121"/>
        <v>105.101</v>
      </c>
      <c r="M486" s="23">
        <f t="shared" si="122"/>
        <v>176.32400000000001</v>
      </c>
      <c r="N486" s="23">
        <f t="shared" si="123"/>
        <v>0</v>
      </c>
      <c r="O486" s="23">
        <f t="shared" si="124"/>
        <v>281.42500000000001</v>
      </c>
      <c r="P486" s="13">
        <v>51.573999999999998</v>
      </c>
      <c r="Q486" s="22">
        <f t="shared" si="125"/>
        <v>10.315</v>
      </c>
      <c r="R486" s="14">
        <v>62</v>
      </c>
      <c r="S486" s="22">
        <f t="shared" si="126"/>
        <v>37.200000000000003</v>
      </c>
      <c r="T486" s="64">
        <v>2816.22</v>
      </c>
      <c r="U486" s="64">
        <v>2797.5309999999999</v>
      </c>
      <c r="V486" s="64">
        <v>2819.3829999999998</v>
      </c>
      <c r="W486" s="23">
        <f t="shared" si="135"/>
        <v>2811.0450000000001</v>
      </c>
      <c r="X486" s="41">
        <f t="shared" si="127"/>
        <v>1.6405255335156046E-3</v>
      </c>
      <c r="Y486" s="23">
        <f t="shared" si="128"/>
        <v>328.94</v>
      </c>
      <c r="Z486" s="23">
        <f t="shared" si="129"/>
        <v>328.94</v>
      </c>
      <c r="AA486" s="30">
        <f t="shared" si="130"/>
        <v>3139.9850000000001</v>
      </c>
      <c r="AB486" s="22">
        <f>INDEX('LECI_17-18'!$X$1:$X$505,MATCH('BEFC_17-18'!A:A,'LECI_17-18'!$A$1:$A$502))</f>
        <v>0.94</v>
      </c>
      <c r="AC486" s="23">
        <f t="shared" si="131"/>
        <v>3706.306</v>
      </c>
      <c r="AD486" s="31">
        <f t="shared" si="132"/>
        <v>563100</v>
      </c>
      <c r="AF486" s="65">
        <v>8801298.9700000007</v>
      </c>
      <c r="AH486" s="36">
        <f t="shared" si="133"/>
        <v>9364399</v>
      </c>
    </row>
    <row r="487" spans="1:34" x14ac:dyDescent="0.2">
      <c r="A487" s="1">
        <v>128325203</v>
      </c>
      <c r="B487" s="2" t="s">
        <v>553</v>
      </c>
      <c r="C487" s="2" t="s">
        <v>550</v>
      </c>
      <c r="D487" s="15">
        <v>53253</v>
      </c>
      <c r="E487" s="6">
        <v>3783</v>
      </c>
      <c r="F487" s="34">
        <f t="shared" si="119"/>
        <v>1.0065</v>
      </c>
      <c r="G487" s="62">
        <f t="shared" si="134"/>
        <v>273</v>
      </c>
      <c r="H487" s="22">
        <f>INDEX('Sparsity-Size Ratio'!$P$1:$P$504,MATCH('BEFC_17-18'!A:A,'Sparsity-Size Ratio'!$A$1:$A$501))</f>
        <v>0.84309999999999996</v>
      </c>
      <c r="I487" s="23">
        <f t="shared" si="120"/>
        <v>130.73699999999999</v>
      </c>
      <c r="J487" s="63">
        <v>0.2261</v>
      </c>
      <c r="K487" s="63">
        <v>0.1711</v>
      </c>
      <c r="L487" s="23">
        <f t="shared" si="121"/>
        <v>183.279</v>
      </c>
      <c r="M487" s="23">
        <f t="shared" si="122"/>
        <v>69.347999999999999</v>
      </c>
      <c r="N487" s="23">
        <f t="shared" si="123"/>
        <v>0</v>
      </c>
      <c r="O487" s="23">
        <f t="shared" si="124"/>
        <v>252.62700000000001</v>
      </c>
      <c r="P487" s="13">
        <v>28.628999999999998</v>
      </c>
      <c r="Q487" s="22">
        <f t="shared" si="125"/>
        <v>5.726</v>
      </c>
      <c r="R487" s="14">
        <v>4</v>
      </c>
      <c r="S487" s="22">
        <f t="shared" si="126"/>
        <v>2.4</v>
      </c>
      <c r="T487" s="64">
        <v>1351.0170000000001</v>
      </c>
      <c r="U487" s="64">
        <v>1377.8109999999999</v>
      </c>
      <c r="V487" s="64">
        <v>1364.624</v>
      </c>
      <c r="W487" s="23">
        <f t="shared" si="135"/>
        <v>1364.4839999999999</v>
      </c>
      <c r="X487" s="41">
        <f t="shared" si="127"/>
        <v>7.9631270295335229E-4</v>
      </c>
      <c r="Y487" s="23">
        <f t="shared" si="128"/>
        <v>260.75299999999999</v>
      </c>
      <c r="Z487" s="23">
        <f t="shared" si="129"/>
        <v>391.49</v>
      </c>
      <c r="AA487" s="30">
        <f t="shared" si="130"/>
        <v>1755.9739999999999</v>
      </c>
      <c r="AB487" s="22">
        <f>INDEX('LECI_17-18'!$X$1:$X$505,MATCH('BEFC_17-18'!A:A,'LECI_17-18'!$A$1:$A$502))</f>
        <v>0.98</v>
      </c>
      <c r="AC487" s="23">
        <f t="shared" si="131"/>
        <v>1732.04</v>
      </c>
      <c r="AD487" s="31">
        <f t="shared" si="132"/>
        <v>263149</v>
      </c>
      <c r="AF487" s="65">
        <v>9178491.0399999991</v>
      </c>
      <c r="AH487" s="36">
        <f t="shared" si="133"/>
        <v>9441640</v>
      </c>
    </row>
    <row r="488" spans="1:34" x14ac:dyDescent="0.2">
      <c r="A488" s="1">
        <v>128326303</v>
      </c>
      <c r="B488" s="2" t="s">
        <v>554</v>
      </c>
      <c r="C488" s="2" t="s">
        <v>550</v>
      </c>
      <c r="D488" s="15">
        <v>44941</v>
      </c>
      <c r="E488" s="6">
        <v>2296</v>
      </c>
      <c r="F488" s="34">
        <f t="shared" si="119"/>
        <v>1.1927000000000001</v>
      </c>
      <c r="G488" s="62">
        <f t="shared" si="134"/>
        <v>136</v>
      </c>
      <c r="H488" s="22">
        <f>INDEX('Sparsity-Size Ratio'!$P$1:$P$504,MATCH('BEFC_17-18'!A:A,'Sparsity-Size Ratio'!$A$1:$A$501))</f>
        <v>0.86499999999999999</v>
      </c>
      <c r="I488" s="23">
        <f t="shared" si="120"/>
        <v>107.06</v>
      </c>
      <c r="J488" s="63">
        <v>0.23949999999999999</v>
      </c>
      <c r="K488" s="63">
        <v>0.17150000000000001</v>
      </c>
      <c r="L488" s="23">
        <f t="shared" si="121"/>
        <v>126.98</v>
      </c>
      <c r="M488" s="23">
        <f t="shared" si="122"/>
        <v>45.463999999999999</v>
      </c>
      <c r="N488" s="23">
        <f t="shared" si="123"/>
        <v>0</v>
      </c>
      <c r="O488" s="23">
        <f t="shared" si="124"/>
        <v>172.44399999999999</v>
      </c>
      <c r="P488" s="13">
        <v>23.347000000000001</v>
      </c>
      <c r="Q488" s="22">
        <f t="shared" si="125"/>
        <v>4.6689999999999996</v>
      </c>
      <c r="R488" s="14">
        <v>3</v>
      </c>
      <c r="S488" s="22">
        <f t="shared" si="126"/>
        <v>1.8</v>
      </c>
      <c r="T488" s="64">
        <v>883.64599999999996</v>
      </c>
      <c r="U488" s="64">
        <v>887.68499999999995</v>
      </c>
      <c r="V488" s="64">
        <v>880.94799999999998</v>
      </c>
      <c r="W488" s="23">
        <f t="shared" si="135"/>
        <v>884.09299999999996</v>
      </c>
      <c r="X488" s="41">
        <f t="shared" si="127"/>
        <v>5.1595657148939674E-4</v>
      </c>
      <c r="Y488" s="23">
        <f t="shared" si="128"/>
        <v>178.91300000000001</v>
      </c>
      <c r="Z488" s="23">
        <f t="shared" si="129"/>
        <v>285.97300000000001</v>
      </c>
      <c r="AA488" s="30">
        <f t="shared" si="130"/>
        <v>1170.066</v>
      </c>
      <c r="AB488" s="22">
        <f>INDEX('LECI_17-18'!$X$1:$X$505,MATCH('BEFC_17-18'!A:A,'LECI_17-18'!$A$1:$A$502))</f>
        <v>1.2999999999999998</v>
      </c>
      <c r="AC488" s="23">
        <f t="shared" si="131"/>
        <v>1814.1990000000001</v>
      </c>
      <c r="AD488" s="31">
        <f t="shared" si="132"/>
        <v>275632</v>
      </c>
      <c r="AF488" s="65">
        <v>7116357.8300000001</v>
      </c>
      <c r="AH488" s="36">
        <f t="shared" si="133"/>
        <v>7391990</v>
      </c>
    </row>
    <row r="489" spans="1:34" x14ac:dyDescent="0.2">
      <c r="A489" s="1">
        <v>128327303</v>
      </c>
      <c r="B489" s="2" t="s">
        <v>555</v>
      </c>
      <c r="C489" s="2" t="s">
        <v>550</v>
      </c>
      <c r="D489" s="15">
        <v>39327</v>
      </c>
      <c r="E489" s="6">
        <v>2781</v>
      </c>
      <c r="F489" s="34">
        <f t="shared" si="119"/>
        <v>1.3629</v>
      </c>
      <c r="G489" s="62">
        <f t="shared" si="134"/>
        <v>55</v>
      </c>
      <c r="H489" s="22">
        <f>INDEX('Sparsity-Size Ratio'!$P$1:$P$504,MATCH('BEFC_17-18'!A:A,'Sparsity-Size Ratio'!$A$1:$A$501))</f>
        <v>0.88090000000000002</v>
      </c>
      <c r="I489" s="23">
        <f t="shared" si="120"/>
        <v>147.774</v>
      </c>
      <c r="J489" s="63">
        <v>0.30480000000000002</v>
      </c>
      <c r="K489" s="63">
        <v>0.20979999999999999</v>
      </c>
      <c r="L489" s="23">
        <f t="shared" si="121"/>
        <v>169.34700000000001</v>
      </c>
      <c r="M489" s="23">
        <f t="shared" si="122"/>
        <v>58.283000000000001</v>
      </c>
      <c r="N489" s="23">
        <f t="shared" si="123"/>
        <v>84.674000000000007</v>
      </c>
      <c r="O489" s="23">
        <f t="shared" si="124"/>
        <v>312.30399999999997</v>
      </c>
      <c r="P489" s="13">
        <v>26.739000000000001</v>
      </c>
      <c r="Q489" s="22">
        <f t="shared" si="125"/>
        <v>5.3479999999999999</v>
      </c>
      <c r="R489" s="14">
        <v>1</v>
      </c>
      <c r="S489" s="22">
        <f t="shared" si="126"/>
        <v>0.6</v>
      </c>
      <c r="T489" s="64">
        <v>926.00099999999998</v>
      </c>
      <c r="U489" s="64">
        <v>965.77599999999995</v>
      </c>
      <c r="V489" s="64">
        <v>994.00800000000004</v>
      </c>
      <c r="W489" s="23">
        <f t="shared" si="135"/>
        <v>961.928</v>
      </c>
      <c r="X489" s="41">
        <f t="shared" si="127"/>
        <v>5.6138106839399534E-4</v>
      </c>
      <c r="Y489" s="23">
        <f t="shared" si="128"/>
        <v>318.25200000000001</v>
      </c>
      <c r="Z489" s="23">
        <f t="shared" si="129"/>
        <v>466.02600000000001</v>
      </c>
      <c r="AA489" s="30">
        <f t="shared" si="130"/>
        <v>1427.954</v>
      </c>
      <c r="AB489" s="22">
        <f>INDEX('LECI_17-18'!$X$1:$X$505,MATCH('BEFC_17-18'!A:A,'LECI_17-18'!$A$1:$A$502))</f>
        <v>1.1400000000000001</v>
      </c>
      <c r="AC489" s="23">
        <f t="shared" si="131"/>
        <v>2218.6210000000001</v>
      </c>
      <c r="AD489" s="31">
        <f t="shared" si="132"/>
        <v>337076</v>
      </c>
      <c r="AF489" s="65">
        <v>8580875.5999999996</v>
      </c>
      <c r="AH489" s="36">
        <f t="shared" si="133"/>
        <v>8917952</v>
      </c>
    </row>
    <row r="490" spans="1:34" x14ac:dyDescent="0.2">
      <c r="A490" s="1">
        <v>128328003</v>
      </c>
      <c r="B490" s="2" t="s">
        <v>556</v>
      </c>
      <c r="C490" s="2" t="s">
        <v>550</v>
      </c>
      <c r="D490" s="15">
        <v>48637</v>
      </c>
      <c r="E490" s="6">
        <v>3029</v>
      </c>
      <c r="F490" s="34">
        <f t="shared" si="119"/>
        <v>1.1020000000000001</v>
      </c>
      <c r="G490" s="62">
        <f t="shared" si="134"/>
        <v>198</v>
      </c>
      <c r="H490" s="22">
        <f>INDEX('Sparsity-Size Ratio'!$P$1:$P$504,MATCH('BEFC_17-18'!A:A,'Sparsity-Size Ratio'!$A$1:$A$501))</f>
        <v>0.85609999999999997</v>
      </c>
      <c r="I490" s="23">
        <f t="shared" si="120"/>
        <v>123.78100000000001</v>
      </c>
      <c r="J490" s="63">
        <v>0.2031</v>
      </c>
      <c r="K490" s="63">
        <v>0.1845</v>
      </c>
      <c r="L490" s="23">
        <f t="shared" si="121"/>
        <v>136.77099999999999</v>
      </c>
      <c r="M490" s="23">
        <f t="shared" si="122"/>
        <v>62.122999999999998</v>
      </c>
      <c r="N490" s="23">
        <f t="shared" si="123"/>
        <v>0</v>
      </c>
      <c r="O490" s="23">
        <f t="shared" si="124"/>
        <v>198.89400000000001</v>
      </c>
      <c r="P490" s="13">
        <v>53.231999999999999</v>
      </c>
      <c r="Q490" s="22">
        <f t="shared" si="125"/>
        <v>10.646000000000001</v>
      </c>
      <c r="R490" s="14">
        <v>1</v>
      </c>
      <c r="S490" s="22">
        <f t="shared" si="126"/>
        <v>0.6</v>
      </c>
      <c r="T490" s="64">
        <v>1122.3589999999999</v>
      </c>
      <c r="U490" s="64">
        <v>1123.04</v>
      </c>
      <c r="V490" s="64">
        <v>1139.778</v>
      </c>
      <c r="W490" s="23">
        <f t="shared" si="135"/>
        <v>1128.3920000000001</v>
      </c>
      <c r="X490" s="41">
        <f t="shared" si="127"/>
        <v>6.5852943934186046E-4</v>
      </c>
      <c r="Y490" s="23">
        <f t="shared" si="128"/>
        <v>210.14</v>
      </c>
      <c r="Z490" s="23">
        <f t="shared" si="129"/>
        <v>333.92099999999999</v>
      </c>
      <c r="AA490" s="30">
        <f t="shared" si="130"/>
        <v>1462.3130000000001</v>
      </c>
      <c r="AB490" s="22">
        <f>INDEX('LECI_17-18'!$X$1:$X$505,MATCH('BEFC_17-18'!A:A,'LECI_17-18'!$A$1:$A$502))</f>
        <v>1.08</v>
      </c>
      <c r="AC490" s="23">
        <f t="shared" si="131"/>
        <v>1740.386</v>
      </c>
      <c r="AD490" s="31">
        <f t="shared" si="132"/>
        <v>264417</v>
      </c>
      <c r="AF490" s="65">
        <v>8608399.9100000001</v>
      </c>
      <c r="AH490" s="36">
        <f t="shared" si="133"/>
        <v>8872817</v>
      </c>
    </row>
    <row r="491" spans="1:34" x14ac:dyDescent="0.2">
      <c r="A491" s="1">
        <v>129540803</v>
      </c>
      <c r="B491" s="2" t="s">
        <v>557</v>
      </c>
      <c r="C491" s="2" t="s">
        <v>558</v>
      </c>
      <c r="D491" s="15">
        <v>60454</v>
      </c>
      <c r="E491" s="6">
        <v>8491</v>
      </c>
      <c r="F491" s="34">
        <f t="shared" si="119"/>
        <v>0.88660000000000005</v>
      </c>
      <c r="G491" s="62">
        <f t="shared" si="134"/>
        <v>352</v>
      </c>
      <c r="H491" s="22">
        <f>INDEX('Sparsity-Size Ratio'!$P$1:$P$504,MATCH('BEFC_17-18'!A:A,'Sparsity-Size Ratio'!$A$1:$A$501))</f>
        <v>0.63660000000000005</v>
      </c>
      <c r="I491" s="23">
        <f t="shared" si="120"/>
        <v>0</v>
      </c>
      <c r="J491" s="63">
        <v>4.6800000000000001E-2</v>
      </c>
      <c r="K491" s="63">
        <v>0.1338</v>
      </c>
      <c r="L491" s="23">
        <f t="shared" si="121"/>
        <v>77.296000000000006</v>
      </c>
      <c r="M491" s="23">
        <f t="shared" si="122"/>
        <v>110.49299999999999</v>
      </c>
      <c r="N491" s="23">
        <f t="shared" si="123"/>
        <v>0</v>
      </c>
      <c r="O491" s="23">
        <f t="shared" si="124"/>
        <v>187.78899999999999</v>
      </c>
      <c r="P491" s="13">
        <v>70.436000000000007</v>
      </c>
      <c r="Q491" s="22">
        <f t="shared" si="125"/>
        <v>14.087</v>
      </c>
      <c r="R491" s="14">
        <v>7</v>
      </c>
      <c r="S491" s="22">
        <f t="shared" si="126"/>
        <v>4.2</v>
      </c>
      <c r="T491" s="64">
        <v>2752.6959999999999</v>
      </c>
      <c r="U491" s="64">
        <v>2777.38</v>
      </c>
      <c r="V491" s="64">
        <v>2827.8069999999998</v>
      </c>
      <c r="W491" s="23">
        <f t="shared" si="135"/>
        <v>2785.9609999999998</v>
      </c>
      <c r="X491" s="41">
        <f t="shared" si="127"/>
        <v>1.625886514046793E-3</v>
      </c>
      <c r="Y491" s="23">
        <f t="shared" si="128"/>
        <v>206.07599999999999</v>
      </c>
      <c r="Z491" s="23">
        <f t="shared" si="129"/>
        <v>206.07599999999999</v>
      </c>
      <c r="AA491" s="30">
        <f t="shared" si="130"/>
        <v>2992.0369999999998</v>
      </c>
      <c r="AB491" s="22">
        <f>INDEX('LECI_17-18'!$X$1:$X$505,MATCH('BEFC_17-18'!A:A,'LECI_17-18'!$A$1:$A$502))</f>
        <v>0.89</v>
      </c>
      <c r="AC491" s="23">
        <f t="shared" si="131"/>
        <v>2360.9389999999999</v>
      </c>
      <c r="AD491" s="31">
        <f t="shared" si="132"/>
        <v>358698</v>
      </c>
      <c r="AF491" s="65">
        <v>7733215.0300000003</v>
      </c>
      <c r="AH491" s="36">
        <f t="shared" si="133"/>
        <v>8091913</v>
      </c>
    </row>
    <row r="492" spans="1:34" x14ac:dyDescent="0.2">
      <c r="A492" s="1">
        <v>129544503</v>
      </c>
      <c r="B492" s="2" t="s">
        <v>559</v>
      </c>
      <c r="C492" s="2" t="s">
        <v>558</v>
      </c>
      <c r="D492" s="15">
        <v>38779</v>
      </c>
      <c r="E492" s="6">
        <v>3288</v>
      </c>
      <c r="F492" s="34">
        <f t="shared" si="119"/>
        <v>1.3822000000000001</v>
      </c>
      <c r="G492" s="62">
        <f t="shared" si="134"/>
        <v>50</v>
      </c>
      <c r="H492" s="22">
        <f>INDEX('Sparsity-Size Ratio'!$P$1:$P$504,MATCH('BEFC_17-18'!A:A,'Sparsity-Size Ratio'!$A$1:$A$501))</f>
        <v>0.79010000000000002</v>
      </c>
      <c r="I492" s="23">
        <f t="shared" si="120"/>
        <v>41.789000000000001</v>
      </c>
      <c r="J492" s="63">
        <v>0.21390000000000001</v>
      </c>
      <c r="K492" s="63">
        <v>0.24310000000000001</v>
      </c>
      <c r="L492" s="23">
        <f t="shared" si="121"/>
        <v>138.649</v>
      </c>
      <c r="M492" s="23">
        <f t="shared" si="122"/>
        <v>78.787999999999997</v>
      </c>
      <c r="N492" s="23">
        <f t="shared" si="123"/>
        <v>0</v>
      </c>
      <c r="O492" s="23">
        <f t="shared" si="124"/>
        <v>217.43700000000001</v>
      </c>
      <c r="P492" s="13">
        <v>45.097999999999999</v>
      </c>
      <c r="Q492" s="22">
        <f t="shared" si="125"/>
        <v>9.02</v>
      </c>
      <c r="R492" s="14">
        <v>15</v>
      </c>
      <c r="S492" s="22">
        <f t="shared" si="126"/>
        <v>9</v>
      </c>
      <c r="T492" s="64">
        <v>1080.3230000000001</v>
      </c>
      <c r="U492" s="64">
        <v>1099.422</v>
      </c>
      <c r="V492" s="64">
        <v>1108.8879999999999</v>
      </c>
      <c r="W492" s="23">
        <f t="shared" si="135"/>
        <v>1096.211</v>
      </c>
      <c r="X492" s="41">
        <f t="shared" si="127"/>
        <v>6.3974861150236815E-4</v>
      </c>
      <c r="Y492" s="23">
        <f t="shared" si="128"/>
        <v>235.45699999999999</v>
      </c>
      <c r="Z492" s="23">
        <f t="shared" si="129"/>
        <v>277.24599999999998</v>
      </c>
      <c r="AA492" s="30">
        <f t="shared" si="130"/>
        <v>1373.4570000000001</v>
      </c>
      <c r="AB492" s="22">
        <f>INDEX('LECI_17-18'!$X$1:$X$505,MATCH('BEFC_17-18'!A:A,'LECI_17-18'!$A$1:$A$502))</f>
        <v>1.33</v>
      </c>
      <c r="AC492" s="23">
        <f t="shared" si="131"/>
        <v>2524.8620000000001</v>
      </c>
      <c r="AD492" s="31">
        <f t="shared" si="132"/>
        <v>383603</v>
      </c>
      <c r="AF492" s="65">
        <v>7221663.5499999998</v>
      </c>
      <c r="AH492" s="36">
        <f t="shared" si="133"/>
        <v>7605267</v>
      </c>
    </row>
    <row r="493" spans="1:34" x14ac:dyDescent="0.2">
      <c r="A493" s="1">
        <v>129544703</v>
      </c>
      <c r="B493" s="2" t="s">
        <v>560</v>
      </c>
      <c r="C493" s="2" t="s">
        <v>558</v>
      </c>
      <c r="D493" s="15">
        <v>40980</v>
      </c>
      <c r="E493" s="6">
        <v>3717</v>
      </c>
      <c r="F493" s="34">
        <f t="shared" si="119"/>
        <v>1.3079000000000001</v>
      </c>
      <c r="G493" s="62">
        <f t="shared" si="134"/>
        <v>77</v>
      </c>
      <c r="H493" s="22">
        <f>INDEX('Sparsity-Size Ratio'!$P$1:$P$504,MATCH('BEFC_17-18'!A:A,'Sparsity-Size Ratio'!$A$1:$A$501))</f>
        <v>0.76529999999999998</v>
      </c>
      <c r="I493" s="23">
        <f t="shared" si="120"/>
        <v>12.534000000000001</v>
      </c>
      <c r="J493" s="63">
        <v>0.16719999999999999</v>
      </c>
      <c r="K493" s="63">
        <v>0.16470000000000001</v>
      </c>
      <c r="L493" s="23">
        <f t="shared" si="121"/>
        <v>127.39700000000001</v>
      </c>
      <c r="M493" s="23">
        <f t="shared" si="122"/>
        <v>62.746000000000002</v>
      </c>
      <c r="N493" s="23">
        <f t="shared" si="123"/>
        <v>0</v>
      </c>
      <c r="O493" s="23">
        <f t="shared" si="124"/>
        <v>190.143</v>
      </c>
      <c r="P493" s="13">
        <v>65.331000000000003</v>
      </c>
      <c r="Q493" s="22">
        <f t="shared" si="125"/>
        <v>13.066000000000001</v>
      </c>
      <c r="R493" s="14">
        <v>2</v>
      </c>
      <c r="S493" s="22">
        <f t="shared" si="126"/>
        <v>1.2</v>
      </c>
      <c r="T493" s="64">
        <v>1269.904</v>
      </c>
      <c r="U493" s="64">
        <v>1284.4880000000001</v>
      </c>
      <c r="V493" s="64">
        <v>1296.3409999999999</v>
      </c>
      <c r="W493" s="23">
        <f t="shared" si="135"/>
        <v>1283.578</v>
      </c>
      <c r="X493" s="41">
        <f t="shared" si="127"/>
        <v>7.4909597080761526E-4</v>
      </c>
      <c r="Y493" s="23">
        <f t="shared" si="128"/>
        <v>204.40899999999999</v>
      </c>
      <c r="Z493" s="23">
        <f t="shared" si="129"/>
        <v>216.94300000000001</v>
      </c>
      <c r="AA493" s="30">
        <f t="shared" si="130"/>
        <v>1500.521</v>
      </c>
      <c r="AB493" s="22">
        <f>INDEX('LECI_17-18'!$X$1:$X$505,MATCH('BEFC_17-18'!A:A,'LECI_17-18'!$A$1:$A$502))</f>
        <v>1.31</v>
      </c>
      <c r="AC493" s="23">
        <f t="shared" si="131"/>
        <v>2570.9160000000002</v>
      </c>
      <c r="AD493" s="31">
        <f t="shared" si="132"/>
        <v>390600</v>
      </c>
      <c r="AF493" s="65">
        <v>5420759.8899999997</v>
      </c>
      <c r="AH493" s="36">
        <f t="shared" si="133"/>
        <v>5811360</v>
      </c>
    </row>
    <row r="494" spans="1:34" x14ac:dyDescent="0.2">
      <c r="A494" s="1">
        <v>129545003</v>
      </c>
      <c r="B494" s="2" t="s">
        <v>561</v>
      </c>
      <c r="C494" s="2" t="s">
        <v>558</v>
      </c>
      <c r="D494" s="15">
        <v>42268</v>
      </c>
      <c r="E494" s="6">
        <v>6611</v>
      </c>
      <c r="F494" s="34">
        <f t="shared" si="119"/>
        <v>1.2681</v>
      </c>
      <c r="G494" s="62">
        <f t="shared" si="134"/>
        <v>94</v>
      </c>
      <c r="H494" s="22">
        <f>INDEX('Sparsity-Size Ratio'!$P$1:$P$504,MATCH('BEFC_17-18'!A:A,'Sparsity-Size Ratio'!$A$1:$A$501))</f>
        <v>0.68130000000000002</v>
      </c>
      <c r="I494" s="23">
        <f t="shared" si="120"/>
        <v>0</v>
      </c>
      <c r="J494" s="63">
        <v>0.20799999999999999</v>
      </c>
      <c r="K494" s="63">
        <v>0.22689999999999999</v>
      </c>
      <c r="L494" s="23">
        <f t="shared" si="121"/>
        <v>247.012</v>
      </c>
      <c r="M494" s="23">
        <f t="shared" si="122"/>
        <v>134.72900000000001</v>
      </c>
      <c r="N494" s="23">
        <f t="shared" si="123"/>
        <v>0</v>
      </c>
      <c r="O494" s="23">
        <f t="shared" si="124"/>
        <v>381.74099999999999</v>
      </c>
      <c r="P494" s="13">
        <v>66.688000000000002</v>
      </c>
      <c r="Q494" s="22">
        <f t="shared" si="125"/>
        <v>13.337999999999999</v>
      </c>
      <c r="R494" s="14">
        <v>4</v>
      </c>
      <c r="S494" s="22">
        <f t="shared" si="126"/>
        <v>2.4</v>
      </c>
      <c r="T494" s="64">
        <v>1979.2639999999999</v>
      </c>
      <c r="U494" s="64">
        <v>1913.665</v>
      </c>
      <c r="V494" s="64">
        <v>2047.73</v>
      </c>
      <c r="W494" s="23">
        <f t="shared" si="135"/>
        <v>1980.22</v>
      </c>
      <c r="X494" s="41">
        <f t="shared" si="127"/>
        <v>1.1556561606015808E-3</v>
      </c>
      <c r="Y494" s="23">
        <f t="shared" si="128"/>
        <v>397.47899999999998</v>
      </c>
      <c r="Z494" s="23">
        <f t="shared" si="129"/>
        <v>397.47899999999998</v>
      </c>
      <c r="AA494" s="30">
        <f t="shared" si="130"/>
        <v>2377.6990000000001</v>
      </c>
      <c r="AB494" s="22">
        <f>INDEX('LECI_17-18'!$X$1:$X$505,MATCH('BEFC_17-18'!A:A,'LECI_17-18'!$A$1:$A$502))</f>
        <v>1.1500000000000001</v>
      </c>
      <c r="AC494" s="23">
        <f t="shared" si="131"/>
        <v>3467.4340000000002</v>
      </c>
      <c r="AD494" s="31">
        <f t="shared" si="132"/>
        <v>526808</v>
      </c>
      <c r="AF494" s="65">
        <v>8400615.9299999997</v>
      </c>
      <c r="AH494" s="36">
        <f t="shared" si="133"/>
        <v>8927424</v>
      </c>
    </row>
    <row r="495" spans="1:34" x14ac:dyDescent="0.2">
      <c r="A495" s="1">
        <v>129546003</v>
      </c>
      <c r="B495" s="2" t="s">
        <v>562</v>
      </c>
      <c r="C495" s="2" t="s">
        <v>558</v>
      </c>
      <c r="D495" s="15">
        <v>51260</v>
      </c>
      <c r="E495" s="6">
        <v>4440</v>
      </c>
      <c r="F495" s="34">
        <f t="shared" si="119"/>
        <v>1.0456000000000001</v>
      </c>
      <c r="G495" s="62">
        <f t="shared" si="134"/>
        <v>245</v>
      </c>
      <c r="H495" s="22">
        <f>INDEX('Sparsity-Size Ratio'!$P$1:$P$504,MATCH('BEFC_17-18'!A:A,'Sparsity-Size Ratio'!$A$1:$A$501))</f>
        <v>0.77170000000000005</v>
      </c>
      <c r="I495" s="23">
        <f t="shared" si="120"/>
        <v>27.631</v>
      </c>
      <c r="J495" s="63">
        <v>0.1913</v>
      </c>
      <c r="K495" s="63">
        <v>0.15939999999999999</v>
      </c>
      <c r="L495" s="23">
        <f t="shared" si="121"/>
        <v>189.08600000000001</v>
      </c>
      <c r="M495" s="23">
        <f t="shared" si="122"/>
        <v>78.778000000000006</v>
      </c>
      <c r="N495" s="23">
        <f t="shared" si="123"/>
        <v>0</v>
      </c>
      <c r="O495" s="23">
        <f t="shared" si="124"/>
        <v>267.86399999999998</v>
      </c>
      <c r="P495" s="13">
        <v>29.814</v>
      </c>
      <c r="Q495" s="22">
        <f t="shared" si="125"/>
        <v>5.9630000000000001</v>
      </c>
      <c r="R495" s="14">
        <v>2</v>
      </c>
      <c r="S495" s="22">
        <f t="shared" si="126"/>
        <v>1.2</v>
      </c>
      <c r="T495" s="64">
        <v>1647.3810000000001</v>
      </c>
      <c r="U495" s="64">
        <v>1659.8789999999999</v>
      </c>
      <c r="V495" s="64">
        <v>1644.933</v>
      </c>
      <c r="W495" s="23">
        <f t="shared" si="135"/>
        <v>1650.731</v>
      </c>
      <c r="X495" s="41">
        <f t="shared" si="127"/>
        <v>9.6336641870398642E-4</v>
      </c>
      <c r="Y495" s="23">
        <f t="shared" si="128"/>
        <v>275.02699999999999</v>
      </c>
      <c r="Z495" s="23">
        <f t="shared" si="129"/>
        <v>302.65800000000002</v>
      </c>
      <c r="AA495" s="30">
        <f t="shared" si="130"/>
        <v>1953.3889999999999</v>
      </c>
      <c r="AB495" s="22">
        <f>INDEX('LECI_17-18'!$X$1:$X$505,MATCH('BEFC_17-18'!A:A,'LECI_17-18'!$A$1:$A$502))</f>
        <v>1.2</v>
      </c>
      <c r="AC495" s="23">
        <f t="shared" si="131"/>
        <v>2450.9560000000001</v>
      </c>
      <c r="AD495" s="31">
        <f t="shared" si="132"/>
        <v>372374</v>
      </c>
      <c r="AF495" s="65">
        <v>6466486.4699999997</v>
      </c>
      <c r="AH495" s="36">
        <f t="shared" si="133"/>
        <v>6838860</v>
      </c>
    </row>
    <row r="496" spans="1:34" x14ac:dyDescent="0.2">
      <c r="A496" s="1">
        <v>129546103</v>
      </c>
      <c r="B496" s="2" t="s">
        <v>563</v>
      </c>
      <c r="C496" s="2" t="s">
        <v>558</v>
      </c>
      <c r="D496" s="15">
        <v>40351</v>
      </c>
      <c r="E496" s="6">
        <v>8298</v>
      </c>
      <c r="F496" s="34">
        <f t="shared" si="119"/>
        <v>1.3283</v>
      </c>
      <c r="G496" s="62">
        <f t="shared" si="134"/>
        <v>70</v>
      </c>
      <c r="H496" s="22">
        <f>INDEX('Sparsity-Size Ratio'!$P$1:$P$504,MATCH('BEFC_17-18'!A:A,'Sparsity-Size Ratio'!$A$1:$A$501))</f>
        <v>-0.43090000000000001</v>
      </c>
      <c r="I496" s="23">
        <f t="shared" si="120"/>
        <v>0</v>
      </c>
      <c r="J496" s="63">
        <v>0.2167</v>
      </c>
      <c r="K496" s="63">
        <v>0.23080000000000001</v>
      </c>
      <c r="L496" s="23">
        <f t="shared" si="121"/>
        <v>354.30599999999998</v>
      </c>
      <c r="M496" s="23">
        <f t="shared" si="122"/>
        <v>188.68</v>
      </c>
      <c r="N496" s="23">
        <f t="shared" si="123"/>
        <v>0</v>
      </c>
      <c r="O496" s="23">
        <f t="shared" si="124"/>
        <v>542.98599999999999</v>
      </c>
      <c r="P496" s="13">
        <v>156.18600000000001</v>
      </c>
      <c r="Q496" s="22">
        <f t="shared" si="125"/>
        <v>31.236999999999998</v>
      </c>
      <c r="R496" s="14">
        <v>14</v>
      </c>
      <c r="S496" s="22">
        <f t="shared" si="126"/>
        <v>8.4</v>
      </c>
      <c r="T496" s="64">
        <v>2725.0149999999999</v>
      </c>
      <c r="U496" s="64">
        <v>2746.415</v>
      </c>
      <c r="V496" s="64">
        <v>2788.4009999999998</v>
      </c>
      <c r="W496" s="23">
        <f t="shared" si="135"/>
        <v>2753.277</v>
      </c>
      <c r="X496" s="41">
        <f t="shared" si="127"/>
        <v>1.6068121354660787E-3</v>
      </c>
      <c r="Y496" s="23">
        <f t="shared" si="128"/>
        <v>582.62300000000005</v>
      </c>
      <c r="Z496" s="23">
        <f t="shared" si="129"/>
        <v>582.62300000000005</v>
      </c>
      <c r="AA496" s="30">
        <f t="shared" si="130"/>
        <v>3335.9</v>
      </c>
      <c r="AB496" s="22">
        <f>INDEX('LECI_17-18'!$X$1:$X$505,MATCH('BEFC_17-18'!A:A,'LECI_17-18'!$A$1:$A$502))</f>
        <v>1.1100000000000001</v>
      </c>
      <c r="AC496" s="23">
        <f t="shared" si="131"/>
        <v>4918.4939999999997</v>
      </c>
      <c r="AD496" s="31">
        <f t="shared" si="132"/>
        <v>747268</v>
      </c>
      <c r="AF496" s="65">
        <v>12595512.93</v>
      </c>
      <c r="AH496" s="36">
        <f t="shared" si="133"/>
        <v>13342781</v>
      </c>
    </row>
    <row r="497" spans="1:34" x14ac:dyDescent="0.2">
      <c r="A497" s="1">
        <v>129546803</v>
      </c>
      <c r="B497" s="2" t="s">
        <v>564</v>
      </c>
      <c r="C497" s="2" t="s">
        <v>558</v>
      </c>
      <c r="D497" s="15">
        <v>40175</v>
      </c>
      <c r="E497" s="6">
        <v>2820</v>
      </c>
      <c r="F497" s="34">
        <f t="shared" si="119"/>
        <v>1.3341000000000001</v>
      </c>
      <c r="G497" s="62">
        <f t="shared" si="134"/>
        <v>66</v>
      </c>
      <c r="H497" s="22">
        <f>INDEX('Sparsity-Size Ratio'!$P$1:$P$504,MATCH('BEFC_17-18'!A:A,'Sparsity-Size Ratio'!$A$1:$A$501))</f>
        <v>0.84109999999999996</v>
      </c>
      <c r="I497" s="23">
        <f t="shared" si="120"/>
        <v>73.959999999999994</v>
      </c>
      <c r="J497" s="63">
        <v>0.16109999999999999</v>
      </c>
      <c r="K497" s="63">
        <v>0.29049999999999998</v>
      </c>
      <c r="L497" s="23">
        <f t="shared" si="121"/>
        <v>71.436000000000007</v>
      </c>
      <c r="M497" s="23">
        <f t="shared" si="122"/>
        <v>64.408000000000001</v>
      </c>
      <c r="N497" s="23">
        <f t="shared" si="123"/>
        <v>0</v>
      </c>
      <c r="O497" s="23">
        <f t="shared" si="124"/>
        <v>135.84399999999999</v>
      </c>
      <c r="P497" s="13">
        <v>27.286999999999999</v>
      </c>
      <c r="Q497" s="22">
        <f t="shared" si="125"/>
        <v>5.4569999999999999</v>
      </c>
      <c r="R497" s="14">
        <v>2</v>
      </c>
      <c r="S497" s="22">
        <f t="shared" si="126"/>
        <v>1.2</v>
      </c>
      <c r="T497" s="64">
        <v>739.04300000000001</v>
      </c>
      <c r="U497" s="64">
        <v>790.97500000000002</v>
      </c>
      <c r="V497" s="64">
        <v>865.70899999999995</v>
      </c>
      <c r="W497" s="23">
        <f t="shared" si="135"/>
        <v>798.57600000000002</v>
      </c>
      <c r="X497" s="41">
        <f t="shared" si="127"/>
        <v>4.6604886028247768E-4</v>
      </c>
      <c r="Y497" s="23">
        <f t="shared" si="128"/>
        <v>142.501</v>
      </c>
      <c r="Z497" s="23">
        <f t="shared" si="129"/>
        <v>216.46100000000001</v>
      </c>
      <c r="AA497" s="30">
        <f t="shared" si="130"/>
        <v>1015.037</v>
      </c>
      <c r="AB497" s="22">
        <f>INDEX('LECI_17-18'!$X$1:$X$505,MATCH('BEFC_17-18'!A:A,'LECI_17-18'!$A$1:$A$502))</f>
        <v>1.0699999999999998</v>
      </c>
      <c r="AC497" s="23">
        <f t="shared" si="131"/>
        <v>1448.952</v>
      </c>
      <c r="AD497" s="31">
        <f t="shared" si="132"/>
        <v>220140</v>
      </c>
      <c r="AF497" s="65">
        <v>3065611.66</v>
      </c>
      <c r="AH497" s="36">
        <f t="shared" si="133"/>
        <v>3285752</v>
      </c>
    </row>
    <row r="498" spans="1:34" x14ac:dyDescent="0.2">
      <c r="A498" s="1">
        <v>129547203</v>
      </c>
      <c r="B498" s="2" t="s">
        <v>565</v>
      </c>
      <c r="C498" s="2" t="s">
        <v>558</v>
      </c>
      <c r="D498" s="15">
        <v>31216</v>
      </c>
      <c r="E498" s="6">
        <v>3272</v>
      </c>
      <c r="F498" s="34">
        <f t="shared" si="119"/>
        <v>1.7170000000000001</v>
      </c>
      <c r="G498" s="62">
        <f t="shared" si="134"/>
        <v>12</v>
      </c>
      <c r="H498" s="22">
        <f>INDEX('Sparsity-Size Ratio'!$P$1:$P$504,MATCH('BEFC_17-18'!A:A,'Sparsity-Size Ratio'!$A$1:$A$501))</f>
        <v>0.40350000000000003</v>
      </c>
      <c r="I498" s="23">
        <f t="shared" si="120"/>
        <v>0</v>
      </c>
      <c r="J498" s="63">
        <v>0.38450000000000001</v>
      </c>
      <c r="K498" s="63">
        <v>0.15129999999999999</v>
      </c>
      <c r="L498" s="23">
        <f t="shared" si="121"/>
        <v>257.20299999999997</v>
      </c>
      <c r="M498" s="23">
        <f t="shared" si="122"/>
        <v>50.603999999999999</v>
      </c>
      <c r="N498" s="23">
        <f t="shared" si="123"/>
        <v>128.602</v>
      </c>
      <c r="O498" s="23">
        <f t="shared" si="124"/>
        <v>436.40899999999999</v>
      </c>
      <c r="P498" s="13">
        <v>63.597999999999999</v>
      </c>
      <c r="Q498" s="22">
        <f t="shared" si="125"/>
        <v>12.72</v>
      </c>
      <c r="R498" s="14">
        <v>108</v>
      </c>
      <c r="S498" s="22">
        <f t="shared" si="126"/>
        <v>64.8</v>
      </c>
      <c r="T498" s="64">
        <v>1114.8810000000001</v>
      </c>
      <c r="U498" s="64">
        <v>1122.931</v>
      </c>
      <c r="V498" s="64">
        <v>1150.184</v>
      </c>
      <c r="W498" s="23">
        <f t="shared" si="135"/>
        <v>1129.3320000000001</v>
      </c>
      <c r="X498" s="41">
        <f t="shared" si="127"/>
        <v>6.590780232320169E-4</v>
      </c>
      <c r="Y498" s="23">
        <f t="shared" si="128"/>
        <v>513.92899999999997</v>
      </c>
      <c r="Z498" s="23">
        <f t="shared" si="129"/>
        <v>513.92899999999997</v>
      </c>
      <c r="AA498" s="30">
        <f t="shared" si="130"/>
        <v>1643.261</v>
      </c>
      <c r="AB498" s="22">
        <f>INDEX('LECI_17-18'!$X$1:$X$505,MATCH('BEFC_17-18'!A:A,'LECI_17-18'!$A$1:$A$502))</f>
        <v>1.6</v>
      </c>
      <c r="AC498" s="23">
        <f t="shared" si="131"/>
        <v>4514.3670000000002</v>
      </c>
      <c r="AD498" s="31">
        <f t="shared" si="132"/>
        <v>685869</v>
      </c>
      <c r="AF498" s="65">
        <v>6639234.5300000003</v>
      </c>
      <c r="AH498" s="36">
        <f t="shared" si="133"/>
        <v>7325104</v>
      </c>
    </row>
    <row r="499" spans="1:34" x14ac:dyDescent="0.2">
      <c r="A499" s="1">
        <v>129547303</v>
      </c>
      <c r="B499" s="2" t="s">
        <v>566</v>
      </c>
      <c r="C499" s="2" t="s">
        <v>558</v>
      </c>
      <c r="D499" s="15">
        <v>50625</v>
      </c>
      <c r="E499" s="6">
        <v>3317</v>
      </c>
      <c r="F499" s="34">
        <f t="shared" si="119"/>
        <v>1.0587</v>
      </c>
      <c r="G499" s="62">
        <f t="shared" si="134"/>
        <v>231</v>
      </c>
      <c r="H499" s="22">
        <f>INDEX('Sparsity-Size Ratio'!$P$1:$P$504,MATCH('BEFC_17-18'!A:A,'Sparsity-Size Ratio'!$A$1:$A$501))</f>
        <v>0.60619999999999996</v>
      </c>
      <c r="I499" s="23">
        <f t="shared" si="120"/>
        <v>0</v>
      </c>
      <c r="J499" s="63">
        <v>0.1042</v>
      </c>
      <c r="K499" s="63">
        <v>0.1409</v>
      </c>
      <c r="L499" s="23">
        <f t="shared" si="121"/>
        <v>78.540999999999997</v>
      </c>
      <c r="M499" s="23">
        <f t="shared" si="122"/>
        <v>53.101999999999997</v>
      </c>
      <c r="N499" s="23">
        <f t="shared" si="123"/>
        <v>0</v>
      </c>
      <c r="O499" s="23">
        <f t="shared" si="124"/>
        <v>131.643</v>
      </c>
      <c r="P499" s="13">
        <v>33.764000000000003</v>
      </c>
      <c r="Q499" s="22">
        <f t="shared" si="125"/>
        <v>6.7530000000000001</v>
      </c>
      <c r="R499" s="14">
        <v>4</v>
      </c>
      <c r="S499" s="22">
        <f t="shared" si="126"/>
        <v>2.4</v>
      </c>
      <c r="T499" s="64">
        <v>1256.2470000000001</v>
      </c>
      <c r="U499" s="64">
        <v>1292.58</v>
      </c>
      <c r="V499" s="64">
        <v>1280.846</v>
      </c>
      <c r="W499" s="23">
        <f t="shared" si="135"/>
        <v>1276.558</v>
      </c>
      <c r="X499" s="41">
        <f t="shared" si="127"/>
        <v>7.4499909962793664E-4</v>
      </c>
      <c r="Y499" s="23">
        <f t="shared" si="128"/>
        <v>140.79599999999999</v>
      </c>
      <c r="Z499" s="23">
        <f t="shared" si="129"/>
        <v>140.79599999999999</v>
      </c>
      <c r="AA499" s="30">
        <f t="shared" si="130"/>
        <v>1417.354</v>
      </c>
      <c r="AB499" s="22">
        <f>INDEX('LECI_17-18'!$X$1:$X$505,MATCH('BEFC_17-18'!A:A,'LECI_17-18'!$A$1:$A$502))</f>
        <v>1.1100000000000001</v>
      </c>
      <c r="AC499" s="23">
        <f t="shared" si="131"/>
        <v>1665.6130000000001</v>
      </c>
      <c r="AD499" s="31">
        <f t="shared" si="132"/>
        <v>253057</v>
      </c>
      <c r="AF499" s="65">
        <v>6077803.8399999999</v>
      </c>
      <c r="AH499" s="36">
        <f t="shared" si="133"/>
        <v>6330861</v>
      </c>
    </row>
    <row r="500" spans="1:34" x14ac:dyDescent="0.2">
      <c r="A500" s="1">
        <v>129547603</v>
      </c>
      <c r="B500" s="2" t="s">
        <v>567</v>
      </c>
      <c r="C500" s="2" t="s">
        <v>558</v>
      </c>
      <c r="D500" s="15">
        <v>50536</v>
      </c>
      <c r="E500" s="6">
        <v>6688</v>
      </c>
      <c r="F500" s="34">
        <f t="shared" si="119"/>
        <v>1.0606</v>
      </c>
      <c r="G500" s="62">
        <f t="shared" si="134"/>
        <v>230</v>
      </c>
      <c r="H500" s="22">
        <f>INDEX('Sparsity-Size Ratio'!$P$1:$P$504,MATCH('BEFC_17-18'!A:A,'Sparsity-Size Ratio'!$A$1:$A$501))</f>
        <v>0.72430000000000005</v>
      </c>
      <c r="I500" s="23">
        <f t="shared" si="120"/>
        <v>0</v>
      </c>
      <c r="J500" s="63">
        <v>0.1704</v>
      </c>
      <c r="K500" s="63">
        <v>0.14480000000000001</v>
      </c>
      <c r="L500" s="23">
        <f t="shared" si="121"/>
        <v>217.298</v>
      </c>
      <c r="M500" s="23">
        <f t="shared" si="122"/>
        <v>92.325999999999993</v>
      </c>
      <c r="N500" s="23">
        <f t="shared" si="123"/>
        <v>0</v>
      </c>
      <c r="O500" s="23">
        <f t="shared" si="124"/>
        <v>309.62400000000002</v>
      </c>
      <c r="P500" s="13">
        <v>63.34</v>
      </c>
      <c r="Q500" s="22">
        <f t="shared" si="125"/>
        <v>12.667999999999999</v>
      </c>
      <c r="R500" s="14">
        <v>40</v>
      </c>
      <c r="S500" s="22">
        <f t="shared" si="126"/>
        <v>24</v>
      </c>
      <c r="T500" s="64">
        <v>2125.373</v>
      </c>
      <c r="U500" s="64">
        <v>2110.029</v>
      </c>
      <c r="V500" s="64">
        <v>2099.5120000000002</v>
      </c>
      <c r="W500" s="23">
        <f t="shared" si="135"/>
        <v>2111.6379999999999</v>
      </c>
      <c r="X500" s="41">
        <f t="shared" si="127"/>
        <v>1.2323516900447429E-3</v>
      </c>
      <c r="Y500" s="23">
        <f t="shared" si="128"/>
        <v>346.29199999999997</v>
      </c>
      <c r="Z500" s="23">
        <f t="shared" si="129"/>
        <v>346.29199999999997</v>
      </c>
      <c r="AA500" s="30">
        <f t="shared" si="130"/>
        <v>2457.9299999999998</v>
      </c>
      <c r="AB500" s="22">
        <f>INDEX('LECI_17-18'!$X$1:$X$505,MATCH('BEFC_17-18'!A:A,'LECI_17-18'!$A$1:$A$502))</f>
        <v>0.92999999999999994</v>
      </c>
      <c r="AC500" s="23">
        <f t="shared" si="131"/>
        <v>2424.3989999999999</v>
      </c>
      <c r="AD500" s="31">
        <f t="shared" si="132"/>
        <v>368339</v>
      </c>
      <c r="AF500" s="65">
        <v>6618943.1100000003</v>
      </c>
      <c r="AH500" s="36">
        <f t="shared" si="133"/>
        <v>6987282</v>
      </c>
    </row>
    <row r="501" spans="1:34" x14ac:dyDescent="0.2">
      <c r="A501" s="1">
        <v>129547803</v>
      </c>
      <c r="B501" s="2" t="s">
        <v>568</v>
      </c>
      <c r="C501" s="2" t="s">
        <v>558</v>
      </c>
      <c r="D501" s="15">
        <v>50242</v>
      </c>
      <c r="E501" s="6">
        <v>2614</v>
      </c>
      <c r="F501" s="34">
        <f t="shared" si="119"/>
        <v>1.0668</v>
      </c>
      <c r="G501" s="62">
        <f t="shared" si="134"/>
        <v>226</v>
      </c>
      <c r="H501" s="22">
        <f>INDEX('Sparsity-Size Ratio'!$P$1:$P$504,MATCH('BEFC_17-18'!A:A,'Sparsity-Size Ratio'!$A$1:$A$501))</f>
        <v>0.87370000000000003</v>
      </c>
      <c r="I501" s="23">
        <f t="shared" si="120"/>
        <v>110.42</v>
      </c>
      <c r="J501" s="63">
        <v>6.0299999999999999E-2</v>
      </c>
      <c r="K501" s="63">
        <v>0.2979</v>
      </c>
      <c r="L501" s="23">
        <f t="shared" si="121"/>
        <v>33.197000000000003</v>
      </c>
      <c r="M501" s="23">
        <f t="shared" si="122"/>
        <v>82.003</v>
      </c>
      <c r="N501" s="23">
        <f t="shared" si="123"/>
        <v>0</v>
      </c>
      <c r="O501" s="23">
        <f t="shared" si="124"/>
        <v>115.2</v>
      </c>
      <c r="P501" s="13">
        <v>12.593</v>
      </c>
      <c r="Q501" s="22">
        <f t="shared" si="125"/>
        <v>2.5190000000000001</v>
      </c>
      <c r="R501" s="14">
        <v>1</v>
      </c>
      <c r="S501" s="22">
        <f t="shared" si="126"/>
        <v>0.6</v>
      </c>
      <c r="T501" s="64">
        <v>917.56399999999996</v>
      </c>
      <c r="U501" s="64">
        <v>885.81799999999998</v>
      </c>
      <c r="V501" s="64">
        <v>887.23500000000001</v>
      </c>
      <c r="W501" s="23">
        <f t="shared" si="135"/>
        <v>896.87199999999996</v>
      </c>
      <c r="X501" s="41">
        <f t="shared" si="127"/>
        <v>5.2341439439610794E-4</v>
      </c>
      <c r="Y501" s="23">
        <f t="shared" si="128"/>
        <v>118.319</v>
      </c>
      <c r="Z501" s="23">
        <f t="shared" si="129"/>
        <v>228.739</v>
      </c>
      <c r="AA501" s="30">
        <f t="shared" si="130"/>
        <v>1125.6110000000001</v>
      </c>
      <c r="AB501" s="22">
        <f>INDEX('LECI_17-18'!$X$1:$X$505,MATCH('BEFC_17-18'!A:A,'LECI_17-18'!$A$1:$A$502))</f>
        <v>0.92</v>
      </c>
      <c r="AC501" s="23">
        <f t="shared" si="131"/>
        <v>1104.7380000000001</v>
      </c>
      <c r="AD501" s="31">
        <f t="shared" si="132"/>
        <v>167843</v>
      </c>
      <c r="AF501" s="65">
        <v>4381432.37</v>
      </c>
      <c r="AH501" s="36">
        <f t="shared" si="133"/>
        <v>4549275</v>
      </c>
    </row>
    <row r="502" spans="1:34" x14ac:dyDescent="0.2">
      <c r="A502" s="1">
        <v>129548803</v>
      </c>
      <c r="B502" s="2" t="s">
        <v>569</v>
      </c>
      <c r="C502" s="2" t="s">
        <v>558</v>
      </c>
      <c r="D502" s="15">
        <v>45614</v>
      </c>
      <c r="E502" s="6">
        <v>2944</v>
      </c>
      <c r="F502" s="34">
        <f>ROUND(1/(D502/$D$504),4)</f>
        <v>1.1751</v>
      </c>
      <c r="G502" s="62">
        <f t="shared" si="134"/>
        <v>148</v>
      </c>
      <c r="H502" s="22">
        <f>INDEX('Sparsity-Size Ratio'!$P$1:$P$504,MATCH('BEFC_17-18'!A:A,'Sparsity-Size Ratio'!$A$1:$A$501))</f>
        <v>0.81359999999999999</v>
      </c>
      <c r="I502" s="23">
        <f t="shared" si="120"/>
        <v>68.063999999999993</v>
      </c>
      <c r="J502" s="63">
        <v>0.1706</v>
      </c>
      <c r="K502" s="63">
        <v>0.26490000000000002</v>
      </c>
      <c r="L502" s="23">
        <f t="shared" si="121"/>
        <v>109.369</v>
      </c>
      <c r="M502" s="23">
        <f t="shared" si="122"/>
        <v>84.911000000000001</v>
      </c>
      <c r="N502" s="23">
        <f>IF(J502&gt;$N$506,ROUND((J502*T502)*$N$508,3),0)</f>
        <v>0</v>
      </c>
      <c r="O502" s="23">
        <f>ROUND(L502+M502+N502,3)</f>
        <v>194.28</v>
      </c>
      <c r="P502" s="13">
        <v>45.414999999999999</v>
      </c>
      <c r="Q502" s="22">
        <f>ROUND(P502*$P$506,3)</f>
        <v>9.0830000000000002</v>
      </c>
      <c r="R502" s="14">
        <v>4</v>
      </c>
      <c r="S502" s="22">
        <f>ROUND(R502*$R$506,3)</f>
        <v>2.4</v>
      </c>
      <c r="T502" s="64">
        <v>1068.47</v>
      </c>
      <c r="U502" s="64">
        <v>1080.825</v>
      </c>
      <c r="V502" s="64">
        <v>1076.347</v>
      </c>
      <c r="W502" s="23">
        <f t="shared" si="135"/>
        <v>1075.2139999999999</v>
      </c>
      <c r="X502" s="41">
        <f>W502/$W$504</f>
        <v>6.274947647559705E-4</v>
      </c>
      <c r="Y502" s="23">
        <f>ROUND((S502+Q502+O502),3)</f>
        <v>205.76300000000001</v>
      </c>
      <c r="Z502" s="23">
        <f>ROUND(Y502+I502,3)</f>
        <v>273.827</v>
      </c>
      <c r="AA502" s="30">
        <f>ROUND(W502+Z502,4)</f>
        <v>1349.0409999999999</v>
      </c>
      <c r="AB502" s="22">
        <f>INDEX('LECI_17-18'!$X$1:$X$505,MATCH('BEFC_17-18'!A:A,'LECI_17-18'!$A$1:$A$502))</f>
        <v>1.0900000000000001</v>
      </c>
      <c r="AC502" s="23">
        <f>ROUND(F502*AA502*AB502,3)</f>
        <v>1727.931</v>
      </c>
      <c r="AD502" s="31">
        <f>ROUND((AC502/$AC$504)*$AF$509,0)</f>
        <v>262525</v>
      </c>
      <c r="AF502" s="65">
        <v>6811215.3799999999</v>
      </c>
      <c r="AH502" s="36">
        <f>ROUND(AD502+AF502,0)</f>
        <v>7073740</v>
      </c>
    </row>
    <row r="504" spans="1:34" x14ac:dyDescent="0.2">
      <c r="D504" s="16">
        <v>53599</v>
      </c>
      <c r="E504" s="39"/>
      <c r="F504" s="30"/>
      <c r="G504" s="30"/>
      <c r="H504" s="22">
        <f>TRUNC(PERCENTILE($H$3:$H$502,0.7),4)</f>
        <v>0.75619999999999998</v>
      </c>
      <c r="I504" s="23">
        <f>SUM(I3:I502)</f>
        <v>13191.279999999999</v>
      </c>
      <c r="L504" s="23">
        <f>SUM(L3:L502)</f>
        <v>186539.90299999996</v>
      </c>
      <c r="M504" s="23">
        <f>SUM(M3:M502)</f>
        <v>87186.14499999999</v>
      </c>
      <c r="N504" s="23">
        <f t="shared" ref="N504:S504" si="136">SUM(N3:N502)</f>
        <v>46437.600999999995</v>
      </c>
      <c r="O504" s="23">
        <f t="shared" si="136"/>
        <v>320163.64899999974</v>
      </c>
      <c r="P504" s="23">
        <f t="shared" si="136"/>
        <v>132517.00599999994</v>
      </c>
      <c r="Q504" s="23">
        <f t="shared" si="136"/>
        <v>26503.392000000018</v>
      </c>
      <c r="R504" s="23">
        <f t="shared" si="136"/>
        <v>55955</v>
      </c>
      <c r="S504" s="23">
        <f t="shared" si="136"/>
        <v>33572.999999999985</v>
      </c>
      <c r="T504" s="23">
        <v>1708453.7919999992</v>
      </c>
      <c r="U504" s="23">
        <v>1710980.9000000011</v>
      </c>
      <c r="V504" s="23">
        <v>1721073.5110000013</v>
      </c>
      <c r="W504" s="23">
        <f>SUM(W3:W502)</f>
        <v>1713502.7419999992</v>
      </c>
      <c r="X504" s="23"/>
      <c r="Y504" s="23">
        <f>SUM(Y3:Y502)</f>
        <v>380240.04100000008</v>
      </c>
      <c r="Z504" s="23">
        <f>SUM(Z3:Z502)</f>
        <v>393431.32099999982</v>
      </c>
      <c r="AA504" s="30">
        <f>SUM(AA3:AA502)</f>
        <v>2106934.0630000015</v>
      </c>
      <c r="AC504" s="23">
        <f>SUM(AC3:AC502)</f>
        <v>2979442.4490000005</v>
      </c>
      <c r="AD504" s="39">
        <f>SUM(AD3:AD502)</f>
        <v>452667287</v>
      </c>
      <c r="AF504" s="239">
        <f>SUM(AF3:AF502)</f>
        <v>5542411716.6799994</v>
      </c>
      <c r="AH504" s="239">
        <f>SUM(AH3:AH502)</f>
        <v>5995079017</v>
      </c>
    </row>
    <row r="505" spans="1:34" x14ac:dyDescent="0.2">
      <c r="D505" s="22" t="s">
        <v>625</v>
      </c>
      <c r="H505" s="22" t="s">
        <v>583</v>
      </c>
    </row>
    <row r="506" spans="1:34" x14ac:dyDescent="0.2">
      <c r="L506" s="22">
        <v>0.6</v>
      </c>
      <c r="M506" s="22">
        <v>0.3</v>
      </c>
      <c r="N506" s="29">
        <v>0.3</v>
      </c>
      <c r="P506" s="22">
        <v>0.2</v>
      </c>
      <c r="R506" s="22">
        <v>0.6</v>
      </c>
      <c r="AF506" s="35">
        <v>5995079000</v>
      </c>
    </row>
    <row r="507" spans="1:34" x14ac:dyDescent="0.2">
      <c r="D507" s="38"/>
      <c r="AF507" s="35">
        <f>AF504</f>
        <v>5542411716.6799994</v>
      </c>
    </row>
    <row r="508" spans="1:34" x14ac:dyDescent="0.2">
      <c r="D508" s="38"/>
      <c r="N508" s="22">
        <v>0.3</v>
      </c>
      <c r="AF508" s="67"/>
    </row>
    <row r="509" spans="1:34" x14ac:dyDescent="0.2">
      <c r="AF509" s="36">
        <f>AF506-AF507</f>
        <v>452667283.32000065</v>
      </c>
    </row>
    <row r="510" spans="1:34" x14ac:dyDescent="0.2">
      <c r="D510" s="28"/>
      <c r="E510" s="28"/>
    </row>
  </sheetData>
  <pageMargins left="0.7" right="0.7" top="0.75" bottom="0.75" header="0.3" footer="0.3"/>
  <pageSetup orientation="portrait" r:id="rId1"/>
  <ignoredErrors>
    <ignoredError sqref="W3:W502" formulaRange="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W508"/>
  <sheetViews>
    <sheetView workbookViewId="0">
      <pane xSplit="3" ySplit="1" topLeftCell="R2" activePane="bottomRight" state="frozen"/>
      <selection pane="topRight" activeCell="D1" sqref="D1"/>
      <selection pane="bottomLeft" activeCell="A2" sqref="A2"/>
      <selection pane="bottomRight" activeCell="AA37" sqref="AA37"/>
    </sheetView>
  </sheetViews>
  <sheetFormatPr defaultRowHeight="11.25" x14ac:dyDescent="0.2"/>
  <cols>
    <col min="1" max="1" width="8.85546875" style="22" bestFit="1" customWidth="1"/>
    <col min="2" max="2" width="23.5703125" style="22" bestFit="1" customWidth="1"/>
    <col min="3" max="3" width="11.85546875" style="22" bestFit="1" customWidth="1"/>
    <col min="4" max="4" width="9.28515625" style="22" bestFit="1" customWidth="1"/>
    <col min="5" max="5" width="10.85546875" style="22" customWidth="1"/>
    <col min="6" max="6" width="15.42578125" style="22" bestFit="1" customWidth="1"/>
    <col min="7" max="8" width="9.140625" style="22"/>
    <col min="9" max="9" width="12.140625" style="22" customWidth="1"/>
    <col min="10" max="12" width="16.42578125" style="22" customWidth="1"/>
    <col min="13" max="13" width="12" style="22" customWidth="1"/>
    <col min="14" max="14" width="14.7109375" style="22" customWidth="1"/>
    <col min="15" max="16" width="12.5703125" style="22" customWidth="1"/>
    <col min="17" max="17" width="15.85546875" style="22" customWidth="1"/>
    <col min="18" max="20" width="9.140625" style="22"/>
    <col min="21" max="21" width="13.7109375" style="22" customWidth="1"/>
    <col min="22" max="24" width="9.140625" style="22"/>
    <col min="25" max="27" width="12.42578125" style="22" customWidth="1"/>
    <col min="28" max="28" width="12.28515625" style="22" customWidth="1"/>
    <col min="29" max="33" width="9.28515625" style="22" bestFit="1" customWidth="1"/>
    <col min="34" max="34" width="9.5703125" style="22" bestFit="1" customWidth="1"/>
    <col min="35" max="35" width="9.28515625" style="22" bestFit="1" customWidth="1"/>
    <col min="36" max="36" width="10.85546875" style="22" customWidth="1"/>
    <col min="37" max="37" width="11.28515625" style="22" customWidth="1"/>
    <col min="38" max="43" width="11.85546875" style="22" customWidth="1"/>
    <col min="44" max="44" width="9.7109375" style="22" bestFit="1" customWidth="1"/>
    <col min="45" max="45" width="9.140625" style="22"/>
    <col min="46" max="46" width="11.140625" style="22" customWidth="1"/>
    <col min="47" max="47" width="11.5703125" style="22" customWidth="1"/>
    <col min="48" max="48" width="12.85546875" style="22" customWidth="1"/>
    <col min="49" max="49" width="12.5703125" style="22" customWidth="1"/>
    <col min="50" max="16384" width="9.140625" style="22"/>
  </cols>
  <sheetData>
    <row r="1" spans="1:49" ht="90" customHeight="1" x14ac:dyDescent="0.2">
      <c r="A1" s="4" t="s">
        <v>0</v>
      </c>
      <c r="B1" s="3" t="s">
        <v>1</v>
      </c>
      <c r="C1" s="3" t="s">
        <v>2</v>
      </c>
      <c r="D1" s="5" t="s">
        <v>616</v>
      </c>
      <c r="E1" s="5" t="s">
        <v>617</v>
      </c>
      <c r="F1" s="32" t="s">
        <v>588</v>
      </c>
      <c r="G1" s="32" t="s">
        <v>589</v>
      </c>
      <c r="H1" s="32" t="s">
        <v>700</v>
      </c>
      <c r="I1" s="32" t="s">
        <v>590</v>
      </c>
      <c r="J1" s="5" t="s">
        <v>629</v>
      </c>
      <c r="K1" s="5" t="s">
        <v>853</v>
      </c>
      <c r="L1" s="236" t="s">
        <v>854</v>
      </c>
      <c r="M1" s="5" t="s">
        <v>623</v>
      </c>
      <c r="N1" s="74" t="s">
        <v>828</v>
      </c>
      <c r="O1" s="32" t="s">
        <v>721</v>
      </c>
      <c r="P1" s="40" t="s">
        <v>855</v>
      </c>
      <c r="Q1" s="32" t="s">
        <v>591</v>
      </c>
      <c r="R1" s="33" t="s">
        <v>592</v>
      </c>
      <c r="S1" s="32" t="s">
        <v>655</v>
      </c>
      <c r="T1" s="32" t="s">
        <v>701</v>
      </c>
      <c r="U1" s="32" t="s">
        <v>593</v>
      </c>
      <c r="V1" s="32" t="s">
        <v>594</v>
      </c>
      <c r="W1" s="33" t="s">
        <v>595</v>
      </c>
      <c r="X1" s="33" t="s">
        <v>587</v>
      </c>
      <c r="Y1" s="5" t="s">
        <v>630</v>
      </c>
      <c r="Z1" s="5" t="s">
        <v>631</v>
      </c>
      <c r="AA1" s="5" t="s">
        <v>632</v>
      </c>
      <c r="AB1" s="5" t="s">
        <v>633</v>
      </c>
      <c r="AC1" s="5" t="s">
        <v>634</v>
      </c>
      <c r="AD1" s="5" t="s">
        <v>635</v>
      </c>
      <c r="AE1" s="5" t="s">
        <v>636</v>
      </c>
      <c r="AF1" s="5" t="s">
        <v>637</v>
      </c>
      <c r="AG1" s="5" t="s">
        <v>638</v>
      </c>
      <c r="AH1" s="5" t="s">
        <v>639</v>
      </c>
      <c r="AI1" s="5" t="s">
        <v>640</v>
      </c>
      <c r="AJ1" s="5" t="s">
        <v>641</v>
      </c>
      <c r="AK1" s="5" t="s">
        <v>642</v>
      </c>
      <c r="AL1" s="5" t="s">
        <v>643</v>
      </c>
      <c r="AM1" s="5" t="s">
        <v>644</v>
      </c>
      <c r="AN1" s="5" t="s">
        <v>645</v>
      </c>
      <c r="AO1" s="5" t="s">
        <v>646</v>
      </c>
      <c r="AP1" s="5" t="s">
        <v>647</v>
      </c>
      <c r="AQ1" s="5" t="s">
        <v>648</v>
      </c>
      <c r="AR1" s="5" t="s">
        <v>649</v>
      </c>
      <c r="AS1" s="5" t="s">
        <v>650</v>
      </c>
      <c r="AT1" s="5" t="s">
        <v>651</v>
      </c>
      <c r="AU1" s="5" t="s">
        <v>652</v>
      </c>
      <c r="AV1" s="5" t="s">
        <v>653</v>
      </c>
      <c r="AW1" s="75" t="s">
        <v>654</v>
      </c>
    </row>
    <row r="2" spans="1:49" x14ac:dyDescent="0.2">
      <c r="A2" s="4"/>
      <c r="B2" s="3" t="s">
        <v>1</v>
      </c>
      <c r="C2" s="3"/>
      <c r="D2" s="5"/>
      <c r="E2" s="5"/>
      <c r="F2" s="32"/>
      <c r="G2" s="32"/>
      <c r="H2" s="32"/>
      <c r="I2" s="32"/>
      <c r="J2" s="5"/>
      <c r="K2" s="5"/>
      <c r="L2" s="5"/>
      <c r="M2" s="5"/>
      <c r="N2" s="74"/>
      <c r="O2" s="32"/>
      <c r="P2" s="32"/>
      <c r="Q2" s="32"/>
      <c r="R2" s="33"/>
      <c r="S2" s="32"/>
      <c r="T2" s="32"/>
      <c r="U2" s="32"/>
      <c r="V2" s="32"/>
      <c r="W2" s="33"/>
      <c r="X2" s="33"/>
      <c r="Y2" s="5"/>
      <c r="Z2" s="5"/>
      <c r="AA2" s="5"/>
      <c r="AB2" s="5"/>
      <c r="AC2" s="5"/>
      <c r="AD2" s="5"/>
      <c r="AE2" s="5"/>
      <c r="AF2" s="5"/>
      <c r="AG2" s="5"/>
      <c r="AH2" s="5"/>
      <c r="AI2" s="5"/>
      <c r="AJ2" s="5"/>
      <c r="AK2" s="5"/>
      <c r="AL2" s="5"/>
      <c r="AM2" s="5"/>
      <c r="AN2" s="5"/>
      <c r="AO2" s="5"/>
      <c r="AP2" s="5"/>
      <c r="AQ2" s="5"/>
      <c r="AR2" s="5"/>
      <c r="AS2" s="5"/>
      <c r="AT2" s="5"/>
      <c r="AU2" s="5"/>
      <c r="AV2" s="5"/>
      <c r="AW2" s="75"/>
    </row>
    <row r="3" spans="1:49" x14ac:dyDescent="0.2">
      <c r="A3" s="1">
        <v>101260303</v>
      </c>
      <c r="B3" s="2" t="s">
        <v>3</v>
      </c>
      <c r="C3" s="2" t="s">
        <v>4</v>
      </c>
      <c r="D3" s="15">
        <v>38707</v>
      </c>
      <c r="E3" s="6">
        <v>9124</v>
      </c>
      <c r="F3" s="28">
        <f>Y3+AW3</f>
        <v>11125407.309999999</v>
      </c>
      <c r="G3" s="37">
        <f t="shared" ref="G3:G66" si="0">ROUND(F3/(D3*E3)*1000,2)</f>
        <v>31.5</v>
      </c>
      <c r="H3" s="39">
        <f>RANK(G3,$G$3:$G$502,0)</f>
        <v>467</v>
      </c>
      <c r="I3" s="34">
        <f t="shared" ref="I3:I66" si="1">ROUND(G3/$G$504,2)</f>
        <v>0.61</v>
      </c>
      <c r="J3" s="76">
        <v>47221990.039999999</v>
      </c>
      <c r="K3" s="76">
        <v>3200</v>
      </c>
      <c r="L3" s="76">
        <f>J3-K3</f>
        <v>47218790.039999999</v>
      </c>
      <c r="M3" s="64">
        <v>3503.5070000000001</v>
      </c>
      <c r="N3" s="23">
        <f>INDEX('BEFC_17-18'!$Z$3:$Z$502,MATCH('LECI_17-18'!A:A,'BEFC_17-18'!$A$3:$A$502))</f>
        <v>1385.021</v>
      </c>
      <c r="O3" s="35">
        <f t="shared" ref="O3:O66" si="2">ROUND(L3/(M3+N3),2)</f>
        <v>9659.1</v>
      </c>
      <c r="P3" s="237">
        <f t="shared" ref="P3:P66" si="3">RANK($O3,$O$3:$O$502,1)</f>
        <v>42</v>
      </c>
      <c r="Q3" s="22">
        <f t="shared" ref="Q3:Q66" si="4">ROUND(1/(O3/$O$504),4)</f>
        <v>1.2309000000000001</v>
      </c>
      <c r="R3" s="34">
        <f t="shared" ref="R3:R66" si="5">IF(Q3&lt;1,ROUND(I3*Q3,2),I3)</f>
        <v>0.61</v>
      </c>
      <c r="S3" s="29">
        <f t="shared" ref="S3:S66" si="6">ROUND(F3/(Z3+AA3),4)</f>
        <v>8.5000000000000006E-3</v>
      </c>
      <c r="T3" s="184">
        <f>RANK(S3,$S$3:$S$502,0)</f>
        <v>484</v>
      </c>
      <c r="U3" s="31">
        <f t="shared" ref="U3:U66" si="7">ROUND((Z3+AA3)*$S$504,0)</f>
        <v>17501388</v>
      </c>
      <c r="V3" s="37">
        <f t="shared" ref="V3:V66" si="8">ROUND(U3/(M3+N3),2)</f>
        <v>3580.09</v>
      </c>
      <c r="W3" s="34">
        <f t="shared" ref="W3:W66" si="9">IF(V3&lt;$V$504,ROUND(1-(V3/$V$504),2),0)</f>
        <v>0.47</v>
      </c>
      <c r="X3" s="34">
        <f t="shared" ref="X3:X66" si="10">R3+W3</f>
        <v>1.08</v>
      </c>
      <c r="Y3" s="77">
        <v>820331.95</v>
      </c>
      <c r="Z3" s="78">
        <v>914431042</v>
      </c>
      <c r="AA3" s="11">
        <v>391642714</v>
      </c>
      <c r="AB3" s="11">
        <v>6907792.71</v>
      </c>
      <c r="AC3" s="11"/>
      <c r="AD3" s="11">
        <v>11322.2</v>
      </c>
      <c r="AE3" s="11">
        <v>10247.959999999999</v>
      </c>
      <c r="AF3" s="11"/>
      <c r="AG3" s="11">
        <v>30270.3</v>
      </c>
      <c r="AH3" s="11"/>
      <c r="AI3" s="11">
        <v>55942.92</v>
      </c>
      <c r="AJ3" s="11">
        <v>2114873.29</v>
      </c>
      <c r="AK3" s="11"/>
      <c r="AL3" s="11"/>
      <c r="AM3" s="11"/>
      <c r="AN3" s="11"/>
      <c r="AO3" s="11"/>
      <c r="AP3" s="11"/>
      <c r="AQ3" s="11"/>
      <c r="AR3" s="11"/>
      <c r="AS3" s="11"/>
      <c r="AT3" s="11">
        <v>1145777.98</v>
      </c>
      <c r="AU3" s="8">
        <v>0</v>
      </c>
      <c r="AV3" s="8">
        <v>28848</v>
      </c>
      <c r="AW3" s="38">
        <f>SUM(AB3:AV3)</f>
        <v>10305075.359999999</v>
      </c>
    </row>
    <row r="4" spans="1:49" x14ac:dyDescent="0.2">
      <c r="A4" s="1">
        <v>101260803</v>
      </c>
      <c r="B4" s="2" t="s">
        <v>5</v>
      </c>
      <c r="C4" s="2" t="s">
        <v>4</v>
      </c>
      <c r="D4" s="15">
        <v>35991</v>
      </c>
      <c r="E4" s="6">
        <v>5230</v>
      </c>
      <c r="F4" s="28">
        <f t="shared" ref="F4:F67" si="11">Y4+AW4</f>
        <v>6783780.9100000001</v>
      </c>
      <c r="G4" s="37">
        <f t="shared" si="0"/>
        <v>36.04</v>
      </c>
      <c r="H4" s="39">
        <f t="shared" ref="H4:H67" si="12">RANK(G4,$G$3:$G$502,0)</f>
        <v>430</v>
      </c>
      <c r="I4" s="34">
        <f t="shared" si="1"/>
        <v>0.7</v>
      </c>
      <c r="J4" s="76">
        <v>23686486.149999999</v>
      </c>
      <c r="K4" s="76">
        <v>5040</v>
      </c>
      <c r="L4" s="76">
        <f t="shared" ref="L4:L67" si="13">J4-K4</f>
        <v>23681446.149999999</v>
      </c>
      <c r="M4" s="64">
        <v>1735.8610000000001</v>
      </c>
      <c r="N4" s="23">
        <f>INDEX('BEFC_17-18'!$Z$3:$Z$502,MATCH('LECI_17-18'!A:A,'BEFC_17-18'!$A$3:$A$502))</f>
        <v>660.43399999999997</v>
      </c>
      <c r="O4" s="35">
        <f t="shared" si="2"/>
        <v>9882.5300000000007</v>
      </c>
      <c r="P4" s="237">
        <f t="shared" si="3"/>
        <v>59</v>
      </c>
      <c r="Q4" s="22">
        <f t="shared" si="4"/>
        <v>1.2030000000000001</v>
      </c>
      <c r="R4" s="34">
        <f t="shared" si="5"/>
        <v>0.7</v>
      </c>
      <c r="S4" s="29">
        <f t="shared" si="6"/>
        <v>1.21E-2</v>
      </c>
      <c r="T4" s="184">
        <f t="shared" ref="T4:T67" si="14">RANK(S4,$S$3:$S$502,0)</f>
        <v>343</v>
      </c>
      <c r="U4" s="31">
        <f t="shared" si="7"/>
        <v>7494860</v>
      </c>
      <c r="V4" s="37">
        <f t="shared" si="8"/>
        <v>3127.69</v>
      </c>
      <c r="W4" s="34">
        <f t="shared" si="9"/>
        <v>0.53</v>
      </c>
      <c r="X4" s="34">
        <f t="shared" si="10"/>
        <v>1.23</v>
      </c>
      <c r="Y4" s="9">
        <v>335352.28999999998</v>
      </c>
      <c r="Z4" s="78">
        <v>362164541</v>
      </c>
      <c r="AA4" s="11">
        <v>197153378</v>
      </c>
      <c r="AB4" s="11">
        <v>4655206.9000000004</v>
      </c>
      <c r="AC4" s="11"/>
      <c r="AD4" s="11">
        <v>6502.01</v>
      </c>
      <c r="AE4" s="11">
        <v>7774.08</v>
      </c>
      <c r="AF4" s="11"/>
      <c r="AG4" s="11">
        <v>21515.95</v>
      </c>
      <c r="AH4" s="11"/>
      <c r="AI4" s="11">
        <v>40786.26</v>
      </c>
      <c r="AJ4" s="11">
        <v>927803.1</v>
      </c>
      <c r="AK4" s="11"/>
      <c r="AL4" s="11"/>
      <c r="AM4" s="11"/>
      <c r="AN4" s="11"/>
      <c r="AO4" s="11"/>
      <c r="AP4" s="11"/>
      <c r="AQ4" s="11"/>
      <c r="AR4" s="11"/>
      <c r="AS4" s="11"/>
      <c r="AT4" s="11">
        <v>771391.41</v>
      </c>
      <c r="AU4" s="8">
        <v>0</v>
      </c>
      <c r="AV4" s="8">
        <v>17448.91</v>
      </c>
      <c r="AW4" s="38">
        <f t="shared" ref="AW4:AW67" si="15">SUM(AB4:AV4)</f>
        <v>6448428.6200000001</v>
      </c>
    </row>
    <row r="5" spans="1:49" x14ac:dyDescent="0.2">
      <c r="A5" s="1">
        <v>101261302</v>
      </c>
      <c r="B5" s="2" t="s">
        <v>6</v>
      </c>
      <c r="C5" s="2" t="s">
        <v>4</v>
      </c>
      <c r="D5" s="15">
        <v>40113</v>
      </c>
      <c r="E5" s="6">
        <v>14060</v>
      </c>
      <c r="F5" s="28">
        <f t="shared" si="11"/>
        <v>18050523.84</v>
      </c>
      <c r="G5" s="37">
        <f t="shared" si="0"/>
        <v>32.01</v>
      </c>
      <c r="H5" s="39">
        <f t="shared" si="12"/>
        <v>464</v>
      </c>
      <c r="I5" s="34">
        <f t="shared" si="1"/>
        <v>0.62</v>
      </c>
      <c r="J5" s="76">
        <v>60379832.649999999</v>
      </c>
      <c r="K5" s="76">
        <v>295790.98</v>
      </c>
      <c r="L5" s="76">
        <f t="shared" si="13"/>
        <v>60084041.670000002</v>
      </c>
      <c r="M5" s="64">
        <v>4705.5640000000003</v>
      </c>
      <c r="N5" s="23">
        <f>INDEX('BEFC_17-18'!$Z$3:$Z$502,MATCH('LECI_17-18'!A:A,'BEFC_17-18'!$A$3:$A$502))</f>
        <v>1831.027</v>
      </c>
      <c r="O5" s="35">
        <f t="shared" si="2"/>
        <v>9191.9500000000007</v>
      </c>
      <c r="P5" s="237">
        <f t="shared" si="3"/>
        <v>25</v>
      </c>
      <c r="Q5" s="22">
        <f t="shared" si="4"/>
        <v>1.2934000000000001</v>
      </c>
      <c r="R5" s="34">
        <f t="shared" si="5"/>
        <v>0.62</v>
      </c>
      <c r="S5" s="29">
        <f t="shared" si="6"/>
        <v>9.4000000000000004E-3</v>
      </c>
      <c r="T5" s="184">
        <f t="shared" si="14"/>
        <v>466</v>
      </c>
      <c r="U5" s="31">
        <f t="shared" si="7"/>
        <v>25767641</v>
      </c>
      <c r="V5" s="37">
        <f t="shared" si="8"/>
        <v>3942.06</v>
      </c>
      <c r="W5" s="34">
        <f t="shared" si="9"/>
        <v>0.41</v>
      </c>
      <c r="X5" s="34">
        <f t="shared" si="10"/>
        <v>1.03</v>
      </c>
      <c r="Y5" s="79">
        <v>1462652.12</v>
      </c>
      <c r="Z5" s="78">
        <v>1344499435</v>
      </c>
      <c r="AA5" s="11">
        <v>578458841</v>
      </c>
      <c r="AB5" s="11">
        <v>12006533.76</v>
      </c>
      <c r="AC5" s="11"/>
      <c r="AD5" s="11">
        <v>18298.87</v>
      </c>
      <c r="AE5" s="11">
        <v>65838.92</v>
      </c>
      <c r="AF5" s="11"/>
      <c r="AG5" s="11"/>
      <c r="AH5" s="11"/>
      <c r="AI5" s="11"/>
      <c r="AJ5" s="11">
        <v>3087258.06</v>
      </c>
      <c r="AK5" s="11"/>
      <c r="AL5" s="11"/>
      <c r="AM5" s="11"/>
      <c r="AN5" s="11"/>
      <c r="AO5" s="11"/>
      <c r="AP5" s="11"/>
      <c r="AQ5" s="11"/>
      <c r="AR5" s="11"/>
      <c r="AS5" s="11"/>
      <c r="AT5" s="11">
        <v>1292814.74</v>
      </c>
      <c r="AU5" s="8">
        <v>0</v>
      </c>
      <c r="AV5" s="8">
        <v>117127.37</v>
      </c>
      <c r="AW5" s="38">
        <f t="shared" si="15"/>
        <v>16587871.719999999</v>
      </c>
    </row>
    <row r="6" spans="1:49" x14ac:dyDescent="0.2">
      <c r="A6" s="1">
        <v>101262903</v>
      </c>
      <c r="B6" s="2" t="s">
        <v>7</v>
      </c>
      <c r="C6" s="2" t="s">
        <v>4</v>
      </c>
      <c r="D6" s="15">
        <v>51429</v>
      </c>
      <c r="E6" s="6">
        <v>3230</v>
      </c>
      <c r="F6" s="28">
        <f t="shared" si="11"/>
        <v>5697671.2700000005</v>
      </c>
      <c r="G6" s="37">
        <f t="shared" si="0"/>
        <v>34.299999999999997</v>
      </c>
      <c r="H6" s="39">
        <f t="shared" si="12"/>
        <v>448</v>
      </c>
      <c r="I6" s="34">
        <f t="shared" si="1"/>
        <v>0.67</v>
      </c>
      <c r="J6" s="76">
        <v>15263185.82</v>
      </c>
      <c r="K6" s="76">
        <v>20536.84</v>
      </c>
      <c r="L6" s="76">
        <f t="shared" si="13"/>
        <v>15242648.98</v>
      </c>
      <c r="M6" s="64">
        <v>1213.944</v>
      </c>
      <c r="N6" s="23">
        <f>INDEX('BEFC_17-18'!$Z$3:$Z$502,MATCH('LECI_17-18'!A:A,'BEFC_17-18'!$A$3:$A$502))</f>
        <v>228.17500000000001</v>
      </c>
      <c r="O6" s="35">
        <f t="shared" si="2"/>
        <v>10569.62</v>
      </c>
      <c r="P6" s="237">
        <f t="shared" si="3"/>
        <v>109</v>
      </c>
      <c r="Q6" s="22">
        <f t="shared" si="4"/>
        <v>1.1248</v>
      </c>
      <c r="R6" s="34">
        <f t="shared" si="5"/>
        <v>0.67</v>
      </c>
      <c r="S6" s="29">
        <f t="shared" si="6"/>
        <v>1.09E-2</v>
      </c>
      <c r="T6" s="184">
        <f t="shared" si="14"/>
        <v>409</v>
      </c>
      <c r="U6" s="31">
        <f t="shared" si="7"/>
        <v>6972565</v>
      </c>
      <c r="V6" s="37">
        <f t="shared" si="8"/>
        <v>4834.9399999999996</v>
      </c>
      <c r="W6" s="34">
        <f t="shared" si="9"/>
        <v>0.28000000000000003</v>
      </c>
      <c r="X6" s="34">
        <f t="shared" si="10"/>
        <v>0.95000000000000007</v>
      </c>
      <c r="Y6" s="79">
        <v>278972.96999999997</v>
      </c>
      <c r="Z6" s="78">
        <v>360945523</v>
      </c>
      <c r="AA6" s="11">
        <v>159395114</v>
      </c>
      <c r="AB6" s="11">
        <v>4015166.7</v>
      </c>
      <c r="AC6" s="11"/>
      <c r="AD6" s="11">
        <v>5462.78</v>
      </c>
      <c r="AE6" s="11">
        <v>6074.67</v>
      </c>
      <c r="AF6" s="11"/>
      <c r="AG6" s="11">
        <v>17488.3</v>
      </c>
      <c r="AH6" s="11"/>
      <c r="AI6" s="11">
        <v>25435.16</v>
      </c>
      <c r="AJ6" s="11">
        <v>863721.67</v>
      </c>
      <c r="AK6" s="11"/>
      <c r="AL6" s="11"/>
      <c r="AM6" s="11"/>
      <c r="AN6" s="11"/>
      <c r="AO6" s="11"/>
      <c r="AP6" s="11"/>
      <c r="AQ6" s="11"/>
      <c r="AR6" s="11"/>
      <c r="AS6" s="11"/>
      <c r="AT6" s="11">
        <v>414452.52</v>
      </c>
      <c r="AU6" s="8">
        <v>781.73</v>
      </c>
      <c r="AV6" s="8">
        <v>70114.77</v>
      </c>
      <c r="AW6" s="38">
        <f t="shared" si="15"/>
        <v>5418698.3000000007</v>
      </c>
    </row>
    <row r="7" spans="1:49" x14ac:dyDescent="0.2">
      <c r="A7" s="1">
        <v>101264003</v>
      </c>
      <c r="B7" s="2" t="s">
        <v>8</v>
      </c>
      <c r="C7" s="2" t="s">
        <v>4</v>
      </c>
      <c r="D7" s="15">
        <v>40074</v>
      </c>
      <c r="E7" s="6">
        <v>9697</v>
      </c>
      <c r="F7" s="28">
        <f t="shared" si="11"/>
        <v>19911481.150000002</v>
      </c>
      <c r="G7" s="37">
        <f t="shared" si="0"/>
        <v>51.24</v>
      </c>
      <c r="H7" s="39">
        <f t="shared" si="12"/>
        <v>252</v>
      </c>
      <c r="I7" s="34">
        <f t="shared" si="1"/>
        <v>1</v>
      </c>
      <c r="J7" s="76">
        <v>41840063.419999994</v>
      </c>
      <c r="K7" s="76">
        <v>109780.66</v>
      </c>
      <c r="L7" s="76">
        <f t="shared" si="13"/>
        <v>41730282.759999998</v>
      </c>
      <c r="M7" s="64">
        <v>3045.58</v>
      </c>
      <c r="N7" s="23">
        <f>INDEX('BEFC_17-18'!$Z$3:$Z$502,MATCH('LECI_17-18'!A:A,'BEFC_17-18'!$A$3:$A$502))</f>
        <v>644.34400000000005</v>
      </c>
      <c r="O7" s="35">
        <f t="shared" si="2"/>
        <v>11309.25</v>
      </c>
      <c r="P7" s="237">
        <f t="shared" si="3"/>
        <v>191</v>
      </c>
      <c r="Q7" s="22">
        <f t="shared" si="4"/>
        <v>1.0512999999999999</v>
      </c>
      <c r="R7" s="34">
        <f t="shared" si="5"/>
        <v>1</v>
      </c>
      <c r="S7" s="29">
        <f t="shared" si="6"/>
        <v>1.18E-2</v>
      </c>
      <c r="T7" s="184">
        <f t="shared" si="14"/>
        <v>360</v>
      </c>
      <c r="U7" s="31">
        <f t="shared" si="7"/>
        <v>22616456</v>
      </c>
      <c r="V7" s="37">
        <f t="shared" si="8"/>
        <v>6129.25</v>
      </c>
      <c r="W7" s="34">
        <f t="shared" si="9"/>
        <v>0.09</v>
      </c>
      <c r="X7" s="34">
        <f t="shared" si="10"/>
        <v>1.0900000000000001</v>
      </c>
      <c r="Y7" s="79">
        <v>1015532.01</v>
      </c>
      <c r="Z7" s="78">
        <v>1238980960</v>
      </c>
      <c r="AA7" s="11">
        <v>448814298</v>
      </c>
      <c r="AB7" s="11">
        <v>14409817.41</v>
      </c>
      <c r="AC7" s="11"/>
      <c r="AD7" s="11">
        <v>21254.1</v>
      </c>
      <c r="AE7" s="11">
        <v>14266.85</v>
      </c>
      <c r="AF7" s="11"/>
      <c r="AG7" s="11">
        <v>13294.2</v>
      </c>
      <c r="AH7" s="11"/>
      <c r="AI7" s="11">
        <v>110499.27</v>
      </c>
      <c r="AJ7" s="11">
        <v>3063928.44</v>
      </c>
      <c r="AK7" s="11"/>
      <c r="AL7" s="11"/>
      <c r="AM7" s="11"/>
      <c r="AN7" s="11"/>
      <c r="AO7" s="11"/>
      <c r="AP7" s="11"/>
      <c r="AQ7" s="11"/>
      <c r="AR7" s="11"/>
      <c r="AS7" s="11"/>
      <c r="AT7" s="11">
        <v>1239259.08</v>
      </c>
      <c r="AU7" s="8">
        <v>0</v>
      </c>
      <c r="AV7" s="8">
        <v>23629.79</v>
      </c>
      <c r="AW7" s="38">
        <f t="shared" si="15"/>
        <v>18895949.140000001</v>
      </c>
    </row>
    <row r="8" spans="1:49" x14ac:dyDescent="0.2">
      <c r="A8" s="1">
        <v>101268003</v>
      </c>
      <c r="B8" s="2" t="s">
        <v>9</v>
      </c>
      <c r="C8" s="2" t="s">
        <v>4</v>
      </c>
      <c r="D8" s="15">
        <v>35677</v>
      </c>
      <c r="E8" s="6">
        <v>9315</v>
      </c>
      <c r="F8" s="28">
        <f t="shared" si="11"/>
        <v>16061950.149999999</v>
      </c>
      <c r="G8" s="37">
        <f t="shared" si="0"/>
        <v>48.33</v>
      </c>
      <c r="H8" s="39">
        <f t="shared" si="12"/>
        <v>290</v>
      </c>
      <c r="I8" s="34">
        <f t="shared" si="1"/>
        <v>0.94</v>
      </c>
      <c r="J8" s="76">
        <v>40079013.670000002</v>
      </c>
      <c r="K8" s="76">
        <v>56892.27</v>
      </c>
      <c r="L8" s="76">
        <f t="shared" si="13"/>
        <v>40022121.399999999</v>
      </c>
      <c r="M8" s="64">
        <v>2898.3879999999999</v>
      </c>
      <c r="N8" s="23">
        <f>INDEX('BEFC_17-18'!$Z$3:$Z$502,MATCH('LECI_17-18'!A:A,'BEFC_17-18'!$A$3:$A$502))</f>
        <v>662.21100000000001</v>
      </c>
      <c r="O8" s="35">
        <f t="shared" si="2"/>
        <v>11240.28</v>
      </c>
      <c r="P8" s="237">
        <f t="shared" si="3"/>
        <v>182</v>
      </c>
      <c r="Q8" s="22">
        <f t="shared" si="4"/>
        <v>1.0577000000000001</v>
      </c>
      <c r="R8" s="34">
        <f t="shared" si="5"/>
        <v>0.94</v>
      </c>
      <c r="S8" s="29">
        <f t="shared" si="6"/>
        <v>1.01E-2</v>
      </c>
      <c r="T8" s="184">
        <f t="shared" si="14"/>
        <v>443</v>
      </c>
      <c r="U8" s="31">
        <f t="shared" si="7"/>
        <v>21271210</v>
      </c>
      <c r="V8" s="37">
        <f t="shared" si="8"/>
        <v>5974.05</v>
      </c>
      <c r="W8" s="34">
        <f t="shared" si="9"/>
        <v>0.11</v>
      </c>
      <c r="X8" s="34">
        <f t="shared" si="10"/>
        <v>1.05</v>
      </c>
      <c r="Y8" s="79">
        <v>1120707.76</v>
      </c>
      <c r="Z8" s="78">
        <v>1171275296</v>
      </c>
      <c r="AA8" s="11">
        <v>416128413</v>
      </c>
      <c r="AB8" s="11">
        <v>10707204.1</v>
      </c>
      <c r="AC8" s="11"/>
      <c r="AD8" s="11">
        <v>15827.79</v>
      </c>
      <c r="AE8" s="11">
        <v>40856.089999999997</v>
      </c>
      <c r="AF8" s="11"/>
      <c r="AG8" s="11">
        <v>34704.15</v>
      </c>
      <c r="AH8" s="11"/>
      <c r="AI8" s="11">
        <v>101302.09</v>
      </c>
      <c r="AJ8" s="11">
        <v>2037995.03</v>
      </c>
      <c r="AK8" s="11"/>
      <c r="AL8" s="11"/>
      <c r="AM8" s="11"/>
      <c r="AN8" s="11"/>
      <c r="AO8" s="11"/>
      <c r="AP8" s="11"/>
      <c r="AQ8" s="11"/>
      <c r="AR8" s="11"/>
      <c r="AS8" s="11"/>
      <c r="AT8" s="11">
        <v>1975974.01</v>
      </c>
      <c r="AU8" s="8">
        <v>24811.31</v>
      </c>
      <c r="AV8" s="8">
        <v>2567.8200000000002</v>
      </c>
      <c r="AW8" s="38">
        <f t="shared" si="15"/>
        <v>14941242.389999999</v>
      </c>
    </row>
    <row r="9" spans="1:49" x14ac:dyDescent="0.2">
      <c r="A9" s="1">
        <v>101301303</v>
      </c>
      <c r="B9" s="2" t="s">
        <v>10</v>
      </c>
      <c r="C9" s="2" t="s">
        <v>11</v>
      </c>
      <c r="D9" s="15">
        <v>40255</v>
      </c>
      <c r="E9" s="6">
        <v>3099</v>
      </c>
      <c r="F9" s="28">
        <f t="shared" si="11"/>
        <v>4743423.45</v>
      </c>
      <c r="G9" s="37">
        <f t="shared" si="0"/>
        <v>38.020000000000003</v>
      </c>
      <c r="H9" s="39">
        <f t="shared" si="12"/>
        <v>411</v>
      </c>
      <c r="I9" s="34">
        <f t="shared" si="1"/>
        <v>0.74</v>
      </c>
      <c r="J9" s="76">
        <v>13461598.35</v>
      </c>
      <c r="K9" s="76">
        <v>19928.48</v>
      </c>
      <c r="L9" s="76">
        <f t="shared" si="13"/>
        <v>13441669.869999999</v>
      </c>
      <c r="M9" s="64">
        <v>1121.1110000000001</v>
      </c>
      <c r="N9" s="23">
        <f>INDEX('BEFC_17-18'!$Z$3:$Z$502,MATCH('LECI_17-18'!A:A,'BEFC_17-18'!$A$3:$A$502))</f>
        <v>191.953</v>
      </c>
      <c r="O9" s="35">
        <f t="shared" si="2"/>
        <v>10236.870000000001</v>
      </c>
      <c r="P9" s="237">
        <f t="shared" si="3"/>
        <v>75</v>
      </c>
      <c r="Q9" s="22">
        <f t="shared" si="4"/>
        <v>1.1614</v>
      </c>
      <c r="R9" s="34">
        <f t="shared" si="5"/>
        <v>0.74</v>
      </c>
      <c r="S9" s="29">
        <f t="shared" si="6"/>
        <v>1.2999999999999999E-2</v>
      </c>
      <c r="T9" s="184">
        <f t="shared" si="14"/>
        <v>276</v>
      </c>
      <c r="U9" s="31">
        <f t="shared" si="7"/>
        <v>4872340</v>
      </c>
      <c r="V9" s="37">
        <f t="shared" si="8"/>
        <v>3710.66</v>
      </c>
      <c r="W9" s="34">
        <f t="shared" si="9"/>
        <v>0.45</v>
      </c>
      <c r="X9" s="34">
        <f t="shared" si="10"/>
        <v>1.19</v>
      </c>
      <c r="Y9" s="79">
        <v>430481.21</v>
      </c>
      <c r="Z9" s="78">
        <v>225367541</v>
      </c>
      <c r="AA9" s="11">
        <v>138239956</v>
      </c>
      <c r="AB9" s="11">
        <v>3153337.77</v>
      </c>
      <c r="AC9" s="11"/>
      <c r="AD9" s="11">
        <v>4474.75</v>
      </c>
      <c r="AE9" s="11">
        <v>7645.74</v>
      </c>
      <c r="AF9" s="11"/>
      <c r="AG9" s="11"/>
      <c r="AH9" s="11"/>
      <c r="AI9" s="11">
        <v>15260.62</v>
      </c>
      <c r="AJ9" s="11">
        <v>687706.75</v>
      </c>
      <c r="AK9" s="11"/>
      <c r="AL9" s="11"/>
      <c r="AM9" s="11"/>
      <c r="AN9" s="11"/>
      <c r="AO9" s="11"/>
      <c r="AP9" s="11"/>
      <c r="AQ9" s="11"/>
      <c r="AR9" s="11"/>
      <c r="AS9" s="11"/>
      <c r="AT9" s="11">
        <v>321872.7</v>
      </c>
      <c r="AU9" s="8">
        <v>0</v>
      </c>
      <c r="AV9" s="8">
        <v>122643.91</v>
      </c>
      <c r="AW9" s="38">
        <f t="shared" si="15"/>
        <v>4312942.24</v>
      </c>
    </row>
    <row r="10" spans="1:49" x14ac:dyDescent="0.2">
      <c r="A10" s="1">
        <v>101301403</v>
      </c>
      <c r="B10" s="2" t="s">
        <v>12</v>
      </c>
      <c r="C10" s="2" t="s">
        <v>11</v>
      </c>
      <c r="D10" s="15">
        <v>51469</v>
      </c>
      <c r="E10" s="6">
        <v>5000</v>
      </c>
      <c r="F10" s="28">
        <f t="shared" si="11"/>
        <v>14357207.239999998</v>
      </c>
      <c r="G10" s="37">
        <f t="shared" si="0"/>
        <v>55.79</v>
      </c>
      <c r="H10" s="39">
        <f t="shared" si="12"/>
        <v>194</v>
      </c>
      <c r="I10" s="34">
        <f t="shared" si="1"/>
        <v>1.0900000000000001</v>
      </c>
      <c r="J10" s="76">
        <v>28971767.120000001</v>
      </c>
      <c r="K10" s="76">
        <v>1500</v>
      </c>
      <c r="L10" s="76">
        <f t="shared" si="13"/>
        <v>28970267.120000001</v>
      </c>
      <c r="M10" s="64">
        <v>1860.2449999999999</v>
      </c>
      <c r="N10" s="23">
        <f>INDEX('BEFC_17-18'!$Z$3:$Z$502,MATCH('LECI_17-18'!A:A,'BEFC_17-18'!$A$3:$A$502))</f>
        <v>262.99</v>
      </c>
      <c r="O10" s="35">
        <f t="shared" si="2"/>
        <v>13644.4</v>
      </c>
      <c r="P10" s="237">
        <f t="shared" si="3"/>
        <v>387</v>
      </c>
      <c r="Q10" s="22">
        <f t="shared" si="4"/>
        <v>0.87139999999999995</v>
      </c>
      <c r="R10" s="34">
        <f t="shared" si="5"/>
        <v>0.95</v>
      </c>
      <c r="S10" s="29">
        <f t="shared" si="6"/>
        <v>1.1299999999999999E-2</v>
      </c>
      <c r="T10" s="184">
        <f t="shared" si="14"/>
        <v>384</v>
      </c>
      <c r="U10" s="31">
        <f t="shared" si="7"/>
        <v>16964488</v>
      </c>
      <c r="V10" s="37">
        <f t="shared" si="8"/>
        <v>7989.92</v>
      </c>
      <c r="W10" s="34">
        <f t="shared" si="9"/>
        <v>0</v>
      </c>
      <c r="X10" s="34">
        <f t="shared" si="10"/>
        <v>0.95</v>
      </c>
      <c r="Y10" s="79">
        <v>920919.42</v>
      </c>
      <c r="Z10" s="78">
        <v>855794941</v>
      </c>
      <c r="AA10" s="11">
        <v>410211645</v>
      </c>
      <c r="AB10" s="11">
        <v>10666227.25</v>
      </c>
      <c r="AC10" s="11"/>
      <c r="AD10" s="11">
        <v>18017.75</v>
      </c>
      <c r="AE10" s="11">
        <v>43458.94</v>
      </c>
      <c r="AF10" s="11"/>
      <c r="AG10" s="11"/>
      <c r="AH10" s="11"/>
      <c r="AI10" s="11"/>
      <c r="AJ10" s="11">
        <v>2055248.27</v>
      </c>
      <c r="AK10" s="11"/>
      <c r="AL10" s="11"/>
      <c r="AM10" s="11"/>
      <c r="AN10" s="11"/>
      <c r="AO10" s="11"/>
      <c r="AP10" s="11"/>
      <c r="AQ10" s="11"/>
      <c r="AR10" s="11"/>
      <c r="AS10" s="11"/>
      <c r="AT10" s="11">
        <v>611488</v>
      </c>
      <c r="AU10" s="8">
        <v>0</v>
      </c>
      <c r="AV10" s="8">
        <v>41847.61</v>
      </c>
      <c r="AW10" s="38">
        <f t="shared" si="15"/>
        <v>13436287.819999998</v>
      </c>
    </row>
    <row r="11" spans="1:49" x14ac:dyDescent="0.2">
      <c r="A11" s="1">
        <v>101303503</v>
      </c>
      <c r="B11" s="2" t="s">
        <v>13</v>
      </c>
      <c r="C11" s="2" t="s">
        <v>11</v>
      </c>
      <c r="D11" s="15">
        <v>46837</v>
      </c>
      <c r="E11" s="6">
        <v>2536</v>
      </c>
      <c r="F11" s="28">
        <f t="shared" si="11"/>
        <v>4867813.57</v>
      </c>
      <c r="G11" s="37">
        <f t="shared" si="0"/>
        <v>40.98</v>
      </c>
      <c r="H11" s="39">
        <f t="shared" si="12"/>
        <v>379</v>
      </c>
      <c r="I11" s="34">
        <f t="shared" si="1"/>
        <v>0.8</v>
      </c>
      <c r="J11" s="76">
        <v>12543150.439999999</v>
      </c>
      <c r="K11" s="76">
        <v>0</v>
      </c>
      <c r="L11" s="76">
        <f t="shared" si="13"/>
        <v>12543150.439999999</v>
      </c>
      <c r="M11" s="64">
        <v>809.93399999999997</v>
      </c>
      <c r="N11" s="23">
        <f>INDEX('BEFC_17-18'!$Z$3:$Z$502,MATCH('LECI_17-18'!A:A,'BEFC_17-18'!$A$3:$A$502))</f>
        <v>251.756</v>
      </c>
      <c r="O11" s="35">
        <f t="shared" si="2"/>
        <v>11814.32</v>
      </c>
      <c r="P11" s="237">
        <f t="shared" si="3"/>
        <v>240</v>
      </c>
      <c r="Q11" s="22">
        <f t="shared" si="4"/>
        <v>1.0063</v>
      </c>
      <c r="R11" s="34">
        <f t="shared" si="5"/>
        <v>0.8</v>
      </c>
      <c r="S11" s="29">
        <f t="shared" si="6"/>
        <v>1.3599999999999999E-2</v>
      </c>
      <c r="T11" s="184">
        <f t="shared" si="14"/>
        <v>239</v>
      </c>
      <c r="U11" s="31">
        <f t="shared" si="7"/>
        <v>4812301</v>
      </c>
      <c r="V11" s="37">
        <f t="shared" si="8"/>
        <v>4532.68</v>
      </c>
      <c r="W11" s="34">
        <f t="shared" si="9"/>
        <v>0.32</v>
      </c>
      <c r="X11" s="34">
        <f t="shared" si="10"/>
        <v>1.1200000000000001</v>
      </c>
      <c r="Y11" s="79">
        <v>435099.88</v>
      </c>
      <c r="Z11" s="78">
        <v>229769643</v>
      </c>
      <c r="AA11" s="11">
        <v>129357305</v>
      </c>
      <c r="AB11" s="11">
        <v>3063510.2</v>
      </c>
      <c r="AC11" s="11"/>
      <c r="AD11" s="11">
        <v>4551.43</v>
      </c>
      <c r="AE11" s="11"/>
      <c r="AF11" s="11"/>
      <c r="AG11" s="11"/>
      <c r="AH11" s="11"/>
      <c r="AI11" s="11">
        <v>14930.13</v>
      </c>
      <c r="AJ11" s="11">
        <v>625219.49</v>
      </c>
      <c r="AK11" s="11"/>
      <c r="AL11" s="11"/>
      <c r="AM11" s="11"/>
      <c r="AN11" s="11"/>
      <c r="AO11" s="11"/>
      <c r="AP11" s="11"/>
      <c r="AQ11" s="11"/>
      <c r="AR11" s="11"/>
      <c r="AS11" s="11"/>
      <c r="AT11" s="11">
        <v>473186.91</v>
      </c>
      <c r="AU11" s="8">
        <v>0</v>
      </c>
      <c r="AV11" s="8">
        <v>251315.53</v>
      </c>
      <c r="AW11" s="38">
        <f t="shared" si="15"/>
        <v>4432713.6900000004</v>
      </c>
    </row>
    <row r="12" spans="1:49" x14ac:dyDescent="0.2">
      <c r="A12" s="1">
        <v>101306503</v>
      </c>
      <c r="B12" s="2" t="s">
        <v>14</v>
      </c>
      <c r="C12" s="2" t="s">
        <v>11</v>
      </c>
      <c r="D12" s="15">
        <v>46875</v>
      </c>
      <c r="E12" s="6">
        <v>1913</v>
      </c>
      <c r="F12" s="28">
        <f t="shared" si="11"/>
        <v>3187292.4000000004</v>
      </c>
      <c r="G12" s="37">
        <f t="shared" si="0"/>
        <v>35.54</v>
      </c>
      <c r="H12" s="39">
        <f t="shared" si="12"/>
        <v>438</v>
      </c>
      <c r="I12" s="34">
        <f t="shared" si="1"/>
        <v>0.69</v>
      </c>
      <c r="J12" s="76">
        <v>10214119.92</v>
      </c>
      <c r="K12" s="76">
        <v>231715.94</v>
      </c>
      <c r="L12" s="76">
        <f t="shared" si="13"/>
        <v>9982403.9800000004</v>
      </c>
      <c r="M12" s="64">
        <v>625.28</v>
      </c>
      <c r="N12" s="23">
        <f>INDEX('BEFC_17-18'!$Z$3:$Z$502,MATCH('LECI_17-18'!A:A,'BEFC_17-18'!$A$3:$A$502))</f>
        <v>216.26599999999999</v>
      </c>
      <c r="O12" s="35">
        <f t="shared" si="2"/>
        <v>11861.98</v>
      </c>
      <c r="P12" s="237">
        <f t="shared" si="3"/>
        <v>247</v>
      </c>
      <c r="Q12" s="22">
        <f t="shared" si="4"/>
        <v>1.0023</v>
      </c>
      <c r="R12" s="34">
        <f t="shared" si="5"/>
        <v>0.69</v>
      </c>
      <c r="S12" s="29">
        <f t="shared" si="6"/>
        <v>1.3100000000000001E-2</v>
      </c>
      <c r="T12" s="184">
        <f t="shared" si="14"/>
        <v>263</v>
      </c>
      <c r="U12" s="31">
        <f t="shared" si="7"/>
        <v>3250738</v>
      </c>
      <c r="V12" s="37">
        <f t="shared" si="8"/>
        <v>3862.82</v>
      </c>
      <c r="W12" s="34">
        <f t="shared" si="9"/>
        <v>0.42</v>
      </c>
      <c r="X12" s="34">
        <f t="shared" si="10"/>
        <v>1.1099999999999999</v>
      </c>
      <c r="Y12" s="79">
        <v>374263.85</v>
      </c>
      <c r="Z12" s="78">
        <v>142977262</v>
      </c>
      <c r="AA12" s="11">
        <v>99615090</v>
      </c>
      <c r="AB12" s="11">
        <v>2100040.31</v>
      </c>
      <c r="AC12" s="11"/>
      <c r="AD12" s="11">
        <v>3267.77</v>
      </c>
      <c r="AE12" s="11">
        <v>5844.22</v>
      </c>
      <c r="AF12" s="11"/>
      <c r="AG12" s="11"/>
      <c r="AH12" s="11"/>
      <c r="AI12" s="11">
        <v>5542.61</v>
      </c>
      <c r="AJ12" s="11">
        <v>449514.68</v>
      </c>
      <c r="AK12" s="11"/>
      <c r="AL12" s="11"/>
      <c r="AM12" s="11"/>
      <c r="AN12" s="11"/>
      <c r="AO12" s="11"/>
      <c r="AP12" s="11"/>
      <c r="AQ12" s="11"/>
      <c r="AR12" s="11"/>
      <c r="AS12" s="11"/>
      <c r="AT12" s="11">
        <v>248818.96</v>
      </c>
      <c r="AU12" s="8">
        <v>0</v>
      </c>
      <c r="AV12" s="8">
        <v>0</v>
      </c>
      <c r="AW12" s="38">
        <f t="shared" si="15"/>
        <v>2813028.5500000003</v>
      </c>
    </row>
    <row r="13" spans="1:49" x14ac:dyDescent="0.2">
      <c r="A13" s="1">
        <v>101308503</v>
      </c>
      <c r="B13" s="2" t="s">
        <v>15</v>
      </c>
      <c r="C13" s="2" t="s">
        <v>11</v>
      </c>
      <c r="D13" s="15">
        <v>51667</v>
      </c>
      <c r="E13" s="6">
        <v>1846</v>
      </c>
      <c r="F13" s="28">
        <f t="shared" si="11"/>
        <v>10790512.16</v>
      </c>
      <c r="G13" s="37">
        <f t="shared" si="0"/>
        <v>113.14</v>
      </c>
      <c r="H13" s="39">
        <f t="shared" si="12"/>
        <v>3</v>
      </c>
      <c r="I13" s="34">
        <f t="shared" si="1"/>
        <v>2.21</v>
      </c>
      <c r="J13" s="76">
        <v>14532547.810000001</v>
      </c>
      <c r="K13" s="76">
        <v>0</v>
      </c>
      <c r="L13" s="76">
        <f t="shared" si="13"/>
        <v>14532547.810000001</v>
      </c>
      <c r="M13" s="64">
        <v>692.69399999999996</v>
      </c>
      <c r="N13" s="23">
        <f>INDEX('BEFC_17-18'!$Z$3:$Z$502,MATCH('LECI_17-18'!A:A,'BEFC_17-18'!$A$3:$A$502))</f>
        <v>223.572</v>
      </c>
      <c r="O13" s="35">
        <f t="shared" si="2"/>
        <v>15860.62</v>
      </c>
      <c r="P13" s="237">
        <f t="shared" si="3"/>
        <v>460</v>
      </c>
      <c r="Q13" s="22">
        <f t="shared" si="4"/>
        <v>0.74960000000000004</v>
      </c>
      <c r="R13" s="34">
        <f t="shared" si="5"/>
        <v>1.66</v>
      </c>
      <c r="S13" s="29">
        <f t="shared" si="6"/>
        <v>9.9000000000000008E-3</v>
      </c>
      <c r="T13" s="184">
        <f t="shared" si="14"/>
        <v>450</v>
      </c>
      <c r="U13" s="31">
        <f t="shared" si="7"/>
        <v>14669221</v>
      </c>
      <c r="V13" s="37">
        <f t="shared" si="8"/>
        <v>16009.78</v>
      </c>
      <c r="W13" s="34">
        <f t="shared" si="9"/>
        <v>0</v>
      </c>
      <c r="X13" s="34">
        <f t="shared" si="10"/>
        <v>1.66</v>
      </c>
      <c r="Y13" s="79">
        <v>112746.04</v>
      </c>
      <c r="Z13" s="78">
        <v>937747749</v>
      </c>
      <c r="AA13" s="11">
        <v>156970272</v>
      </c>
      <c r="AB13" s="11">
        <v>9148310.9000000004</v>
      </c>
      <c r="AC13" s="11"/>
      <c r="AD13" s="11">
        <v>13086.86</v>
      </c>
      <c r="AE13" s="11">
        <v>7205.32</v>
      </c>
      <c r="AF13" s="11"/>
      <c r="AG13" s="11"/>
      <c r="AH13" s="11"/>
      <c r="AI13" s="11"/>
      <c r="AJ13" s="11">
        <v>1166074.6399999999</v>
      </c>
      <c r="AK13" s="11"/>
      <c r="AL13" s="11"/>
      <c r="AM13" s="11"/>
      <c r="AN13" s="11"/>
      <c r="AO13" s="11"/>
      <c r="AP13" s="11"/>
      <c r="AQ13" s="11"/>
      <c r="AR13" s="11"/>
      <c r="AS13" s="11"/>
      <c r="AT13" s="11">
        <v>217226.13</v>
      </c>
      <c r="AU13" s="8">
        <v>0</v>
      </c>
      <c r="AV13" s="8">
        <v>125862.27</v>
      </c>
      <c r="AW13" s="38">
        <f t="shared" si="15"/>
        <v>10677766.120000001</v>
      </c>
    </row>
    <row r="14" spans="1:49" x14ac:dyDescent="0.2">
      <c r="A14" s="1">
        <v>101630504</v>
      </c>
      <c r="B14" s="2" t="s">
        <v>16</v>
      </c>
      <c r="C14" s="2" t="s">
        <v>17</v>
      </c>
      <c r="D14" s="15">
        <v>63125</v>
      </c>
      <c r="E14" s="6">
        <v>1664</v>
      </c>
      <c r="F14" s="28">
        <f t="shared" si="11"/>
        <v>3374173.51</v>
      </c>
      <c r="G14" s="37">
        <f t="shared" si="0"/>
        <v>32.119999999999997</v>
      </c>
      <c r="H14" s="39">
        <f t="shared" si="12"/>
        <v>463</v>
      </c>
      <c r="I14" s="34">
        <f t="shared" si="1"/>
        <v>0.63</v>
      </c>
      <c r="J14" s="76">
        <v>9148445.4000000004</v>
      </c>
      <c r="K14" s="76">
        <v>0</v>
      </c>
      <c r="L14" s="76">
        <f t="shared" si="13"/>
        <v>9148445.4000000004</v>
      </c>
      <c r="M14" s="64">
        <v>568.77599999999995</v>
      </c>
      <c r="N14" s="23">
        <f>INDEX('BEFC_17-18'!$Z$3:$Z$502,MATCH('LECI_17-18'!A:A,'BEFC_17-18'!$A$3:$A$502))</f>
        <v>165.83699999999999</v>
      </c>
      <c r="O14" s="35">
        <f t="shared" si="2"/>
        <v>12453.42</v>
      </c>
      <c r="P14" s="237">
        <f t="shared" si="3"/>
        <v>308</v>
      </c>
      <c r="Q14" s="22">
        <f t="shared" si="4"/>
        <v>0.95469999999999999</v>
      </c>
      <c r="R14" s="34">
        <f t="shared" si="5"/>
        <v>0.6</v>
      </c>
      <c r="S14" s="29">
        <f t="shared" si="6"/>
        <v>8.8999999999999999E-3</v>
      </c>
      <c r="T14" s="184">
        <f t="shared" si="14"/>
        <v>476</v>
      </c>
      <c r="U14" s="31">
        <f t="shared" si="7"/>
        <v>5080166</v>
      </c>
      <c r="V14" s="37">
        <f t="shared" si="8"/>
        <v>6915.43</v>
      </c>
      <c r="W14" s="34">
        <f t="shared" si="9"/>
        <v>0</v>
      </c>
      <c r="X14" s="34">
        <f t="shared" si="10"/>
        <v>0.6</v>
      </c>
      <c r="Y14" s="79">
        <v>251472.55</v>
      </c>
      <c r="Z14" s="78">
        <v>229715193</v>
      </c>
      <c r="AA14" s="11">
        <v>149401687</v>
      </c>
      <c r="AB14" s="11">
        <v>2468694.44</v>
      </c>
      <c r="AC14" s="11"/>
      <c r="AD14" s="11">
        <v>3551.59</v>
      </c>
      <c r="AE14" s="11">
        <v>434.4</v>
      </c>
      <c r="AF14" s="11"/>
      <c r="AG14" s="11">
        <v>11784.5</v>
      </c>
      <c r="AH14" s="11"/>
      <c r="AI14" s="11">
        <v>11784.5</v>
      </c>
      <c r="AJ14" s="11">
        <v>437988.58</v>
      </c>
      <c r="AK14" s="11"/>
      <c r="AL14" s="11"/>
      <c r="AM14" s="11"/>
      <c r="AN14" s="11"/>
      <c r="AO14" s="11"/>
      <c r="AP14" s="11"/>
      <c r="AQ14" s="11"/>
      <c r="AR14" s="11"/>
      <c r="AS14" s="11"/>
      <c r="AT14" s="11">
        <v>177164.18</v>
      </c>
      <c r="AU14" s="8">
        <v>0</v>
      </c>
      <c r="AV14" s="8">
        <v>11298.77</v>
      </c>
      <c r="AW14" s="38">
        <f t="shared" si="15"/>
        <v>3122700.96</v>
      </c>
    </row>
    <row r="15" spans="1:49" x14ac:dyDescent="0.2">
      <c r="A15" s="1">
        <v>101630903</v>
      </c>
      <c r="B15" s="2" t="s">
        <v>18</v>
      </c>
      <c r="C15" s="2" t="s">
        <v>17</v>
      </c>
      <c r="D15" s="15">
        <v>51168</v>
      </c>
      <c r="E15" s="6">
        <v>3375</v>
      </c>
      <c r="F15" s="28">
        <f t="shared" si="11"/>
        <v>6696339.0099999998</v>
      </c>
      <c r="G15" s="37">
        <f t="shared" si="0"/>
        <v>38.78</v>
      </c>
      <c r="H15" s="39">
        <f t="shared" si="12"/>
        <v>404</v>
      </c>
      <c r="I15" s="34">
        <f t="shared" si="1"/>
        <v>0.76</v>
      </c>
      <c r="J15" s="76">
        <v>14729907.58</v>
      </c>
      <c r="K15" s="76">
        <v>134616.07</v>
      </c>
      <c r="L15" s="76">
        <f t="shared" si="13"/>
        <v>14595291.51</v>
      </c>
      <c r="M15" s="64">
        <v>1123.4780000000001</v>
      </c>
      <c r="N15" s="23">
        <f>INDEX('BEFC_17-18'!$Z$3:$Z$502,MATCH('LECI_17-18'!A:A,'BEFC_17-18'!$A$3:$A$502))</f>
        <v>251.02</v>
      </c>
      <c r="O15" s="35">
        <f t="shared" si="2"/>
        <v>10618.63</v>
      </c>
      <c r="P15" s="237">
        <f t="shared" si="3"/>
        <v>119</v>
      </c>
      <c r="Q15" s="22">
        <f t="shared" si="4"/>
        <v>1.1195999999999999</v>
      </c>
      <c r="R15" s="34">
        <f t="shared" si="5"/>
        <v>0.76</v>
      </c>
      <c r="S15" s="29">
        <f t="shared" si="6"/>
        <v>1.1299999999999999E-2</v>
      </c>
      <c r="T15" s="184">
        <f t="shared" si="14"/>
        <v>384</v>
      </c>
      <c r="U15" s="31">
        <f t="shared" si="7"/>
        <v>7950486</v>
      </c>
      <c r="V15" s="37">
        <f t="shared" si="8"/>
        <v>5784.28</v>
      </c>
      <c r="W15" s="34">
        <f t="shared" si="9"/>
        <v>0.14000000000000001</v>
      </c>
      <c r="X15" s="34">
        <f t="shared" si="10"/>
        <v>0.9</v>
      </c>
      <c r="Y15" s="79">
        <v>399089.02</v>
      </c>
      <c r="Z15" s="78">
        <v>392631999</v>
      </c>
      <c r="AA15" s="11">
        <v>200687817</v>
      </c>
      <c r="AB15" s="11">
        <v>4680221.13</v>
      </c>
      <c r="AC15" s="11"/>
      <c r="AD15" s="11">
        <v>6748.77</v>
      </c>
      <c r="AE15" s="11">
        <v>8999.25</v>
      </c>
      <c r="AF15" s="11"/>
      <c r="AG15" s="11"/>
      <c r="AH15" s="11"/>
      <c r="AI15" s="11">
        <v>63661.45</v>
      </c>
      <c r="AJ15" s="11">
        <v>884010.58</v>
      </c>
      <c r="AK15" s="11"/>
      <c r="AL15" s="11"/>
      <c r="AM15" s="11"/>
      <c r="AN15" s="11"/>
      <c r="AO15" s="11"/>
      <c r="AP15" s="11"/>
      <c r="AQ15" s="11"/>
      <c r="AR15" s="11"/>
      <c r="AS15" s="11"/>
      <c r="AT15" s="11">
        <v>650175.63</v>
      </c>
      <c r="AU15" s="8">
        <v>0</v>
      </c>
      <c r="AV15" s="8">
        <v>3433.18</v>
      </c>
      <c r="AW15" s="38">
        <f t="shared" si="15"/>
        <v>6297249.9899999993</v>
      </c>
    </row>
    <row r="16" spans="1:49" x14ac:dyDescent="0.2">
      <c r="A16" s="1">
        <v>101631003</v>
      </c>
      <c r="B16" s="2" t="s">
        <v>19</v>
      </c>
      <c r="C16" s="2" t="s">
        <v>17</v>
      </c>
      <c r="D16" s="15">
        <v>49577</v>
      </c>
      <c r="E16" s="6">
        <v>3511</v>
      </c>
      <c r="F16" s="28">
        <f t="shared" si="11"/>
        <v>4850515.0299999993</v>
      </c>
      <c r="G16" s="37">
        <f t="shared" si="0"/>
        <v>27.87</v>
      </c>
      <c r="H16" s="39">
        <f t="shared" si="12"/>
        <v>483</v>
      </c>
      <c r="I16" s="34">
        <f t="shared" si="1"/>
        <v>0.54</v>
      </c>
      <c r="J16" s="76">
        <v>17886490.050000001</v>
      </c>
      <c r="K16" s="76">
        <v>4587.5</v>
      </c>
      <c r="L16" s="76">
        <f t="shared" si="13"/>
        <v>17881902.550000001</v>
      </c>
      <c r="M16" s="64">
        <v>1297.8889999999999</v>
      </c>
      <c r="N16" s="23">
        <f>INDEX('BEFC_17-18'!$Z$3:$Z$502,MATCH('LECI_17-18'!A:A,'BEFC_17-18'!$A$3:$A$502))</f>
        <v>213.16499999999999</v>
      </c>
      <c r="O16" s="35">
        <f t="shared" si="2"/>
        <v>11834.06</v>
      </c>
      <c r="P16" s="237">
        <f t="shared" si="3"/>
        <v>241</v>
      </c>
      <c r="Q16" s="22">
        <f t="shared" si="4"/>
        <v>1.0046999999999999</v>
      </c>
      <c r="R16" s="34">
        <f t="shared" si="5"/>
        <v>0.54</v>
      </c>
      <c r="S16" s="29">
        <f t="shared" si="6"/>
        <v>1.01E-2</v>
      </c>
      <c r="T16" s="184">
        <f t="shared" si="14"/>
        <v>443</v>
      </c>
      <c r="U16" s="31">
        <f t="shared" si="7"/>
        <v>6411123</v>
      </c>
      <c r="V16" s="37">
        <f t="shared" si="8"/>
        <v>4242.82</v>
      </c>
      <c r="W16" s="34">
        <f t="shared" si="9"/>
        <v>0.37</v>
      </c>
      <c r="X16" s="34">
        <f t="shared" si="10"/>
        <v>0.91</v>
      </c>
      <c r="Y16" s="79">
        <v>465529.29</v>
      </c>
      <c r="Z16" s="78">
        <v>292361835</v>
      </c>
      <c r="AA16" s="11">
        <v>186080158</v>
      </c>
      <c r="AB16" s="11">
        <v>3053506.4</v>
      </c>
      <c r="AC16" s="11"/>
      <c r="AD16" s="11">
        <v>5012.76</v>
      </c>
      <c r="AE16" s="11">
        <v>22.68</v>
      </c>
      <c r="AF16" s="11"/>
      <c r="AG16" s="11">
        <v>24147.96</v>
      </c>
      <c r="AH16" s="11"/>
      <c r="AI16" s="11">
        <v>32034.880000000001</v>
      </c>
      <c r="AJ16" s="11">
        <v>867844.11</v>
      </c>
      <c r="AK16" s="11"/>
      <c r="AL16" s="11"/>
      <c r="AM16" s="11"/>
      <c r="AN16" s="11"/>
      <c r="AO16" s="11"/>
      <c r="AP16" s="11"/>
      <c r="AQ16" s="11"/>
      <c r="AR16" s="11"/>
      <c r="AS16" s="11"/>
      <c r="AT16" s="11">
        <v>371545.77</v>
      </c>
      <c r="AU16" s="8">
        <v>0</v>
      </c>
      <c r="AV16" s="8">
        <v>30871.18</v>
      </c>
      <c r="AW16" s="38">
        <f t="shared" si="15"/>
        <v>4384985.7399999993</v>
      </c>
    </row>
    <row r="17" spans="1:49" x14ac:dyDescent="0.2">
      <c r="A17" s="1">
        <v>101631203</v>
      </c>
      <c r="B17" s="2" t="s">
        <v>20</v>
      </c>
      <c r="C17" s="2" t="s">
        <v>17</v>
      </c>
      <c r="D17" s="15">
        <v>50215</v>
      </c>
      <c r="E17" s="6">
        <v>3981</v>
      </c>
      <c r="F17" s="28">
        <f t="shared" si="11"/>
        <v>7999252.0499999998</v>
      </c>
      <c r="G17" s="37">
        <f t="shared" si="0"/>
        <v>40.020000000000003</v>
      </c>
      <c r="H17" s="39">
        <f t="shared" si="12"/>
        <v>390</v>
      </c>
      <c r="I17" s="34">
        <f t="shared" si="1"/>
        <v>0.78</v>
      </c>
      <c r="J17" s="76">
        <v>16566722.260000002</v>
      </c>
      <c r="K17" s="76">
        <v>430.05</v>
      </c>
      <c r="L17" s="76">
        <f t="shared" si="13"/>
        <v>16566292.210000001</v>
      </c>
      <c r="M17" s="64">
        <v>1234.373</v>
      </c>
      <c r="N17" s="23">
        <f>INDEX('BEFC_17-18'!$Z$3:$Z$502,MATCH('LECI_17-18'!A:A,'BEFC_17-18'!$A$3:$A$502))</f>
        <v>219.739</v>
      </c>
      <c r="O17" s="35">
        <f t="shared" si="2"/>
        <v>11392.72</v>
      </c>
      <c r="P17" s="237">
        <f t="shared" si="3"/>
        <v>204</v>
      </c>
      <c r="Q17" s="22">
        <f t="shared" si="4"/>
        <v>1.0436000000000001</v>
      </c>
      <c r="R17" s="34">
        <f t="shared" si="5"/>
        <v>0.78</v>
      </c>
      <c r="S17" s="29">
        <f t="shared" si="6"/>
        <v>1.18E-2</v>
      </c>
      <c r="T17" s="184">
        <f t="shared" si="14"/>
        <v>360</v>
      </c>
      <c r="U17" s="31">
        <f t="shared" si="7"/>
        <v>9057300</v>
      </c>
      <c r="V17" s="37">
        <f t="shared" si="8"/>
        <v>6228.75</v>
      </c>
      <c r="W17" s="34">
        <f t="shared" si="9"/>
        <v>7.0000000000000007E-2</v>
      </c>
      <c r="X17" s="34">
        <f t="shared" si="10"/>
        <v>0.85000000000000009</v>
      </c>
      <c r="Y17" s="79">
        <v>532248.12</v>
      </c>
      <c r="Z17" s="78">
        <v>456336307</v>
      </c>
      <c r="AA17" s="11">
        <v>219581600</v>
      </c>
      <c r="AB17" s="11">
        <v>5650700.71</v>
      </c>
      <c r="AC17" s="11"/>
      <c r="AD17" s="11">
        <v>8041.83</v>
      </c>
      <c r="AE17" s="11">
        <v>3831.79</v>
      </c>
      <c r="AF17" s="11"/>
      <c r="AG17" s="11">
        <v>11454.1</v>
      </c>
      <c r="AH17" s="11"/>
      <c r="AI17" s="11">
        <v>11454.1</v>
      </c>
      <c r="AJ17" s="11">
        <v>1096463.54</v>
      </c>
      <c r="AK17" s="11"/>
      <c r="AL17" s="11"/>
      <c r="AM17" s="11"/>
      <c r="AN17" s="11"/>
      <c r="AO17" s="11"/>
      <c r="AP17" s="11"/>
      <c r="AQ17" s="11"/>
      <c r="AR17" s="11"/>
      <c r="AS17" s="11"/>
      <c r="AT17" s="11">
        <v>494358.33</v>
      </c>
      <c r="AU17" s="8">
        <v>0</v>
      </c>
      <c r="AV17" s="8">
        <v>190699.53</v>
      </c>
      <c r="AW17" s="38">
        <f t="shared" si="15"/>
        <v>7467003.9299999997</v>
      </c>
    </row>
    <row r="18" spans="1:49" x14ac:dyDescent="0.2">
      <c r="A18" s="1">
        <v>101631503</v>
      </c>
      <c r="B18" s="2" t="s">
        <v>21</v>
      </c>
      <c r="C18" s="2" t="s">
        <v>17</v>
      </c>
      <c r="D18" s="15">
        <v>42208</v>
      </c>
      <c r="E18" s="6">
        <v>4221</v>
      </c>
      <c r="F18" s="28">
        <f t="shared" si="11"/>
        <v>4809991.9400000013</v>
      </c>
      <c r="G18" s="37">
        <f t="shared" si="0"/>
        <v>27</v>
      </c>
      <c r="H18" s="39">
        <f t="shared" si="12"/>
        <v>486</v>
      </c>
      <c r="I18" s="34">
        <f t="shared" si="1"/>
        <v>0.53</v>
      </c>
      <c r="J18" s="76">
        <v>12482665.43</v>
      </c>
      <c r="K18" s="76">
        <v>3350.34</v>
      </c>
      <c r="L18" s="76">
        <f t="shared" si="13"/>
        <v>12479315.09</v>
      </c>
      <c r="M18" s="64">
        <v>936.048</v>
      </c>
      <c r="N18" s="23">
        <f>INDEX('BEFC_17-18'!$Z$3:$Z$502,MATCH('LECI_17-18'!A:A,'BEFC_17-18'!$A$3:$A$502))</f>
        <v>155.25899999999999</v>
      </c>
      <c r="O18" s="35">
        <f t="shared" si="2"/>
        <v>11435.2</v>
      </c>
      <c r="P18" s="237">
        <f t="shared" si="3"/>
        <v>210</v>
      </c>
      <c r="Q18" s="22">
        <f t="shared" si="4"/>
        <v>1.0397000000000001</v>
      </c>
      <c r="R18" s="34">
        <f t="shared" si="5"/>
        <v>0.53</v>
      </c>
      <c r="S18" s="29">
        <f t="shared" si="6"/>
        <v>1.0500000000000001E-2</v>
      </c>
      <c r="T18" s="184">
        <f t="shared" si="14"/>
        <v>427</v>
      </c>
      <c r="U18" s="31">
        <f t="shared" si="7"/>
        <v>6151445</v>
      </c>
      <c r="V18" s="37">
        <f t="shared" si="8"/>
        <v>5636.77</v>
      </c>
      <c r="W18" s="34">
        <f t="shared" si="9"/>
        <v>0.16</v>
      </c>
      <c r="X18" s="34">
        <f t="shared" si="10"/>
        <v>0.69000000000000006</v>
      </c>
      <c r="Y18" s="79">
        <v>407037.48</v>
      </c>
      <c r="Z18" s="78">
        <v>308623426</v>
      </c>
      <c r="AA18" s="11">
        <v>150439612</v>
      </c>
      <c r="AB18" s="11">
        <v>2984834.52</v>
      </c>
      <c r="AC18" s="11"/>
      <c r="AD18" s="11">
        <v>4446.49</v>
      </c>
      <c r="AE18" s="11">
        <v>342714.95</v>
      </c>
      <c r="AF18" s="11"/>
      <c r="AG18" s="11">
        <v>19032.75</v>
      </c>
      <c r="AH18" s="11"/>
      <c r="AI18" s="11">
        <v>55218.21</v>
      </c>
      <c r="AJ18" s="11">
        <v>732935.98</v>
      </c>
      <c r="AK18" s="11"/>
      <c r="AL18" s="11"/>
      <c r="AM18" s="11"/>
      <c r="AN18" s="11"/>
      <c r="AO18" s="11"/>
      <c r="AP18" s="11"/>
      <c r="AQ18" s="11"/>
      <c r="AR18" s="11"/>
      <c r="AS18" s="11"/>
      <c r="AT18" s="11">
        <v>261887.9</v>
      </c>
      <c r="AU18" s="8">
        <v>0</v>
      </c>
      <c r="AV18" s="8">
        <v>1883.66</v>
      </c>
      <c r="AW18" s="38">
        <f t="shared" si="15"/>
        <v>4402954.4600000009</v>
      </c>
    </row>
    <row r="19" spans="1:49" x14ac:dyDescent="0.2">
      <c r="A19" s="1">
        <v>101631703</v>
      </c>
      <c r="B19" s="2" t="s">
        <v>22</v>
      </c>
      <c r="C19" s="2" t="s">
        <v>17</v>
      </c>
      <c r="D19" s="15">
        <v>62909</v>
      </c>
      <c r="E19" s="6">
        <v>14387</v>
      </c>
      <c r="F19" s="28">
        <f t="shared" si="11"/>
        <v>52566194.299999997</v>
      </c>
      <c r="G19" s="37">
        <f t="shared" si="0"/>
        <v>58.08</v>
      </c>
      <c r="H19" s="39">
        <f t="shared" si="12"/>
        <v>176</v>
      </c>
      <c r="I19" s="34">
        <f t="shared" si="1"/>
        <v>1.1299999999999999</v>
      </c>
      <c r="J19" s="76">
        <v>62627686.259999998</v>
      </c>
      <c r="K19" s="76">
        <v>850142.37</v>
      </c>
      <c r="L19" s="76">
        <f t="shared" si="13"/>
        <v>61777543.890000001</v>
      </c>
      <c r="M19" s="64">
        <v>5108.8339999999998</v>
      </c>
      <c r="N19" s="23">
        <f>INDEX('BEFC_17-18'!$Z$3:$Z$502,MATCH('LECI_17-18'!A:A,'BEFC_17-18'!$A$3:$A$502))</f>
        <v>281.76499999999999</v>
      </c>
      <c r="O19" s="35">
        <f t="shared" si="2"/>
        <v>11460.24</v>
      </c>
      <c r="P19" s="237">
        <f t="shared" si="3"/>
        <v>214</v>
      </c>
      <c r="Q19" s="22">
        <f t="shared" si="4"/>
        <v>1.0374000000000001</v>
      </c>
      <c r="R19" s="34">
        <f t="shared" si="5"/>
        <v>1.1299999999999999</v>
      </c>
      <c r="S19" s="29">
        <f t="shared" si="6"/>
        <v>1.2800000000000001E-2</v>
      </c>
      <c r="T19" s="184">
        <f t="shared" si="14"/>
        <v>297</v>
      </c>
      <c r="U19" s="31">
        <f t="shared" si="7"/>
        <v>55126576</v>
      </c>
      <c r="V19" s="37">
        <f t="shared" si="8"/>
        <v>10226.43</v>
      </c>
      <c r="W19" s="34">
        <f t="shared" si="9"/>
        <v>0</v>
      </c>
      <c r="X19" s="34">
        <f t="shared" si="10"/>
        <v>1.1299999999999999</v>
      </c>
      <c r="Y19" s="79">
        <v>925480.79</v>
      </c>
      <c r="Z19" s="78">
        <v>2891567333</v>
      </c>
      <c r="AA19" s="11">
        <v>1222356272</v>
      </c>
      <c r="AB19" s="11">
        <v>41788792.770000003</v>
      </c>
      <c r="AC19" s="11">
        <v>968423.89</v>
      </c>
      <c r="AD19" s="11">
        <v>53604.55</v>
      </c>
      <c r="AE19" s="11">
        <v>29573.52</v>
      </c>
      <c r="AF19" s="11"/>
      <c r="AG19" s="11"/>
      <c r="AH19" s="11"/>
      <c r="AI19" s="11">
        <v>120385.51</v>
      </c>
      <c r="AJ19" s="11">
        <v>7106782.0499999998</v>
      </c>
      <c r="AK19" s="11"/>
      <c r="AL19" s="11"/>
      <c r="AM19" s="11"/>
      <c r="AN19" s="11"/>
      <c r="AO19" s="11"/>
      <c r="AP19" s="11"/>
      <c r="AQ19" s="11"/>
      <c r="AR19" s="11"/>
      <c r="AS19" s="11"/>
      <c r="AT19" s="11">
        <v>1418189.06</v>
      </c>
      <c r="AU19" s="8">
        <v>0</v>
      </c>
      <c r="AV19" s="8">
        <v>154962.16</v>
      </c>
      <c r="AW19" s="38">
        <f t="shared" si="15"/>
        <v>51640713.509999998</v>
      </c>
    </row>
    <row r="20" spans="1:49" x14ac:dyDescent="0.2">
      <c r="A20" s="1">
        <v>101631803</v>
      </c>
      <c r="B20" s="2" t="s">
        <v>23</v>
      </c>
      <c r="C20" s="2" t="s">
        <v>17</v>
      </c>
      <c r="D20" s="15">
        <v>41760</v>
      </c>
      <c r="E20" s="6">
        <v>5006</v>
      </c>
      <c r="F20" s="28">
        <f t="shared" si="11"/>
        <v>8821880.540000001</v>
      </c>
      <c r="G20" s="37">
        <f t="shared" si="0"/>
        <v>42.2</v>
      </c>
      <c r="H20" s="39">
        <f t="shared" si="12"/>
        <v>361</v>
      </c>
      <c r="I20" s="34">
        <f t="shared" si="1"/>
        <v>0.82</v>
      </c>
      <c r="J20" s="76">
        <v>19363763.719999999</v>
      </c>
      <c r="K20" s="76">
        <v>5149.7299999999996</v>
      </c>
      <c r="L20" s="76">
        <f t="shared" si="13"/>
        <v>19358613.989999998</v>
      </c>
      <c r="M20" s="64">
        <v>1627.7539999999999</v>
      </c>
      <c r="N20" s="23">
        <f>INDEX('BEFC_17-18'!$Z$3:$Z$502,MATCH('LECI_17-18'!A:A,'BEFC_17-18'!$A$3:$A$502))</f>
        <v>386.43</v>
      </c>
      <c r="O20" s="35">
        <f t="shared" si="2"/>
        <v>9611.14</v>
      </c>
      <c r="P20" s="237">
        <f t="shared" si="3"/>
        <v>39</v>
      </c>
      <c r="Q20" s="22">
        <f t="shared" si="4"/>
        <v>1.2370000000000001</v>
      </c>
      <c r="R20" s="34">
        <f t="shared" si="5"/>
        <v>0.82</v>
      </c>
      <c r="S20" s="29">
        <f t="shared" si="6"/>
        <v>1.47E-2</v>
      </c>
      <c r="T20" s="184">
        <f t="shared" si="14"/>
        <v>176</v>
      </c>
      <c r="U20" s="31">
        <f t="shared" si="7"/>
        <v>8064650</v>
      </c>
      <c r="V20" s="37">
        <f t="shared" si="8"/>
        <v>4003.93</v>
      </c>
      <c r="W20" s="34">
        <f t="shared" si="9"/>
        <v>0.4</v>
      </c>
      <c r="X20" s="34">
        <f t="shared" si="10"/>
        <v>1.22</v>
      </c>
      <c r="Y20" s="79">
        <v>643858.65</v>
      </c>
      <c r="Z20" s="78">
        <v>385930730</v>
      </c>
      <c r="AA20" s="11">
        <v>215908800</v>
      </c>
      <c r="AB20" s="11">
        <v>6272654.3300000001</v>
      </c>
      <c r="AC20" s="11">
        <v>4713.25</v>
      </c>
      <c r="AD20" s="11">
        <v>9571.1299999999992</v>
      </c>
      <c r="AE20" s="11">
        <v>11615.86</v>
      </c>
      <c r="AF20" s="11"/>
      <c r="AG20" s="11">
        <v>27291.8</v>
      </c>
      <c r="AH20" s="11"/>
      <c r="AI20" s="11">
        <v>20397.89</v>
      </c>
      <c r="AJ20" s="11">
        <v>1134703.32</v>
      </c>
      <c r="AK20" s="11"/>
      <c r="AL20" s="11"/>
      <c r="AM20" s="11"/>
      <c r="AN20" s="11"/>
      <c r="AO20" s="11"/>
      <c r="AP20" s="11"/>
      <c r="AQ20" s="11"/>
      <c r="AR20" s="11"/>
      <c r="AS20" s="11"/>
      <c r="AT20" s="11">
        <v>697074.31</v>
      </c>
      <c r="AU20" s="8">
        <v>0</v>
      </c>
      <c r="AV20" s="8">
        <v>0</v>
      </c>
      <c r="AW20" s="38">
        <f t="shared" si="15"/>
        <v>8178021.8900000006</v>
      </c>
    </row>
    <row r="21" spans="1:49" x14ac:dyDescent="0.2">
      <c r="A21" s="1">
        <v>101631903</v>
      </c>
      <c r="B21" s="2" t="s">
        <v>24</v>
      </c>
      <c r="C21" s="2" t="s">
        <v>17</v>
      </c>
      <c r="D21" s="15">
        <v>58912</v>
      </c>
      <c r="E21" s="6">
        <v>3585</v>
      </c>
      <c r="F21" s="28">
        <f t="shared" si="11"/>
        <v>9688288.7399999984</v>
      </c>
      <c r="G21" s="37">
        <f t="shared" si="0"/>
        <v>45.87</v>
      </c>
      <c r="H21" s="39">
        <f t="shared" si="12"/>
        <v>321</v>
      </c>
      <c r="I21" s="34">
        <f t="shared" si="1"/>
        <v>0.89</v>
      </c>
      <c r="J21" s="76">
        <v>15043693.01</v>
      </c>
      <c r="K21" s="76">
        <v>9476.86</v>
      </c>
      <c r="L21" s="76">
        <f t="shared" si="13"/>
        <v>15034216.15</v>
      </c>
      <c r="M21" s="64">
        <v>1123.6379999999999</v>
      </c>
      <c r="N21" s="23">
        <f>INDEX('BEFC_17-18'!$Z$3:$Z$502,MATCH('LECI_17-18'!A:A,'BEFC_17-18'!$A$3:$A$502))</f>
        <v>92.97</v>
      </c>
      <c r="O21" s="35">
        <f t="shared" si="2"/>
        <v>12357.49</v>
      </c>
      <c r="P21" s="237">
        <f t="shared" si="3"/>
        <v>299</v>
      </c>
      <c r="Q21" s="22">
        <f t="shared" si="4"/>
        <v>0.96209999999999996</v>
      </c>
      <c r="R21" s="34">
        <f t="shared" si="5"/>
        <v>0.86</v>
      </c>
      <c r="S21" s="29">
        <f t="shared" si="6"/>
        <v>1.26E-2</v>
      </c>
      <c r="T21" s="184">
        <f t="shared" si="14"/>
        <v>312</v>
      </c>
      <c r="U21" s="31">
        <f t="shared" si="7"/>
        <v>10285901</v>
      </c>
      <c r="V21" s="37">
        <f t="shared" si="8"/>
        <v>8454.57</v>
      </c>
      <c r="W21" s="34">
        <f t="shared" si="9"/>
        <v>0</v>
      </c>
      <c r="X21" s="34">
        <f t="shared" si="10"/>
        <v>0.86</v>
      </c>
      <c r="Y21" s="79">
        <v>312324.69</v>
      </c>
      <c r="Z21" s="78">
        <v>529377265</v>
      </c>
      <c r="AA21" s="11">
        <v>238227278</v>
      </c>
      <c r="AB21" s="11">
        <v>7638545.5099999998</v>
      </c>
      <c r="AC21" s="11">
        <v>80171.38</v>
      </c>
      <c r="AD21" s="11">
        <v>9459.61</v>
      </c>
      <c r="AE21" s="11"/>
      <c r="AF21" s="11"/>
      <c r="AG21" s="11"/>
      <c r="AH21" s="11"/>
      <c r="AI21" s="11">
        <v>21188</v>
      </c>
      <c r="AJ21" s="11">
        <v>1339470.04</v>
      </c>
      <c r="AK21" s="11"/>
      <c r="AL21" s="11"/>
      <c r="AM21" s="11"/>
      <c r="AN21" s="11"/>
      <c r="AO21" s="11"/>
      <c r="AP21" s="11"/>
      <c r="AQ21" s="11"/>
      <c r="AR21" s="11"/>
      <c r="AS21" s="11"/>
      <c r="AT21" s="11">
        <v>287129.51</v>
      </c>
      <c r="AU21" s="8">
        <v>0</v>
      </c>
      <c r="AV21" s="8">
        <v>0</v>
      </c>
      <c r="AW21" s="38">
        <f t="shared" si="15"/>
        <v>9375964.0499999989</v>
      </c>
    </row>
    <row r="22" spans="1:49" x14ac:dyDescent="0.2">
      <c r="A22" s="1">
        <v>101632403</v>
      </c>
      <c r="B22" s="2" t="s">
        <v>25</v>
      </c>
      <c r="C22" s="2" t="s">
        <v>17</v>
      </c>
      <c r="D22" s="15">
        <v>54043</v>
      </c>
      <c r="E22" s="6">
        <v>3561</v>
      </c>
      <c r="F22" s="28">
        <f t="shared" si="11"/>
        <v>7356049.9099999983</v>
      </c>
      <c r="G22" s="37">
        <f t="shared" si="0"/>
        <v>38.22</v>
      </c>
      <c r="H22" s="39">
        <f t="shared" si="12"/>
        <v>409</v>
      </c>
      <c r="I22" s="34">
        <f t="shared" si="1"/>
        <v>0.75</v>
      </c>
      <c r="J22" s="76">
        <v>16737823.619999999</v>
      </c>
      <c r="K22" s="76">
        <v>62319.37</v>
      </c>
      <c r="L22" s="76">
        <f t="shared" si="13"/>
        <v>16675504.25</v>
      </c>
      <c r="M22" s="64">
        <v>1066.241</v>
      </c>
      <c r="N22" s="23">
        <f>INDEX('BEFC_17-18'!$Z$3:$Z$502,MATCH('LECI_17-18'!A:A,'BEFC_17-18'!$A$3:$A$502))</f>
        <v>189.65199999999999</v>
      </c>
      <c r="O22" s="35">
        <f t="shared" si="2"/>
        <v>13277.81</v>
      </c>
      <c r="P22" s="237">
        <f t="shared" si="3"/>
        <v>359</v>
      </c>
      <c r="Q22" s="22">
        <f t="shared" si="4"/>
        <v>0.89539999999999997</v>
      </c>
      <c r="R22" s="34">
        <f t="shared" si="5"/>
        <v>0.67</v>
      </c>
      <c r="S22" s="29">
        <f t="shared" si="6"/>
        <v>1.1599999999999999E-2</v>
      </c>
      <c r="T22" s="184">
        <f t="shared" si="14"/>
        <v>370</v>
      </c>
      <c r="U22" s="31">
        <f t="shared" si="7"/>
        <v>8480515</v>
      </c>
      <c r="V22" s="37">
        <f t="shared" si="8"/>
        <v>6752.58</v>
      </c>
      <c r="W22" s="34">
        <f t="shared" si="9"/>
        <v>0</v>
      </c>
      <c r="X22" s="34">
        <f t="shared" si="10"/>
        <v>0.67</v>
      </c>
      <c r="Y22" s="79">
        <v>449868.13</v>
      </c>
      <c r="Z22" s="78">
        <v>410886804</v>
      </c>
      <c r="AA22" s="11">
        <v>221987468</v>
      </c>
      <c r="AB22" s="11">
        <v>5343152.09</v>
      </c>
      <c r="AC22" s="11">
        <v>44963.64</v>
      </c>
      <c r="AD22" s="11">
        <v>7773.1</v>
      </c>
      <c r="AE22" s="11"/>
      <c r="AF22" s="11"/>
      <c r="AG22" s="11">
        <v>24245.85</v>
      </c>
      <c r="AH22" s="11"/>
      <c r="AI22" s="11">
        <v>24245.85</v>
      </c>
      <c r="AJ22" s="11">
        <v>1051852.4099999999</v>
      </c>
      <c r="AK22" s="11"/>
      <c r="AL22" s="11"/>
      <c r="AM22" s="11"/>
      <c r="AN22" s="11"/>
      <c r="AO22" s="11"/>
      <c r="AP22" s="11"/>
      <c r="AQ22" s="11"/>
      <c r="AR22" s="11"/>
      <c r="AS22" s="11"/>
      <c r="AT22" s="11">
        <v>369645.76</v>
      </c>
      <c r="AU22" s="8">
        <v>0</v>
      </c>
      <c r="AV22" s="8">
        <v>40303.08</v>
      </c>
      <c r="AW22" s="38">
        <f t="shared" si="15"/>
        <v>6906181.7799999984</v>
      </c>
    </row>
    <row r="23" spans="1:49" x14ac:dyDescent="0.2">
      <c r="A23" s="1">
        <v>101633903</v>
      </c>
      <c r="B23" s="2" t="s">
        <v>26</v>
      </c>
      <c r="C23" s="2" t="s">
        <v>17</v>
      </c>
      <c r="D23" s="15">
        <v>58632</v>
      </c>
      <c r="E23" s="6">
        <v>4822</v>
      </c>
      <c r="F23" s="28">
        <f t="shared" si="11"/>
        <v>13695472.319999998</v>
      </c>
      <c r="G23" s="37">
        <f t="shared" si="0"/>
        <v>48.44</v>
      </c>
      <c r="H23" s="39">
        <f t="shared" si="12"/>
        <v>289</v>
      </c>
      <c r="I23" s="34">
        <f t="shared" si="1"/>
        <v>0.94</v>
      </c>
      <c r="J23" s="76">
        <v>28038035.990000002</v>
      </c>
      <c r="K23" s="76">
        <v>103265.60000000001</v>
      </c>
      <c r="L23" s="76">
        <f t="shared" si="13"/>
        <v>27934770.390000001</v>
      </c>
      <c r="M23" s="64">
        <v>1755.5319999999999</v>
      </c>
      <c r="N23" s="23">
        <f>INDEX('BEFC_17-18'!$Z$3:$Z$502,MATCH('LECI_17-18'!A:A,'BEFC_17-18'!$A$3:$A$502))</f>
        <v>264.77699999999999</v>
      </c>
      <c r="O23" s="35">
        <f t="shared" si="2"/>
        <v>13826.98</v>
      </c>
      <c r="P23" s="237">
        <f t="shared" si="3"/>
        <v>398</v>
      </c>
      <c r="Q23" s="22">
        <f t="shared" si="4"/>
        <v>0.85980000000000001</v>
      </c>
      <c r="R23" s="34">
        <f t="shared" si="5"/>
        <v>0.81</v>
      </c>
      <c r="S23" s="29">
        <f t="shared" si="6"/>
        <v>1.1299999999999999E-2</v>
      </c>
      <c r="T23" s="184">
        <f t="shared" si="14"/>
        <v>384</v>
      </c>
      <c r="U23" s="31">
        <f t="shared" si="7"/>
        <v>16294553</v>
      </c>
      <c r="V23" s="37">
        <f t="shared" si="8"/>
        <v>8065.38</v>
      </c>
      <c r="W23" s="34">
        <f t="shared" si="9"/>
        <v>0</v>
      </c>
      <c r="X23" s="34">
        <f t="shared" si="10"/>
        <v>0.81</v>
      </c>
      <c r="Y23" s="79">
        <v>873185.77</v>
      </c>
      <c r="Z23" s="78">
        <v>819976017</v>
      </c>
      <c r="AA23" s="11">
        <v>396035429</v>
      </c>
      <c r="AB23" s="11">
        <v>9899621.1099999994</v>
      </c>
      <c r="AC23" s="11">
        <v>102867.75</v>
      </c>
      <c r="AD23" s="11">
        <v>13480.03</v>
      </c>
      <c r="AE23" s="11">
        <v>11307.05</v>
      </c>
      <c r="AF23" s="11"/>
      <c r="AG23" s="11">
        <v>35540.1</v>
      </c>
      <c r="AH23" s="11"/>
      <c r="AI23" s="11">
        <v>85032.51</v>
      </c>
      <c r="AJ23" s="11">
        <v>1836722.11</v>
      </c>
      <c r="AK23" s="11"/>
      <c r="AL23" s="11"/>
      <c r="AM23" s="11"/>
      <c r="AN23" s="11"/>
      <c r="AO23" s="11"/>
      <c r="AP23" s="11"/>
      <c r="AQ23" s="11"/>
      <c r="AR23" s="11"/>
      <c r="AS23" s="11"/>
      <c r="AT23" s="11">
        <v>743061.16</v>
      </c>
      <c r="AU23" s="8">
        <v>20000</v>
      </c>
      <c r="AV23" s="8">
        <v>74654.73</v>
      </c>
      <c r="AW23" s="38">
        <f t="shared" si="15"/>
        <v>12822286.549999999</v>
      </c>
    </row>
    <row r="24" spans="1:49" x14ac:dyDescent="0.2">
      <c r="A24" s="1">
        <v>101636503</v>
      </c>
      <c r="B24" s="2" t="s">
        <v>27</v>
      </c>
      <c r="C24" s="2" t="s">
        <v>17</v>
      </c>
      <c r="D24" s="15">
        <v>108500</v>
      </c>
      <c r="E24" s="6">
        <v>7494</v>
      </c>
      <c r="F24" s="28">
        <f t="shared" si="11"/>
        <v>44554238.63000001</v>
      </c>
      <c r="G24" s="37">
        <f t="shared" si="0"/>
        <v>54.8</v>
      </c>
      <c r="H24" s="39">
        <f t="shared" si="12"/>
        <v>210</v>
      </c>
      <c r="I24" s="34">
        <f t="shared" si="1"/>
        <v>1.07</v>
      </c>
      <c r="J24" s="76">
        <v>52859592.609999999</v>
      </c>
      <c r="K24" s="76">
        <v>840</v>
      </c>
      <c r="L24" s="76">
        <f t="shared" si="13"/>
        <v>52858752.609999999</v>
      </c>
      <c r="M24" s="64">
        <v>4075.5369999999998</v>
      </c>
      <c r="N24" s="23">
        <f>INDEX('BEFC_17-18'!$Z$3:$Z$502,MATCH('LECI_17-18'!A:A,'BEFC_17-18'!$A$3:$A$502))</f>
        <v>128.94</v>
      </c>
      <c r="O24" s="35">
        <f t="shared" si="2"/>
        <v>12572.02</v>
      </c>
      <c r="P24" s="237">
        <f t="shared" si="3"/>
        <v>317</v>
      </c>
      <c r="Q24" s="22">
        <f t="shared" si="4"/>
        <v>0.94569999999999999</v>
      </c>
      <c r="R24" s="34">
        <f t="shared" si="5"/>
        <v>1.01</v>
      </c>
      <c r="S24" s="29">
        <f t="shared" si="6"/>
        <v>1.21E-2</v>
      </c>
      <c r="T24" s="184">
        <f t="shared" si="14"/>
        <v>343</v>
      </c>
      <c r="U24" s="31">
        <f t="shared" si="7"/>
        <v>49290765</v>
      </c>
      <c r="V24" s="37">
        <f t="shared" si="8"/>
        <v>11723.4</v>
      </c>
      <c r="W24" s="34">
        <f t="shared" si="9"/>
        <v>0</v>
      </c>
      <c r="X24" s="34">
        <f t="shared" si="10"/>
        <v>1.01</v>
      </c>
      <c r="Y24" s="79">
        <v>729871.21</v>
      </c>
      <c r="Z24" s="78">
        <v>2304326626</v>
      </c>
      <c r="AA24" s="11">
        <v>1374088701</v>
      </c>
      <c r="AB24" s="11">
        <v>36491895.07</v>
      </c>
      <c r="AC24" s="11">
        <v>299193.95</v>
      </c>
      <c r="AD24" s="11">
        <v>45944.34</v>
      </c>
      <c r="AE24" s="11"/>
      <c r="AF24" s="11"/>
      <c r="AG24" s="11"/>
      <c r="AH24" s="11"/>
      <c r="AI24" s="11">
        <v>43306.96</v>
      </c>
      <c r="AJ24" s="11">
        <v>6345205.8499999996</v>
      </c>
      <c r="AK24" s="11"/>
      <c r="AL24" s="11"/>
      <c r="AM24" s="11"/>
      <c r="AN24" s="11"/>
      <c r="AO24" s="11"/>
      <c r="AP24" s="11"/>
      <c r="AQ24" s="11"/>
      <c r="AR24" s="11"/>
      <c r="AS24" s="11"/>
      <c r="AT24" s="11">
        <v>591321.47</v>
      </c>
      <c r="AU24" s="8">
        <v>0</v>
      </c>
      <c r="AV24" s="8">
        <v>7499.78</v>
      </c>
      <c r="AW24" s="38">
        <f t="shared" si="15"/>
        <v>43824367.420000009</v>
      </c>
    </row>
    <row r="25" spans="1:49" x14ac:dyDescent="0.2">
      <c r="A25" s="1">
        <v>101637002</v>
      </c>
      <c r="B25" s="2" t="s">
        <v>28</v>
      </c>
      <c r="C25" s="2" t="s">
        <v>17</v>
      </c>
      <c r="D25" s="15">
        <v>51069</v>
      </c>
      <c r="E25" s="6">
        <v>10699</v>
      </c>
      <c r="F25" s="28">
        <f t="shared" si="11"/>
        <v>21279620.700000003</v>
      </c>
      <c r="G25" s="37">
        <f t="shared" si="0"/>
        <v>38.950000000000003</v>
      </c>
      <c r="H25" s="39">
        <f t="shared" si="12"/>
        <v>403</v>
      </c>
      <c r="I25" s="34">
        <f t="shared" si="1"/>
        <v>0.76</v>
      </c>
      <c r="J25" s="76">
        <v>36762447.359999999</v>
      </c>
      <c r="K25" s="76">
        <v>5211.8500000000004</v>
      </c>
      <c r="L25" s="76">
        <f t="shared" si="13"/>
        <v>36757235.509999998</v>
      </c>
      <c r="M25" s="64">
        <v>3031.17</v>
      </c>
      <c r="N25" s="23">
        <f>INDEX('BEFC_17-18'!$Z$3:$Z$502,MATCH('LECI_17-18'!A:A,'BEFC_17-18'!$A$3:$A$502))</f>
        <v>592.25300000000004</v>
      </c>
      <c r="O25" s="35">
        <f t="shared" si="2"/>
        <v>10144.34</v>
      </c>
      <c r="P25" s="237">
        <f t="shared" si="3"/>
        <v>70</v>
      </c>
      <c r="Q25" s="22">
        <f t="shared" si="4"/>
        <v>1.1719999999999999</v>
      </c>
      <c r="R25" s="34">
        <f t="shared" si="5"/>
        <v>0.76</v>
      </c>
      <c r="S25" s="29">
        <f t="shared" si="6"/>
        <v>1.2800000000000001E-2</v>
      </c>
      <c r="T25" s="184">
        <f t="shared" si="14"/>
        <v>297</v>
      </c>
      <c r="U25" s="31">
        <f t="shared" si="7"/>
        <v>22324048</v>
      </c>
      <c r="V25" s="37">
        <f t="shared" si="8"/>
        <v>6161.04</v>
      </c>
      <c r="W25" s="34">
        <f t="shared" si="9"/>
        <v>0.08</v>
      </c>
      <c r="X25" s="34">
        <f t="shared" si="10"/>
        <v>0.84</v>
      </c>
      <c r="Y25" s="79">
        <v>1219431.8700000001</v>
      </c>
      <c r="Z25" s="78">
        <v>1102460206</v>
      </c>
      <c r="AA25" s="11">
        <v>563513557</v>
      </c>
      <c r="AB25" s="11">
        <v>15806587.25</v>
      </c>
      <c r="AC25" s="11">
        <v>35439.129999999997</v>
      </c>
      <c r="AD25" s="11">
        <v>22368.49</v>
      </c>
      <c r="AE25" s="11">
        <v>15848.94</v>
      </c>
      <c r="AF25" s="11"/>
      <c r="AG25" s="11">
        <v>72527.460000000006</v>
      </c>
      <c r="AH25" s="11"/>
      <c r="AI25" s="11">
        <v>110190.95</v>
      </c>
      <c r="AJ25" s="11">
        <v>2889273.89</v>
      </c>
      <c r="AK25" s="11"/>
      <c r="AL25" s="11"/>
      <c r="AM25" s="11"/>
      <c r="AN25" s="11"/>
      <c r="AO25" s="11"/>
      <c r="AP25" s="11"/>
      <c r="AQ25" s="11"/>
      <c r="AR25" s="11"/>
      <c r="AS25" s="11"/>
      <c r="AT25" s="11">
        <v>1037577.3</v>
      </c>
      <c r="AU25" s="8">
        <v>0</v>
      </c>
      <c r="AV25" s="8">
        <v>70375.42</v>
      </c>
      <c r="AW25" s="38">
        <f t="shared" si="15"/>
        <v>20060188.830000002</v>
      </c>
    </row>
    <row r="26" spans="1:49" x14ac:dyDescent="0.2">
      <c r="A26" s="1">
        <v>101638003</v>
      </c>
      <c r="B26" s="2" t="s">
        <v>29</v>
      </c>
      <c r="C26" s="2" t="s">
        <v>17</v>
      </c>
      <c r="D26" s="15">
        <v>58560</v>
      </c>
      <c r="E26" s="6">
        <v>11022</v>
      </c>
      <c r="F26" s="28">
        <f t="shared" si="11"/>
        <v>29684473.459999997</v>
      </c>
      <c r="G26" s="37">
        <f t="shared" si="0"/>
        <v>45.99</v>
      </c>
      <c r="H26" s="39">
        <f t="shared" si="12"/>
        <v>318</v>
      </c>
      <c r="I26" s="34">
        <f t="shared" si="1"/>
        <v>0.9</v>
      </c>
      <c r="J26" s="76">
        <v>46918541.410000004</v>
      </c>
      <c r="K26" s="76">
        <v>146485.45000000001</v>
      </c>
      <c r="L26" s="76">
        <f t="shared" si="13"/>
        <v>46772055.960000001</v>
      </c>
      <c r="M26" s="64">
        <v>3312.1419999999998</v>
      </c>
      <c r="N26" s="23">
        <f>INDEX('BEFC_17-18'!$Z$3:$Z$502,MATCH('LECI_17-18'!A:A,'BEFC_17-18'!$A$3:$A$502))</f>
        <v>446.56400000000002</v>
      </c>
      <c r="O26" s="35">
        <f t="shared" si="2"/>
        <v>12443.66</v>
      </c>
      <c r="P26" s="237">
        <f t="shared" si="3"/>
        <v>307</v>
      </c>
      <c r="Q26" s="22">
        <f t="shared" si="4"/>
        <v>0.95540000000000003</v>
      </c>
      <c r="R26" s="34">
        <f t="shared" si="5"/>
        <v>0.86</v>
      </c>
      <c r="S26" s="29">
        <f t="shared" si="6"/>
        <v>1.21E-2</v>
      </c>
      <c r="T26" s="184">
        <f t="shared" si="14"/>
        <v>343</v>
      </c>
      <c r="U26" s="31">
        <f t="shared" si="7"/>
        <v>32902105</v>
      </c>
      <c r="V26" s="37">
        <f t="shared" si="8"/>
        <v>8753.57</v>
      </c>
      <c r="W26" s="34">
        <f t="shared" si="9"/>
        <v>0</v>
      </c>
      <c r="X26" s="34">
        <f t="shared" si="10"/>
        <v>0.86</v>
      </c>
      <c r="Y26" s="79">
        <v>1287544.3899999999</v>
      </c>
      <c r="Z26" s="78">
        <v>1678011776</v>
      </c>
      <c r="AA26" s="11">
        <v>777369187</v>
      </c>
      <c r="AB26" s="11">
        <v>22360989.809999999</v>
      </c>
      <c r="AC26" s="11">
        <v>273109.89</v>
      </c>
      <c r="AD26" s="11">
        <v>29837.93</v>
      </c>
      <c r="AE26" s="11"/>
      <c r="AF26" s="11"/>
      <c r="AG26" s="11">
        <v>78193.3</v>
      </c>
      <c r="AH26" s="11"/>
      <c r="AI26" s="11">
        <v>147527.57999999999</v>
      </c>
      <c r="AJ26" s="11">
        <v>4681792.6500000004</v>
      </c>
      <c r="AK26" s="11"/>
      <c r="AL26" s="11"/>
      <c r="AM26" s="11"/>
      <c r="AN26" s="11"/>
      <c r="AO26" s="11"/>
      <c r="AP26" s="11"/>
      <c r="AQ26" s="11"/>
      <c r="AR26" s="11"/>
      <c r="AS26" s="11"/>
      <c r="AT26" s="11">
        <v>714260.77</v>
      </c>
      <c r="AU26" s="8">
        <v>0</v>
      </c>
      <c r="AV26" s="8">
        <v>111217.14</v>
      </c>
      <c r="AW26" s="38">
        <f t="shared" si="15"/>
        <v>28396929.069999997</v>
      </c>
    </row>
    <row r="27" spans="1:49" x14ac:dyDescent="0.2">
      <c r="A27" s="1">
        <v>101638803</v>
      </c>
      <c r="B27" s="2" t="s">
        <v>30</v>
      </c>
      <c r="C27" s="2" t="s">
        <v>17</v>
      </c>
      <c r="D27" s="15">
        <v>38798</v>
      </c>
      <c r="E27" s="6">
        <v>6459</v>
      </c>
      <c r="F27" s="28">
        <f t="shared" si="11"/>
        <v>11200532.350000001</v>
      </c>
      <c r="G27" s="37">
        <f t="shared" si="0"/>
        <v>44.7</v>
      </c>
      <c r="H27" s="39">
        <f t="shared" si="12"/>
        <v>330</v>
      </c>
      <c r="I27" s="34">
        <f t="shared" si="1"/>
        <v>0.87</v>
      </c>
      <c r="J27" s="76">
        <v>22674725.699999999</v>
      </c>
      <c r="K27" s="76">
        <v>17085.27</v>
      </c>
      <c r="L27" s="76">
        <f t="shared" si="13"/>
        <v>22657640.43</v>
      </c>
      <c r="M27" s="64">
        <v>1564.3869999999999</v>
      </c>
      <c r="N27" s="23">
        <f>INDEX('BEFC_17-18'!$Z$3:$Z$502,MATCH('LECI_17-18'!A:A,'BEFC_17-18'!$A$3:$A$502))</f>
        <v>394.94600000000003</v>
      </c>
      <c r="O27" s="35">
        <f t="shared" si="2"/>
        <v>11563.96</v>
      </c>
      <c r="P27" s="237">
        <f t="shared" si="3"/>
        <v>221</v>
      </c>
      <c r="Q27" s="22">
        <f t="shared" si="4"/>
        <v>1.0281</v>
      </c>
      <c r="R27" s="34">
        <f t="shared" si="5"/>
        <v>0.87</v>
      </c>
      <c r="S27" s="29">
        <f t="shared" si="6"/>
        <v>1.4800000000000001E-2</v>
      </c>
      <c r="T27" s="184">
        <f t="shared" si="14"/>
        <v>174</v>
      </c>
      <c r="U27" s="31">
        <f t="shared" si="7"/>
        <v>10131458</v>
      </c>
      <c r="V27" s="37">
        <f t="shared" si="8"/>
        <v>5170.87</v>
      </c>
      <c r="W27" s="34">
        <f t="shared" si="9"/>
        <v>0.23</v>
      </c>
      <c r="X27" s="34">
        <f t="shared" si="10"/>
        <v>1.1000000000000001</v>
      </c>
      <c r="Y27" s="79">
        <v>1120064.8899999999</v>
      </c>
      <c r="Z27" s="78">
        <v>480928593</v>
      </c>
      <c r="AA27" s="11">
        <v>275150377</v>
      </c>
      <c r="AB27" s="11">
        <v>7318667.8300000001</v>
      </c>
      <c r="AC27" s="11"/>
      <c r="AD27" s="11">
        <v>11748.74</v>
      </c>
      <c r="AE27" s="11">
        <v>109199.65</v>
      </c>
      <c r="AF27" s="11"/>
      <c r="AG27" s="11"/>
      <c r="AH27" s="11"/>
      <c r="AI27" s="11">
        <v>79888.5</v>
      </c>
      <c r="AJ27" s="11">
        <v>1767992.11</v>
      </c>
      <c r="AK27" s="11"/>
      <c r="AL27" s="11"/>
      <c r="AM27" s="11"/>
      <c r="AN27" s="11"/>
      <c r="AO27" s="11"/>
      <c r="AP27" s="11"/>
      <c r="AQ27" s="11"/>
      <c r="AR27" s="11"/>
      <c r="AS27" s="11"/>
      <c r="AT27" s="11">
        <v>551472.32999999996</v>
      </c>
      <c r="AU27" s="8">
        <v>0</v>
      </c>
      <c r="AV27" s="8">
        <v>241498.3</v>
      </c>
      <c r="AW27" s="38">
        <f t="shared" si="15"/>
        <v>10080467.460000001</v>
      </c>
    </row>
    <row r="28" spans="1:49" x14ac:dyDescent="0.2">
      <c r="A28" s="1">
        <v>102027451</v>
      </c>
      <c r="B28" s="2" t="s">
        <v>31</v>
      </c>
      <c r="C28" s="2" t="s">
        <v>32</v>
      </c>
      <c r="D28" s="15">
        <v>40571</v>
      </c>
      <c r="E28" s="6">
        <v>133928</v>
      </c>
      <c r="F28" s="28">
        <f t="shared" si="11"/>
        <v>317961156.65000004</v>
      </c>
      <c r="G28" s="37">
        <f t="shared" si="0"/>
        <v>58.52</v>
      </c>
      <c r="H28" s="39">
        <f t="shared" si="12"/>
        <v>167</v>
      </c>
      <c r="I28" s="34">
        <f t="shared" si="1"/>
        <v>1.1399999999999999</v>
      </c>
      <c r="J28" s="76">
        <v>563691766.25999999</v>
      </c>
      <c r="K28" s="76">
        <v>2470047.79</v>
      </c>
      <c r="L28" s="76">
        <f t="shared" si="13"/>
        <v>561221718.47000003</v>
      </c>
      <c r="M28" s="64">
        <v>27226.815999999999</v>
      </c>
      <c r="N28" s="23">
        <f>INDEX('BEFC_17-18'!$Z$3:$Z$502,MATCH('LECI_17-18'!A:A,'BEFC_17-18'!$A$3:$A$502))</f>
        <v>10910.05</v>
      </c>
      <c r="O28" s="35">
        <f t="shared" si="2"/>
        <v>14715.99</v>
      </c>
      <c r="P28" s="237">
        <f t="shared" si="3"/>
        <v>431</v>
      </c>
      <c r="Q28" s="22">
        <f t="shared" si="4"/>
        <v>0.80789999999999995</v>
      </c>
      <c r="R28" s="34">
        <f t="shared" si="5"/>
        <v>0.92</v>
      </c>
      <c r="S28" s="29">
        <f t="shared" si="6"/>
        <v>1.35E-2</v>
      </c>
      <c r="T28" s="184">
        <f t="shared" si="14"/>
        <v>244</v>
      </c>
      <c r="U28" s="31">
        <f t="shared" si="7"/>
        <v>316665278</v>
      </c>
      <c r="V28" s="37">
        <f t="shared" si="8"/>
        <v>8303.39</v>
      </c>
      <c r="W28" s="34">
        <f t="shared" si="9"/>
        <v>0</v>
      </c>
      <c r="X28" s="34">
        <f t="shared" si="10"/>
        <v>0.92</v>
      </c>
      <c r="Y28" s="79">
        <v>15578337.130000001</v>
      </c>
      <c r="Z28" s="78">
        <v>16558211354</v>
      </c>
      <c r="AA28" s="11">
        <v>7073525830</v>
      </c>
      <c r="AB28" s="11">
        <v>163628799.47999999</v>
      </c>
      <c r="AC28" s="11"/>
      <c r="AD28" s="11">
        <v>329608.78999999998</v>
      </c>
      <c r="AE28" s="11">
        <v>222397.09</v>
      </c>
      <c r="AF28" s="11"/>
      <c r="AG28" s="11"/>
      <c r="AH28" s="11"/>
      <c r="AI28" s="11"/>
      <c r="AJ28" s="11"/>
      <c r="AK28" s="11">
        <v>110250649.72</v>
      </c>
      <c r="AL28" s="11"/>
      <c r="AM28" s="11"/>
      <c r="AN28" s="11"/>
      <c r="AO28" s="11"/>
      <c r="AP28" s="11"/>
      <c r="AQ28" s="11"/>
      <c r="AR28" s="11">
        <v>12042257.720000001</v>
      </c>
      <c r="AS28" s="11"/>
      <c r="AT28" s="11">
        <v>15454773.609999999</v>
      </c>
      <c r="AU28" s="8">
        <v>0</v>
      </c>
      <c r="AV28" s="8">
        <v>454333.11</v>
      </c>
      <c r="AW28" s="38">
        <f t="shared" si="15"/>
        <v>302382819.52000004</v>
      </c>
    </row>
    <row r="29" spans="1:49" x14ac:dyDescent="0.2">
      <c r="A29" s="1">
        <v>103020603</v>
      </c>
      <c r="B29" s="2" t="s">
        <v>33</v>
      </c>
      <c r="C29" s="2" t="s">
        <v>32</v>
      </c>
      <c r="D29" s="15">
        <v>49098</v>
      </c>
      <c r="E29" s="6">
        <v>4531</v>
      </c>
      <c r="F29" s="28">
        <f t="shared" si="11"/>
        <v>15952188.159999998</v>
      </c>
      <c r="G29" s="37">
        <f t="shared" si="0"/>
        <v>71.709999999999994</v>
      </c>
      <c r="H29" s="39">
        <f t="shared" si="12"/>
        <v>58</v>
      </c>
      <c r="I29" s="34">
        <f t="shared" si="1"/>
        <v>1.4</v>
      </c>
      <c r="J29" s="76">
        <v>18197495.100000001</v>
      </c>
      <c r="K29" s="76">
        <v>0</v>
      </c>
      <c r="L29" s="76">
        <f t="shared" si="13"/>
        <v>18197495.100000001</v>
      </c>
      <c r="M29" s="64">
        <v>957.98199999999997</v>
      </c>
      <c r="N29" s="23">
        <f>INDEX('BEFC_17-18'!$Z$3:$Z$502,MATCH('LECI_17-18'!A:A,'BEFC_17-18'!$A$3:$A$502))</f>
        <v>190.74</v>
      </c>
      <c r="O29" s="35">
        <f t="shared" si="2"/>
        <v>15841.51</v>
      </c>
      <c r="P29" s="237">
        <f t="shared" si="3"/>
        <v>457</v>
      </c>
      <c r="Q29" s="22">
        <f t="shared" si="4"/>
        <v>0.75049999999999994</v>
      </c>
      <c r="R29" s="34">
        <f t="shared" si="5"/>
        <v>1.05</v>
      </c>
      <c r="S29" s="29">
        <f t="shared" si="6"/>
        <v>1.77E-2</v>
      </c>
      <c r="T29" s="184">
        <f t="shared" si="14"/>
        <v>58</v>
      </c>
      <c r="U29" s="31">
        <f t="shared" si="7"/>
        <v>12070159</v>
      </c>
      <c r="V29" s="37">
        <f t="shared" si="8"/>
        <v>10507.47</v>
      </c>
      <c r="W29" s="34">
        <f t="shared" si="9"/>
        <v>0</v>
      </c>
      <c r="X29" s="34">
        <f t="shared" si="10"/>
        <v>1.05</v>
      </c>
      <c r="Y29" s="79">
        <v>396096.13</v>
      </c>
      <c r="Z29" s="78">
        <v>627475824</v>
      </c>
      <c r="AA29" s="11">
        <v>273282296</v>
      </c>
      <c r="AB29" s="11">
        <v>13674698.74</v>
      </c>
      <c r="AC29" s="11"/>
      <c r="AD29" s="11">
        <v>17422.59</v>
      </c>
      <c r="AE29" s="11">
        <v>13753.37</v>
      </c>
      <c r="AF29" s="11"/>
      <c r="AG29" s="11"/>
      <c r="AH29" s="11"/>
      <c r="AI29" s="11">
        <v>41111.17</v>
      </c>
      <c r="AJ29" s="11">
        <v>1216837.26</v>
      </c>
      <c r="AK29" s="11"/>
      <c r="AL29" s="11"/>
      <c r="AM29" s="11"/>
      <c r="AN29" s="11"/>
      <c r="AO29" s="11"/>
      <c r="AP29" s="11"/>
      <c r="AQ29" s="11"/>
      <c r="AR29" s="11"/>
      <c r="AS29" s="11"/>
      <c r="AT29" s="11">
        <v>544666.79</v>
      </c>
      <c r="AU29" s="8">
        <v>0</v>
      </c>
      <c r="AV29" s="8">
        <v>47602.11</v>
      </c>
      <c r="AW29" s="38">
        <f t="shared" si="15"/>
        <v>15556092.029999997</v>
      </c>
    </row>
    <row r="30" spans="1:49" x14ac:dyDescent="0.2">
      <c r="A30" s="1">
        <v>103020753</v>
      </c>
      <c r="B30" s="2" t="s">
        <v>34</v>
      </c>
      <c r="C30" s="2" t="s">
        <v>32</v>
      </c>
      <c r="D30" s="15">
        <v>86487</v>
      </c>
      <c r="E30" s="6">
        <v>4332</v>
      </c>
      <c r="F30" s="28">
        <f t="shared" si="11"/>
        <v>21781361.82</v>
      </c>
      <c r="G30" s="37">
        <f t="shared" si="0"/>
        <v>58.14</v>
      </c>
      <c r="H30" s="39">
        <f t="shared" si="12"/>
        <v>175</v>
      </c>
      <c r="I30" s="34">
        <f t="shared" si="1"/>
        <v>1.1299999999999999</v>
      </c>
      <c r="J30" s="76">
        <v>24379297.34</v>
      </c>
      <c r="K30" s="76">
        <v>0</v>
      </c>
      <c r="L30" s="76">
        <f t="shared" si="13"/>
        <v>24379297.34</v>
      </c>
      <c r="M30" s="64">
        <v>1652.5309999999999</v>
      </c>
      <c r="N30" s="23">
        <f>INDEX('BEFC_17-18'!$Z$3:$Z$502,MATCH('LECI_17-18'!A:A,'BEFC_17-18'!$A$3:$A$502))</f>
        <v>55.750999999999998</v>
      </c>
      <c r="O30" s="35">
        <f t="shared" si="2"/>
        <v>14271.24</v>
      </c>
      <c r="P30" s="237">
        <f t="shared" si="3"/>
        <v>412</v>
      </c>
      <c r="Q30" s="22">
        <f t="shared" si="4"/>
        <v>0.83309999999999995</v>
      </c>
      <c r="R30" s="34">
        <f t="shared" si="5"/>
        <v>0.94</v>
      </c>
      <c r="S30" s="29">
        <f t="shared" si="6"/>
        <v>1.52E-2</v>
      </c>
      <c r="T30" s="184">
        <f t="shared" si="14"/>
        <v>149</v>
      </c>
      <c r="U30" s="31">
        <f t="shared" si="7"/>
        <v>19203271</v>
      </c>
      <c r="V30" s="37">
        <f t="shared" si="8"/>
        <v>11241.28</v>
      </c>
      <c r="W30" s="34">
        <f t="shared" si="9"/>
        <v>0</v>
      </c>
      <c r="X30" s="34">
        <f t="shared" si="10"/>
        <v>0.94</v>
      </c>
      <c r="Y30" s="79">
        <v>246919.48</v>
      </c>
      <c r="Z30" s="78">
        <v>890161311</v>
      </c>
      <c r="AA30" s="11">
        <v>542918625</v>
      </c>
      <c r="AB30" s="11">
        <v>17738034.670000002</v>
      </c>
      <c r="AC30" s="11"/>
      <c r="AD30" s="11">
        <v>21514.71</v>
      </c>
      <c r="AE30" s="11"/>
      <c r="AF30" s="11"/>
      <c r="AG30" s="11"/>
      <c r="AH30" s="11"/>
      <c r="AI30" s="11">
        <v>14788.15</v>
      </c>
      <c r="AJ30" s="11">
        <v>3053200.08</v>
      </c>
      <c r="AK30" s="11"/>
      <c r="AL30" s="11"/>
      <c r="AM30" s="11"/>
      <c r="AN30" s="11"/>
      <c r="AO30" s="11"/>
      <c r="AP30" s="11"/>
      <c r="AQ30" s="11"/>
      <c r="AR30" s="11"/>
      <c r="AS30" s="11"/>
      <c r="AT30" s="11">
        <v>669339.43000000005</v>
      </c>
      <c r="AU30" s="8">
        <v>0</v>
      </c>
      <c r="AV30" s="8">
        <v>37565.300000000003</v>
      </c>
      <c r="AW30" s="38">
        <f t="shared" si="15"/>
        <v>21534442.34</v>
      </c>
    </row>
    <row r="31" spans="1:49" x14ac:dyDescent="0.2">
      <c r="A31" s="1">
        <v>103021003</v>
      </c>
      <c r="B31" s="2" t="s">
        <v>35</v>
      </c>
      <c r="C31" s="2" t="s">
        <v>32</v>
      </c>
      <c r="D31" s="15">
        <v>109091</v>
      </c>
      <c r="E31" s="6">
        <v>8460</v>
      </c>
      <c r="F31" s="28">
        <f t="shared" si="11"/>
        <v>61336738.430000007</v>
      </c>
      <c r="G31" s="37">
        <f t="shared" si="0"/>
        <v>66.459999999999994</v>
      </c>
      <c r="H31" s="39">
        <f t="shared" si="12"/>
        <v>98</v>
      </c>
      <c r="I31" s="34">
        <f t="shared" si="1"/>
        <v>1.3</v>
      </c>
      <c r="J31" s="76">
        <v>65789304.460000001</v>
      </c>
      <c r="K31" s="76">
        <v>0</v>
      </c>
      <c r="L31" s="76">
        <f t="shared" si="13"/>
        <v>65789304.460000001</v>
      </c>
      <c r="M31" s="64">
        <v>4510.08</v>
      </c>
      <c r="N31" s="23">
        <f>INDEX('BEFC_17-18'!$Z$3:$Z$502,MATCH('LECI_17-18'!A:A,'BEFC_17-18'!$A$3:$A$502))</f>
        <v>123.28100000000001</v>
      </c>
      <c r="O31" s="35">
        <f t="shared" si="2"/>
        <v>14199.05</v>
      </c>
      <c r="P31" s="237">
        <f t="shared" si="3"/>
        <v>411</v>
      </c>
      <c r="Q31" s="22">
        <f t="shared" si="4"/>
        <v>0.83730000000000004</v>
      </c>
      <c r="R31" s="34">
        <f t="shared" si="5"/>
        <v>1.0900000000000001</v>
      </c>
      <c r="S31" s="29">
        <f t="shared" si="6"/>
        <v>1.6199999999999999E-2</v>
      </c>
      <c r="T31" s="184">
        <f t="shared" si="14"/>
        <v>120</v>
      </c>
      <c r="U31" s="31">
        <f t="shared" si="7"/>
        <v>50698623</v>
      </c>
      <c r="V31" s="37">
        <f t="shared" si="8"/>
        <v>10942.08</v>
      </c>
      <c r="W31" s="34">
        <f t="shared" si="9"/>
        <v>0</v>
      </c>
      <c r="X31" s="34">
        <f t="shared" si="10"/>
        <v>1.0900000000000001</v>
      </c>
      <c r="Y31" s="79">
        <v>1246071.78</v>
      </c>
      <c r="Z31" s="78">
        <v>2412076453</v>
      </c>
      <c r="AA31" s="11">
        <v>1371402870</v>
      </c>
      <c r="AB31" s="11">
        <v>49402047.93</v>
      </c>
      <c r="AC31" s="11">
        <v>579420.02</v>
      </c>
      <c r="AD31" s="11">
        <v>63535.18</v>
      </c>
      <c r="AE31" s="11"/>
      <c r="AF31" s="11"/>
      <c r="AG31" s="11">
        <v>73758.600000000006</v>
      </c>
      <c r="AH31" s="11"/>
      <c r="AI31" s="11">
        <v>73758.600000000006</v>
      </c>
      <c r="AJ31" s="11">
        <v>7721015.8499999996</v>
      </c>
      <c r="AK31" s="11"/>
      <c r="AL31" s="11"/>
      <c r="AM31" s="11"/>
      <c r="AN31" s="11"/>
      <c r="AO31" s="11"/>
      <c r="AP31" s="11"/>
      <c r="AQ31" s="11"/>
      <c r="AR31" s="11"/>
      <c r="AS31" s="11"/>
      <c r="AT31" s="11">
        <v>1862862.68</v>
      </c>
      <c r="AU31" s="8">
        <v>0</v>
      </c>
      <c r="AV31" s="8">
        <v>314267.78999999998</v>
      </c>
      <c r="AW31" s="38">
        <f t="shared" si="15"/>
        <v>60090666.650000006</v>
      </c>
    </row>
    <row r="32" spans="1:49" x14ac:dyDescent="0.2">
      <c r="A32" s="1">
        <v>103021102</v>
      </c>
      <c r="B32" s="2" t="s">
        <v>36</v>
      </c>
      <c r="C32" s="2" t="s">
        <v>32</v>
      </c>
      <c r="D32" s="15">
        <v>56514</v>
      </c>
      <c r="E32" s="6">
        <v>15013</v>
      </c>
      <c r="F32" s="28">
        <f t="shared" si="11"/>
        <v>39265314.399999999</v>
      </c>
      <c r="G32" s="37">
        <f t="shared" si="0"/>
        <v>46.28</v>
      </c>
      <c r="H32" s="39">
        <f t="shared" si="12"/>
        <v>312</v>
      </c>
      <c r="I32" s="34">
        <f t="shared" si="1"/>
        <v>0.9</v>
      </c>
      <c r="J32" s="76">
        <v>54536776.159999996</v>
      </c>
      <c r="K32" s="76">
        <v>0</v>
      </c>
      <c r="L32" s="76">
        <f t="shared" si="13"/>
        <v>54536776.159999996</v>
      </c>
      <c r="M32" s="64">
        <v>4281.3770000000004</v>
      </c>
      <c r="N32" s="23">
        <f>INDEX('BEFC_17-18'!$Z$3:$Z$502,MATCH('LECI_17-18'!A:A,'BEFC_17-18'!$A$3:$A$502))</f>
        <v>677.69</v>
      </c>
      <c r="O32" s="35">
        <f t="shared" si="2"/>
        <v>10997.39</v>
      </c>
      <c r="P32" s="237">
        <f t="shared" si="3"/>
        <v>155</v>
      </c>
      <c r="Q32" s="22">
        <f t="shared" si="4"/>
        <v>1.0810999999999999</v>
      </c>
      <c r="R32" s="34">
        <f t="shared" si="5"/>
        <v>0.9</v>
      </c>
      <c r="S32" s="29">
        <f t="shared" si="6"/>
        <v>1.55E-2</v>
      </c>
      <c r="T32" s="184">
        <f t="shared" si="14"/>
        <v>137</v>
      </c>
      <c r="U32" s="31">
        <f t="shared" si="7"/>
        <v>33875995</v>
      </c>
      <c r="V32" s="37">
        <f t="shared" si="8"/>
        <v>6831.12</v>
      </c>
      <c r="W32" s="34">
        <f t="shared" si="9"/>
        <v>0</v>
      </c>
      <c r="X32" s="34">
        <f t="shared" si="10"/>
        <v>0.9</v>
      </c>
      <c r="Y32" s="79">
        <v>1663504.85</v>
      </c>
      <c r="Z32" s="78">
        <v>1605596160</v>
      </c>
      <c r="AA32" s="11">
        <v>922463168</v>
      </c>
      <c r="AB32" s="11">
        <v>30504697.530000001</v>
      </c>
      <c r="AC32" s="11"/>
      <c r="AD32" s="11">
        <v>42097.25</v>
      </c>
      <c r="AE32" s="11"/>
      <c r="AF32" s="11"/>
      <c r="AG32" s="11"/>
      <c r="AH32" s="11"/>
      <c r="AI32" s="11">
        <v>33294.480000000003</v>
      </c>
      <c r="AJ32" s="11">
        <v>4901189.5199999996</v>
      </c>
      <c r="AK32" s="11"/>
      <c r="AL32" s="11"/>
      <c r="AM32" s="11"/>
      <c r="AN32" s="11"/>
      <c r="AO32" s="11"/>
      <c r="AP32" s="11"/>
      <c r="AQ32" s="11"/>
      <c r="AR32" s="11"/>
      <c r="AS32" s="11"/>
      <c r="AT32" s="11">
        <v>1680893.66</v>
      </c>
      <c r="AU32" s="8">
        <v>0</v>
      </c>
      <c r="AV32" s="8">
        <v>439637.11</v>
      </c>
      <c r="AW32" s="38">
        <f t="shared" si="15"/>
        <v>37601809.549999997</v>
      </c>
    </row>
    <row r="33" spans="1:49" x14ac:dyDescent="0.2">
      <c r="A33" s="1">
        <v>103021252</v>
      </c>
      <c r="B33" s="2" t="s">
        <v>37</v>
      </c>
      <c r="C33" s="2" t="s">
        <v>32</v>
      </c>
      <c r="D33" s="15">
        <v>70423</v>
      </c>
      <c r="E33" s="6">
        <v>13559</v>
      </c>
      <c r="F33" s="28">
        <f t="shared" si="11"/>
        <v>60736543.419999994</v>
      </c>
      <c r="G33" s="37">
        <f t="shared" si="0"/>
        <v>63.61</v>
      </c>
      <c r="H33" s="39">
        <f t="shared" si="12"/>
        <v>121</v>
      </c>
      <c r="I33" s="34">
        <f t="shared" si="1"/>
        <v>1.24</v>
      </c>
      <c r="J33" s="76">
        <v>73659879.280000001</v>
      </c>
      <c r="K33" s="76">
        <v>94515.04</v>
      </c>
      <c r="L33" s="76">
        <f t="shared" si="13"/>
        <v>73565364.239999995</v>
      </c>
      <c r="M33" s="64">
        <v>4224.1769999999997</v>
      </c>
      <c r="N33" s="23">
        <f>INDEX('BEFC_17-18'!$Z$3:$Z$502,MATCH('LECI_17-18'!A:A,'BEFC_17-18'!$A$3:$A$502))</f>
        <v>334.10700000000003</v>
      </c>
      <c r="O33" s="35">
        <f t="shared" si="2"/>
        <v>16138.83</v>
      </c>
      <c r="P33" s="237">
        <f t="shared" si="3"/>
        <v>465</v>
      </c>
      <c r="Q33" s="22">
        <f t="shared" si="4"/>
        <v>0.73670000000000002</v>
      </c>
      <c r="R33" s="34">
        <f t="shared" si="5"/>
        <v>0.91</v>
      </c>
      <c r="S33" s="29">
        <f t="shared" si="6"/>
        <v>1.8800000000000001E-2</v>
      </c>
      <c r="T33" s="184">
        <f t="shared" si="14"/>
        <v>41</v>
      </c>
      <c r="U33" s="31">
        <f t="shared" si="7"/>
        <v>43198397</v>
      </c>
      <c r="V33" s="37">
        <f t="shared" si="8"/>
        <v>9476.9</v>
      </c>
      <c r="W33" s="34">
        <f t="shared" si="9"/>
        <v>0</v>
      </c>
      <c r="X33" s="34">
        <f t="shared" si="10"/>
        <v>0.91</v>
      </c>
      <c r="Y33" s="79">
        <v>1701109.01</v>
      </c>
      <c r="Z33" s="78">
        <v>2170523119</v>
      </c>
      <c r="AA33" s="11">
        <v>1053237842</v>
      </c>
      <c r="AB33" s="11">
        <v>52065533.07</v>
      </c>
      <c r="AC33" s="11"/>
      <c r="AD33" s="11">
        <v>63391.68</v>
      </c>
      <c r="AE33" s="11">
        <v>10411.01</v>
      </c>
      <c r="AF33" s="11"/>
      <c r="AG33" s="11"/>
      <c r="AH33" s="11"/>
      <c r="AI33" s="11">
        <v>5000</v>
      </c>
      <c r="AJ33" s="11">
        <v>5400598.7999999998</v>
      </c>
      <c r="AK33" s="11"/>
      <c r="AL33" s="11"/>
      <c r="AM33" s="11"/>
      <c r="AN33" s="11"/>
      <c r="AO33" s="11"/>
      <c r="AP33" s="11"/>
      <c r="AQ33" s="11"/>
      <c r="AR33" s="11"/>
      <c r="AS33" s="11"/>
      <c r="AT33" s="11">
        <v>1445039.64</v>
      </c>
      <c r="AU33" s="8">
        <v>0</v>
      </c>
      <c r="AV33" s="8">
        <v>45460.21</v>
      </c>
      <c r="AW33" s="38">
        <f t="shared" si="15"/>
        <v>59035434.409999996</v>
      </c>
    </row>
    <row r="34" spans="1:49" x14ac:dyDescent="0.2">
      <c r="A34" s="1">
        <v>103021453</v>
      </c>
      <c r="B34" s="2" t="s">
        <v>38</v>
      </c>
      <c r="C34" s="2" t="s">
        <v>32</v>
      </c>
      <c r="D34" s="15">
        <v>51685</v>
      </c>
      <c r="E34" s="6">
        <v>4222</v>
      </c>
      <c r="F34" s="28">
        <f t="shared" si="11"/>
        <v>12452846.18</v>
      </c>
      <c r="G34" s="37">
        <f t="shared" si="0"/>
        <v>57.07</v>
      </c>
      <c r="H34" s="39">
        <f t="shared" si="12"/>
        <v>181</v>
      </c>
      <c r="I34" s="34">
        <f t="shared" si="1"/>
        <v>1.1100000000000001</v>
      </c>
      <c r="J34" s="76">
        <v>18934943.52</v>
      </c>
      <c r="K34" s="76">
        <v>0</v>
      </c>
      <c r="L34" s="76">
        <f t="shared" si="13"/>
        <v>18934943.52</v>
      </c>
      <c r="M34" s="64">
        <v>1237.1559999999999</v>
      </c>
      <c r="N34" s="23">
        <f>INDEX('BEFC_17-18'!$Z$3:$Z$502,MATCH('LECI_17-18'!A:A,'BEFC_17-18'!$A$3:$A$502))</f>
        <v>186.53200000000001</v>
      </c>
      <c r="O34" s="35">
        <f t="shared" si="2"/>
        <v>13299.92</v>
      </c>
      <c r="P34" s="237">
        <f t="shared" si="3"/>
        <v>363</v>
      </c>
      <c r="Q34" s="22">
        <f t="shared" si="4"/>
        <v>0.89390000000000003</v>
      </c>
      <c r="R34" s="34">
        <f t="shared" si="5"/>
        <v>0.99</v>
      </c>
      <c r="S34" s="29">
        <f t="shared" si="6"/>
        <v>2.3199999999999998E-2</v>
      </c>
      <c r="T34" s="184">
        <f t="shared" si="14"/>
        <v>6</v>
      </c>
      <c r="U34" s="31">
        <f t="shared" si="7"/>
        <v>7200021</v>
      </c>
      <c r="V34" s="37">
        <f t="shared" si="8"/>
        <v>5057.3</v>
      </c>
      <c r="W34" s="34">
        <f t="shared" si="9"/>
        <v>0.25</v>
      </c>
      <c r="X34" s="34">
        <f t="shared" si="10"/>
        <v>1.24</v>
      </c>
      <c r="Y34" s="79">
        <v>624750.24</v>
      </c>
      <c r="Z34" s="78">
        <v>326687914</v>
      </c>
      <c r="AA34" s="11">
        <v>210627070</v>
      </c>
      <c r="AB34" s="11">
        <v>9736241.6999999993</v>
      </c>
      <c r="AC34" s="11"/>
      <c r="AD34" s="11">
        <v>12011.9</v>
      </c>
      <c r="AE34" s="11"/>
      <c r="AF34" s="11"/>
      <c r="AG34" s="11"/>
      <c r="AH34" s="11"/>
      <c r="AI34" s="11">
        <v>8882.2800000000007</v>
      </c>
      <c r="AJ34" s="11">
        <v>1181663.1499999999</v>
      </c>
      <c r="AK34" s="11"/>
      <c r="AL34" s="11"/>
      <c r="AM34" s="11"/>
      <c r="AN34" s="11"/>
      <c r="AO34" s="11"/>
      <c r="AP34" s="11"/>
      <c r="AQ34" s="11"/>
      <c r="AR34" s="11"/>
      <c r="AS34" s="11"/>
      <c r="AT34" s="11">
        <v>887573.78</v>
      </c>
      <c r="AU34" s="8">
        <v>0</v>
      </c>
      <c r="AV34" s="8">
        <v>1723.13</v>
      </c>
      <c r="AW34" s="38">
        <f t="shared" si="15"/>
        <v>11828095.939999999</v>
      </c>
    </row>
    <row r="35" spans="1:49" x14ac:dyDescent="0.2">
      <c r="A35" s="1">
        <v>103021603</v>
      </c>
      <c r="B35" s="2" t="s">
        <v>39</v>
      </c>
      <c r="C35" s="2" t="s">
        <v>32</v>
      </c>
      <c r="D35" s="15">
        <v>47292</v>
      </c>
      <c r="E35" s="6">
        <v>6675</v>
      </c>
      <c r="F35" s="28">
        <f t="shared" si="11"/>
        <v>16364382.59</v>
      </c>
      <c r="G35" s="37">
        <f t="shared" si="0"/>
        <v>51.84</v>
      </c>
      <c r="H35" s="39">
        <f t="shared" si="12"/>
        <v>238</v>
      </c>
      <c r="I35" s="34">
        <f t="shared" si="1"/>
        <v>1.01</v>
      </c>
      <c r="J35" s="76">
        <v>25990097.43</v>
      </c>
      <c r="K35" s="76">
        <v>0</v>
      </c>
      <c r="L35" s="76">
        <f t="shared" si="13"/>
        <v>25990097.43</v>
      </c>
      <c r="M35" s="64">
        <v>1449.989</v>
      </c>
      <c r="N35" s="23">
        <f>INDEX('BEFC_17-18'!$Z$3:$Z$502,MATCH('LECI_17-18'!A:A,'BEFC_17-18'!$A$3:$A$502))</f>
        <v>344.52199999999999</v>
      </c>
      <c r="O35" s="35">
        <f t="shared" si="2"/>
        <v>14483.11</v>
      </c>
      <c r="P35" s="237">
        <f t="shared" si="3"/>
        <v>420</v>
      </c>
      <c r="Q35" s="22">
        <f t="shared" si="4"/>
        <v>0.82089999999999996</v>
      </c>
      <c r="R35" s="34">
        <f t="shared" si="5"/>
        <v>0.83</v>
      </c>
      <c r="S35" s="29">
        <f t="shared" si="6"/>
        <v>1.6799999999999999E-2</v>
      </c>
      <c r="T35" s="184">
        <f t="shared" si="14"/>
        <v>92</v>
      </c>
      <c r="U35" s="31">
        <f t="shared" si="7"/>
        <v>13027520</v>
      </c>
      <c r="V35" s="37">
        <f t="shared" si="8"/>
        <v>7259.65</v>
      </c>
      <c r="W35" s="34">
        <f t="shared" si="9"/>
        <v>0</v>
      </c>
      <c r="X35" s="34">
        <f t="shared" si="10"/>
        <v>0.83</v>
      </c>
      <c r="Y35" s="79">
        <v>557950.52</v>
      </c>
      <c r="Z35" s="78">
        <v>609969195</v>
      </c>
      <c r="AA35" s="11">
        <v>362233798</v>
      </c>
      <c r="AB35" s="11">
        <v>12680690.58</v>
      </c>
      <c r="AC35" s="11"/>
      <c r="AD35" s="11">
        <v>16917.18</v>
      </c>
      <c r="AE35" s="11">
        <v>4333.66</v>
      </c>
      <c r="AF35" s="11"/>
      <c r="AG35" s="11"/>
      <c r="AH35" s="11"/>
      <c r="AI35" s="11"/>
      <c r="AJ35" s="11">
        <v>2108979.9900000002</v>
      </c>
      <c r="AK35" s="11"/>
      <c r="AL35" s="11"/>
      <c r="AM35" s="11"/>
      <c r="AN35" s="11"/>
      <c r="AO35" s="11"/>
      <c r="AP35" s="11"/>
      <c r="AQ35" s="11"/>
      <c r="AR35" s="11"/>
      <c r="AS35" s="11"/>
      <c r="AT35" s="11">
        <v>847677.28</v>
      </c>
      <c r="AU35" s="8">
        <v>0</v>
      </c>
      <c r="AV35" s="8">
        <v>147833.38</v>
      </c>
      <c r="AW35" s="38">
        <f t="shared" si="15"/>
        <v>15806432.07</v>
      </c>
    </row>
    <row r="36" spans="1:49" x14ac:dyDescent="0.2">
      <c r="A36" s="1">
        <v>103021752</v>
      </c>
      <c r="B36" s="2" t="s">
        <v>40</v>
      </c>
      <c r="C36" s="2" t="s">
        <v>32</v>
      </c>
      <c r="D36" s="15">
        <v>59920</v>
      </c>
      <c r="E36" s="6">
        <v>14347</v>
      </c>
      <c r="F36" s="28">
        <f t="shared" si="11"/>
        <v>43433473.579999998</v>
      </c>
      <c r="G36" s="37">
        <f t="shared" si="0"/>
        <v>50.52</v>
      </c>
      <c r="H36" s="39">
        <f t="shared" si="12"/>
        <v>259</v>
      </c>
      <c r="I36" s="34">
        <f t="shared" si="1"/>
        <v>0.99</v>
      </c>
      <c r="J36" s="76">
        <v>55845574.899999999</v>
      </c>
      <c r="K36" s="76">
        <v>552385.15</v>
      </c>
      <c r="L36" s="76">
        <f t="shared" si="13"/>
        <v>55293189.75</v>
      </c>
      <c r="M36" s="64">
        <v>3414.5030000000002</v>
      </c>
      <c r="N36" s="23">
        <f>INDEX('BEFC_17-18'!$Z$3:$Z$502,MATCH('LECI_17-18'!A:A,'BEFC_17-18'!$A$3:$A$502))</f>
        <v>373.96499999999997</v>
      </c>
      <c r="O36" s="35">
        <f t="shared" si="2"/>
        <v>14595.13</v>
      </c>
      <c r="P36" s="237">
        <f t="shared" si="3"/>
        <v>427</v>
      </c>
      <c r="Q36" s="22">
        <f t="shared" si="4"/>
        <v>0.81459999999999999</v>
      </c>
      <c r="R36" s="34">
        <f t="shared" si="5"/>
        <v>0.81</v>
      </c>
      <c r="S36" s="29">
        <f t="shared" si="6"/>
        <v>1.4200000000000001E-2</v>
      </c>
      <c r="T36" s="184">
        <f t="shared" si="14"/>
        <v>203</v>
      </c>
      <c r="U36" s="31">
        <f t="shared" si="7"/>
        <v>41045425</v>
      </c>
      <c r="V36" s="37">
        <f t="shared" si="8"/>
        <v>10834.31</v>
      </c>
      <c r="W36" s="34">
        <f t="shared" si="9"/>
        <v>0</v>
      </c>
      <c r="X36" s="34">
        <f t="shared" si="10"/>
        <v>0.81</v>
      </c>
      <c r="Y36" s="79">
        <v>908682.27</v>
      </c>
      <c r="Z36" s="78">
        <v>1912907499</v>
      </c>
      <c r="AA36" s="11">
        <v>1150183930</v>
      </c>
      <c r="AB36" s="11">
        <v>34446447.140000001</v>
      </c>
      <c r="AC36" s="11">
        <v>106443.1</v>
      </c>
      <c r="AD36" s="11">
        <v>47605.7</v>
      </c>
      <c r="AE36" s="11">
        <v>78700</v>
      </c>
      <c r="AF36" s="11"/>
      <c r="AG36" s="11"/>
      <c r="AH36" s="11"/>
      <c r="AI36" s="11">
        <v>71204.12</v>
      </c>
      <c r="AJ36" s="11">
        <v>5952947.5099999998</v>
      </c>
      <c r="AK36" s="11"/>
      <c r="AL36" s="11"/>
      <c r="AM36" s="11"/>
      <c r="AN36" s="11"/>
      <c r="AO36" s="11"/>
      <c r="AP36" s="11"/>
      <c r="AQ36" s="11"/>
      <c r="AR36" s="11"/>
      <c r="AS36" s="11"/>
      <c r="AT36" s="11">
        <v>1788355.94</v>
      </c>
      <c r="AU36" s="8">
        <v>0</v>
      </c>
      <c r="AV36" s="8">
        <v>33087.800000000003</v>
      </c>
      <c r="AW36" s="38">
        <f t="shared" si="15"/>
        <v>42524791.309999995</v>
      </c>
    </row>
    <row r="37" spans="1:49" x14ac:dyDescent="0.2">
      <c r="A37" s="1">
        <v>103021903</v>
      </c>
      <c r="B37" s="2" t="s">
        <v>41</v>
      </c>
      <c r="C37" s="2" t="s">
        <v>32</v>
      </c>
      <c r="D37" s="15">
        <v>30207</v>
      </c>
      <c r="E37" s="6">
        <v>3058</v>
      </c>
      <c r="F37" s="28">
        <f t="shared" si="11"/>
        <v>3746300.07</v>
      </c>
      <c r="G37" s="37">
        <f t="shared" si="0"/>
        <v>40.56</v>
      </c>
      <c r="H37" s="39">
        <f t="shared" si="12"/>
        <v>385</v>
      </c>
      <c r="I37" s="34">
        <f t="shared" si="1"/>
        <v>0.79</v>
      </c>
      <c r="J37" s="76">
        <v>14817798</v>
      </c>
      <c r="K37" s="76">
        <v>0</v>
      </c>
      <c r="L37" s="76">
        <f t="shared" si="13"/>
        <v>14817798</v>
      </c>
      <c r="M37" s="64">
        <v>902.399</v>
      </c>
      <c r="N37" s="23">
        <f>INDEX('BEFC_17-18'!$Z$3:$Z$502,MATCH('LECI_17-18'!A:A,'BEFC_17-18'!$A$3:$A$502))</f>
        <v>366.83499999999998</v>
      </c>
      <c r="O37" s="35">
        <f t="shared" si="2"/>
        <v>11674.6</v>
      </c>
      <c r="P37" s="237">
        <f t="shared" si="3"/>
        <v>229</v>
      </c>
      <c r="Q37" s="22">
        <f t="shared" si="4"/>
        <v>1.0184</v>
      </c>
      <c r="R37" s="34">
        <f t="shared" si="5"/>
        <v>0.79</v>
      </c>
      <c r="S37" s="29">
        <f t="shared" si="6"/>
        <v>1.7999999999999999E-2</v>
      </c>
      <c r="T37" s="184">
        <f t="shared" si="14"/>
        <v>56</v>
      </c>
      <c r="U37" s="31">
        <f t="shared" si="7"/>
        <v>2793305</v>
      </c>
      <c r="V37" s="37">
        <f t="shared" si="8"/>
        <v>2200.7800000000002</v>
      </c>
      <c r="W37" s="34">
        <f t="shared" si="9"/>
        <v>0.67</v>
      </c>
      <c r="X37" s="34">
        <f t="shared" si="10"/>
        <v>1.46</v>
      </c>
      <c r="Y37" s="79">
        <v>466834.07</v>
      </c>
      <c r="Z37" s="78">
        <v>125495085</v>
      </c>
      <c r="AA37" s="11">
        <v>82960475</v>
      </c>
      <c r="AB37" s="11">
        <v>2146726</v>
      </c>
      <c r="AC37" s="11"/>
      <c r="AD37" s="11">
        <v>4092</v>
      </c>
      <c r="AE37" s="11">
        <v>4495</v>
      </c>
      <c r="AF37" s="11"/>
      <c r="AG37" s="11"/>
      <c r="AH37" s="11"/>
      <c r="AI37" s="11">
        <v>8546</v>
      </c>
      <c r="AJ37" s="11">
        <v>602200</v>
      </c>
      <c r="AK37" s="11"/>
      <c r="AL37" s="11"/>
      <c r="AM37" s="11"/>
      <c r="AN37" s="11"/>
      <c r="AO37" s="11"/>
      <c r="AP37" s="11"/>
      <c r="AQ37" s="11"/>
      <c r="AR37" s="11"/>
      <c r="AS37" s="11"/>
      <c r="AT37" s="11">
        <v>410062</v>
      </c>
      <c r="AU37" s="8">
        <v>0</v>
      </c>
      <c r="AV37" s="8">
        <v>103345</v>
      </c>
      <c r="AW37" s="38">
        <f t="shared" si="15"/>
        <v>3279466</v>
      </c>
    </row>
    <row r="38" spans="1:49" x14ac:dyDescent="0.2">
      <c r="A38" s="1">
        <v>103022103</v>
      </c>
      <c r="B38" s="2" t="s">
        <v>42</v>
      </c>
      <c r="C38" s="2" t="s">
        <v>32</v>
      </c>
      <c r="D38" s="15">
        <v>35397</v>
      </c>
      <c r="E38" s="6">
        <v>3263</v>
      </c>
      <c r="F38" s="28">
        <f t="shared" si="11"/>
        <v>8884302.3599999994</v>
      </c>
      <c r="G38" s="37">
        <f t="shared" si="0"/>
        <v>76.92</v>
      </c>
      <c r="H38" s="39">
        <f t="shared" si="12"/>
        <v>33</v>
      </c>
      <c r="I38" s="34">
        <f t="shared" si="1"/>
        <v>1.5</v>
      </c>
      <c r="J38" s="76">
        <v>12071221</v>
      </c>
      <c r="K38" s="76">
        <v>0</v>
      </c>
      <c r="L38" s="76">
        <f t="shared" si="13"/>
        <v>12071221</v>
      </c>
      <c r="M38" s="64">
        <v>698.43200000000002</v>
      </c>
      <c r="N38" s="23">
        <f>INDEX('BEFC_17-18'!$Z$3:$Z$502,MATCH('LECI_17-18'!A:A,'BEFC_17-18'!$A$3:$A$502))</f>
        <v>189.55</v>
      </c>
      <c r="O38" s="35">
        <f t="shared" si="2"/>
        <v>13593.99</v>
      </c>
      <c r="P38" s="237">
        <f t="shared" si="3"/>
        <v>383</v>
      </c>
      <c r="Q38" s="22">
        <f t="shared" si="4"/>
        <v>0.87460000000000004</v>
      </c>
      <c r="R38" s="34">
        <f t="shared" si="5"/>
        <v>1.31</v>
      </c>
      <c r="S38" s="29">
        <f t="shared" si="6"/>
        <v>1.9599999999999999E-2</v>
      </c>
      <c r="T38" s="184">
        <f t="shared" si="14"/>
        <v>28</v>
      </c>
      <c r="U38" s="31">
        <f t="shared" si="7"/>
        <v>6086224</v>
      </c>
      <c r="V38" s="37">
        <f t="shared" si="8"/>
        <v>6853.99</v>
      </c>
      <c r="W38" s="34">
        <f t="shared" si="9"/>
        <v>0</v>
      </c>
      <c r="X38" s="34">
        <f t="shared" si="10"/>
        <v>1.31</v>
      </c>
      <c r="Y38" s="79">
        <v>254778.36</v>
      </c>
      <c r="Z38" s="78">
        <v>327993463</v>
      </c>
      <c r="AA38" s="11">
        <v>126202352</v>
      </c>
      <c r="AB38" s="11">
        <v>7494844</v>
      </c>
      <c r="AC38" s="11"/>
      <c r="AD38" s="11">
        <v>9818</v>
      </c>
      <c r="AE38" s="11"/>
      <c r="AF38" s="11"/>
      <c r="AG38" s="11"/>
      <c r="AH38" s="11"/>
      <c r="AI38" s="11">
        <v>22824</v>
      </c>
      <c r="AJ38" s="11">
        <v>752002</v>
      </c>
      <c r="AK38" s="11"/>
      <c r="AL38" s="11"/>
      <c r="AM38" s="11"/>
      <c r="AN38" s="11"/>
      <c r="AO38" s="11"/>
      <c r="AP38" s="11"/>
      <c r="AQ38" s="11"/>
      <c r="AR38" s="11"/>
      <c r="AS38" s="11"/>
      <c r="AT38" s="11">
        <v>345895</v>
      </c>
      <c r="AU38" s="8">
        <v>0</v>
      </c>
      <c r="AV38" s="8">
        <v>4141</v>
      </c>
      <c r="AW38" s="38">
        <f t="shared" si="15"/>
        <v>8629524</v>
      </c>
    </row>
    <row r="39" spans="1:49" x14ac:dyDescent="0.2">
      <c r="A39" s="1">
        <v>103022253</v>
      </c>
      <c r="B39" s="2" t="s">
        <v>43</v>
      </c>
      <c r="C39" s="2" t="s">
        <v>32</v>
      </c>
      <c r="D39" s="15">
        <v>58025</v>
      </c>
      <c r="E39" s="6">
        <v>6093</v>
      </c>
      <c r="F39" s="28">
        <f t="shared" si="11"/>
        <v>22468982.970000006</v>
      </c>
      <c r="G39" s="37">
        <f t="shared" si="0"/>
        <v>63.55</v>
      </c>
      <c r="H39" s="39">
        <f t="shared" si="12"/>
        <v>122</v>
      </c>
      <c r="I39" s="34">
        <f t="shared" si="1"/>
        <v>1.24</v>
      </c>
      <c r="J39" s="76">
        <v>30053329.699999999</v>
      </c>
      <c r="K39" s="76">
        <v>40574.699999999997</v>
      </c>
      <c r="L39" s="76">
        <f t="shared" si="13"/>
        <v>30012755</v>
      </c>
      <c r="M39" s="64">
        <v>2004.596</v>
      </c>
      <c r="N39" s="23">
        <f>INDEX('BEFC_17-18'!$Z$3:$Z$502,MATCH('LECI_17-18'!A:A,'BEFC_17-18'!$A$3:$A$502))</f>
        <v>186.48599999999999</v>
      </c>
      <c r="O39" s="35">
        <f t="shared" si="2"/>
        <v>13697.69</v>
      </c>
      <c r="P39" s="237">
        <f t="shared" si="3"/>
        <v>390</v>
      </c>
      <c r="Q39" s="22">
        <f t="shared" si="4"/>
        <v>0.86799999999999999</v>
      </c>
      <c r="R39" s="34">
        <f t="shared" si="5"/>
        <v>1.08</v>
      </c>
      <c r="S39" s="29">
        <f t="shared" si="6"/>
        <v>1.6299999999999999E-2</v>
      </c>
      <c r="T39" s="184">
        <f t="shared" si="14"/>
        <v>115</v>
      </c>
      <c r="U39" s="31">
        <f t="shared" si="7"/>
        <v>18467965</v>
      </c>
      <c r="V39" s="37">
        <f t="shared" si="8"/>
        <v>8428.7000000000007</v>
      </c>
      <c r="W39" s="34">
        <f t="shared" si="9"/>
        <v>0</v>
      </c>
      <c r="X39" s="34">
        <f t="shared" si="10"/>
        <v>1.08</v>
      </c>
      <c r="Y39" s="79">
        <v>931709.07</v>
      </c>
      <c r="Z39" s="78">
        <v>1001635260</v>
      </c>
      <c r="AA39" s="11">
        <v>376571107</v>
      </c>
      <c r="AB39" s="11">
        <v>17998634.260000002</v>
      </c>
      <c r="AC39" s="11"/>
      <c r="AD39" s="11">
        <v>23422.43</v>
      </c>
      <c r="AE39" s="11"/>
      <c r="AF39" s="11"/>
      <c r="AG39" s="11">
        <v>35207.94</v>
      </c>
      <c r="AH39" s="11"/>
      <c r="AI39" s="11">
        <v>64531.88</v>
      </c>
      <c r="AJ39" s="11">
        <v>2032705.51</v>
      </c>
      <c r="AK39" s="11"/>
      <c r="AL39" s="11"/>
      <c r="AM39" s="11"/>
      <c r="AN39" s="11"/>
      <c r="AO39" s="11"/>
      <c r="AP39" s="11"/>
      <c r="AQ39" s="11"/>
      <c r="AR39" s="11"/>
      <c r="AS39" s="11"/>
      <c r="AT39" s="11">
        <v>1086040.76</v>
      </c>
      <c r="AU39" s="8">
        <v>0</v>
      </c>
      <c r="AV39" s="8">
        <v>296731.12</v>
      </c>
      <c r="AW39" s="38">
        <f t="shared" si="15"/>
        <v>21537273.900000006</v>
      </c>
    </row>
    <row r="40" spans="1:49" x14ac:dyDescent="0.2">
      <c r="A40" s="1">
        <v>103022503</v>
      </c>
      <c r="B40" s="2" t="s">
        <v>44</v>
      </c>
      <c r="C40" s="2" t="s">
        <v>32</v>
      </c>
      <c r="D40" s="15">
        <v>19776</v>
      </c>
      <c r="E40" s="6">
        <v>2311</v>
      </c>
      <c r="F40" s="28">
        <f t="shared" si="11"/>
        <v>2023325.1</v>
      </c>
      <c r="G40" s="37">
        <f t="shared" si="0"/>
        <v>44.27</v>
      </c>
      <c r="H40" s="39">
        <f t="shared" si="12"/>
        <v>337</v>
      </c>
      <c r="I40" s="34">
        <f t="shared" si="1"/>
        <v>0.86</v>
      </c>
      <c r="J40" s="76">
        <v>15756641.300000001</v>
      </c>
      <c r="K40" s="76">
        <v>0</v>
      </c>
      <c r="L40" s="76">
        <f t="shared" si="13"/>
        <v>15756641.300000001</v>
      </c>
      <c r="M40" s="64">
        <v>803.43399999999997</v>
      </c>
      <c r="N40" s="23">
        <f>INDEX('BEFC_17-18'!$Z$3:$Z$502,MATCH('LECI_17-18'!A:A,'BEFC_17-18'!$A$3:$A$502))</f>
        <v>444.63799999999998</v>
      </c>
      <c r="O40" s="35">
        <f t="shared" si="2"/>
        <v>12624.79</v>
      </c>
      <c r="P40" s="237">
        <f t="shared" si="3"/>
        <v>324</v>
      </c>
      <c r="Q40" s="22">
        <f t="shared" si="4"/>
        <v>0.94169999999999998</v>
      </c>
      <c r="R40" s="34">
        <f t="shared" si="5"/>
        <v>0.81</v>
      </c>
      <c r="S40" s="29">
        <f t="shared" si="6"/>
        <v>1.38E-2</v>
      </c>
      <c r="T40" s="184">
        <f t="shared" si="14"/>
        <v>226</v>
      </c>
      <c r="U40" s="31">
        <f t="shared" si="7"/>
        <v>1962592</v>
      </c>
      <c r="V40" s="37">
        <f t="shared" si="8"/>
        <v>1572.5</v>
      </c>
      <c r="W40" s="34">
        <f t="shared" si="9"/>
        <v>0.77</v>
      </c>
      <c r="X40" s="34">
        <f t="shared" si="10"/>
        <v>1.58</v>
      </c>
      <c r="Y40" s="79">
        <v>367463.26</v>
      </c>
      <c r="Z40" s="78">
        <v>96876146</v>
      </c>
      <c r="AA40" s="11">
        <v>49585971</v>
      </c>
      <c r="AB40" s="11">
        <v>1199443.3500000001</v>
      </c>
      <c r="AC40" s="11"/>
      <c r="AD40" s="11">
        <v>2053.75</v>
      </c>
      <c r="AE40" s="11"/>
      <c r="AF40" s="11"/>
      <c r="AG40" s="11"/>
      <c r="AH40" s="11"/>
      <c r="AI40" s="11">
        <v>6578.28</v>
      </c>
      <c r="AJ40" s="11">
        <v>268306.25</v>
      </c>
      <c r="AK40" s="11"/>
      <c r="AL40" s="11"/>
      <c r="AM40" s="11"/>
      <c r="AN40" s="11"/>
      <c r="AO40" s="11"/>
      <c r="AP40" s="11"/>
      <c r="AQ40" s="11"/>
      <c r="AR40" s="11"/>
      <c r="AS40" s="11"/>
      <c r="AT40" s="11">
        <v>170527.48</v>
      </c>
      <c r="AU40" s="8">
        <v>0</v>
      </c>
      <c r="AV40" s="8">
        <v>8952.73</v>
      </c>
      <c r="AW40" s="38">
        <f t="shared" si="15"/>
        <v>1655861.84</v>
      </c>
    </row>
    <row r="41" spans="1:49" x14ac:dyDescent="0.2">
      <c r="A41" s="1">
        <v>103022803</v>
      </c>
      <c r="B41" s="2" t="s">
        <v>45</v>
      </c>
      <c r="C41" s="2" t="s">
        <v>32</v>
      </c>
      <c r="D41" s="15">
        <v>38524</v>
      </c>
      <c r="E41" s="6">
        <v>6724</v>
      </c>
      <c r="F41" s="28">
        <f t="shared" si="11"/>
        <v>16077613.310000001</v>
      </c>
      <c r="G41" s="37">
        <f t="shared" si="0"/>
        <v>62.07</v>
      </c>
      <c r="H41" s="39">
        <f t="shared" si="12"/>
        <v>137</v>
      </c>
      <c r="I41" s="34">
        <f t="shared" si="1"/>
        <v>1.21</v>
      </c>
      <c r="J41" s="76">
        <v>28990103.850000001</v>
      </c>
      <c r="K41" s="76">
        <v>525596.30000000005</v>
      </c>
      <c r="L41" s="76">
        <f t="shared" si="13"/>
        <v>28464507.550000001</v>
      </c>
      <c r="M41" s="64">
        <v>1886.249</v>
      </c>
      <c r="N41" s="23">
        <f>INDEX('BEFC_17-18'!$Z$3:$Z$502,MATCH('LECI_17-18'!A:A,'BEFC_17-18'!$A$3:$A$502))</f>
        <v>438.22399999999999</v>
      </c>
      <c r="O41" s="35">
        <f t="shared" si="2"/>
        <v>12245.57</v>
      </c>
      <c r="P41" s="237">
        <f t="shared" si="3"/>
        <v>289</v>
      </c>
      <c r="Q41" s="22">
        <f t="shared" si="4"/>
        <v>0.97089999999999999</v>
      </c>
      <c r="R41" s="34">
        <f t="shared" si="5"/>
        <v>1.17</v>
      </c>
      <c r="S41" s="29">
        <f t="shared" si="6"/>
        <v>2.1899999999999999E-2</v>
      </c>
      <c r="T41" s="184">
        <f t="shared" si="14"/>
        <v>12</v>
      </c>
      <c r="U41" s="31">
        <f t="shared" si="7"/>
        <v>9823708</v>
      </c>
      <c r="V41" s="37">
        <f t="shared" si="8"/>
        <v>4226.21</v>
      </c>
      <c r="W41" s="34">
        <f t="shared" si="9"/>
        <v>0.37</v>
      </c>
      <c r="X41" s="34">
        <f t="shared" si="10"/>
        <v>1.54</v>
      </c>
      <c r="Y41" s="79">
        <v>960353.1</v>
      </c>
      <c r="Z41" s="78">
        <v>494152249</v>
      </c>
      <c r="AA41" s="11">
        <v>238960253</v>
      </c>
      <c r="AB41" s="11">
        <v>12096946.060000001</v>
      </c>
      <c r="AC41" s="11"/>
      <c r="AD41" s="11">
        <v>16840.7</v>
      </c>
      <c r="AE41" s="11">
        <v>7225.95</v>
      </c>
      <c r="AF41" s="11"/>
      <c r="AG41" s="11"/>
      <c r="AH41" s="11"/>
      <c r="AI41" s="11">
        <v>23628.720000000001</v>
      </c>
      <c r="AJ41" s="11">
        <v>1741788.56</v>
      </c>
      <c r="AK41" s="11"/>
      <c r="AL41" s="11"/>
      <c r="AM41" s="11"/>
      <c r="AN41" s="11"/>
      <c r="AO41" s="11"/>
      <c r="AP41" s="11"/>
      <c r="AQ41" s="11"/>
      <c r="AR41" s="11"/>
      <c r="AS41" s="11"/>
      <c r="AT41" s="11">
        <v>995298</v>
      </c>
      <c r="AU41" s="8">
        <v>0</v>
      </c>
      <c r="AV41" s="8">
        <v>235532.22</v>
      </c>
      <c r="AW41" s="38">
        <f t="shared" si="15"/>
        <v>15117260.210000001</v>
      </c>
    </row>
    <row r="42" spans="1:49" x14ac:dyDescent="0.2">
      <c r="A42" s="1">
        <v>103023153</v>
      </c>
      <c r="B42" s="2" t="s">
        <v>46</v>
      </c>
      <c r="C42" s="2" t="s">
        <v>32</v>
      </c>
      <c r="D42" s="15">
        <v>55569</v>
      </c>
      <c r="E42" s="6">
        <v>7634</v>
      </c>
      <c r="F42" s="28">
        <f t="shared" si="11"/>
        <v>20016236.240000002</v>
      </c>
      <c r="G42" s="37">
        <f t="shared" si="0"/>
        <v>47.18</v>
      </c>
      <c r="H42" s="39">
        <f t="shared" si="12"/>
        <v>300</v>
      </c>
      <c r="I42" s="34">
        <f t="shared" si="1"/>
        <v>0.92</v>
      </c>
      <c r="J42" s="76">
        <v>35414757.899999999</v>
      </c>
      <c r="K42" s="76">
        <v>168244</v>
      </c>
      <c r="L42" s="76">
        <f t="shared" si="13"/>
        <v>35246513.899999999</v>
      </c>
      <c r="M42" s="64">
        <v>2389.6260000000002</v>
      </c>
      <c r="N42" s="23">
        <f>INDEX('BEFC_17-18'!$Z$3:$Z$502,MATCH('LECI_17-18'!A:A,'BEFC_17-18'!$A$3:$A$502))</f>
        <v>289.072</v>
      </c>
      <c r="O42" s="35">
        <f t="shared" si="2"/>
        <v>13158.08</v>
      </c>
      <c r="P42" s="237">
        <f t="shared" si="3"/>
        <v>356</v>
      </c>
      <c r="Q42" s="22">
        <f t="shared" si="4"/>
        <v>0.90359999999999996</v>
      </c>
      <c r="R42" s="34">
        <f t="shared" si="5"/>
        <v>0.83</v>
      </c>
      <c r="S42" s="29">
        <f t="shared" si="6"/>
        <v>1.7000000000000001E-2</v>
      </c>
      <c r="T42" s="184">
        <f t="shared" si="14"/>
        <v>84</v>
      </c>
      <c r="U42" s="31">
        <f t="shared" si="7"/>
        <v>15808205</v>
      </c>
      <c r="V42" s="37">
        <f t="shared" si="8"/>
        <v>5901.45</v>
      </c>
      <c r="W42" s="34">
        <f t="shared" si="9"/>
        <v>0.12</v>
      </c>
      <c r="X42" s="34">
        <f t="shared" si="10"/>
        <v>0.95</v>
      </c>
      <c r="Y42" s="79">
        <v>1299283</v>
      </c>
      <c r="Z42" s="78">
        <v>740561117</v>
      </c>
      <c r="AA42" s="11">
        <v>439155680</v>
      </c>
      <c r="AB42" s="11">
        <v>14697901.99</v>
      </c>
      <c r="AC42" s="11"/>
      <c r="AD42" s="11">
        <v>22023.33</v>
      </c>
      <c r="AE42" s="11"/>
      <c r="AF42" s="11"/>
      <c r="AG42" s="11"/>
      <c r="AH42" s="11"/>
      <c r="AI42" s="11">
        <v>45979.39</v>
      </c>
      <c r="AJ42" s="11">
        <v>2173844.11</v>
      </c>
      <c r="AK42" s="11"/>
      <c r="AL42" s="11"/>
      <c r="AM42" s="11"/>
      <c r="AN42" s="11"/>
      <c r="AO42" s="11"/>
      <c r="AP42" s="11"/>
      <c r="AQ42" s="11"/>
      <c r="AR42" s="11"/>
      <c r="AS42" s="11"/>
      <c r="AT42" s="11">
        <v>1499976.17</v>
      </c>
      <c r="AU42" s="8">
        <v>0</v>
      </c>
      <c r="AV42" s="8">
        <v>277228.25</v>
      </c>
      <c r="AW42" s="38">
        <f t="shared" si="15"/>
        <v>18716953.240000002</v>
      </c>
    </row>
    <row r="43" spans="1:49" x14ac:dyDescent="0.2">
      <c r="A43" s="1">
        <v>103023912</v>
      </c>
      <c r="B43" s="2" t="s">
        <v>47</v>
      </c>
      <c r="C43" s="2" t="s">
        <v>32</v>
      </c>
      <c r="D43" s="15">
        <v>76670</v>
      </c>
      <c r="E43" s="6">
        <v>11847</v>
      </c>
      <c r="F43" s="28">
        <f t="shared" si="11"/>
        <v>71497525.569999993</v>
      </c>
      <c r="G43" s="37">
        <f t="shared" si="0"/>
        <v>78.709999999999994</v>
      </c>
      <c r="H43" s="39">
        <f t="shared" si="12"/>
        <v>24</v>
      </c>
      <c r="I43" s="34">
        <f t="shared" si="1"/>
        <v>1.54</v>
      </c>
      <c r="J43" s="76">
        <v>84747299.049999997</v>
      </c>
      <c r="K43" s="76">
        <v>18590</v>
      </c>
      <c r="L43" s="76">
        <f t="shared" si="13"/>
        <v>84728709.049999997</v>
      </c>
      <c r="M43" s="64">
        <v>4206.4769999999999</v>
      </c>
      <c r="N43" s="23">
        <f>INDEX('BEFC_17-18'!$Z$3:$Z$502,MATCH('LECI_17-18'!A:A,'BEFC_17-18'!$A$3:$A$502))</f>
        <v>356.49</v>
      </c>
      <c r="O43" s="35">
        <f t="shared" si="2"/>
        <v>18568.78</v>
      </c>
      <c r="P43" s="237">
        <f t="shared" si="3"/>
        <v>490</v>
      </c>
      <c r="Q43" s="22">
        <f t="shared" si="4"/>
        <v>0.64029999999999998</v>
      </c>
      <c r="R43" s="34">
        <f t="shared" si="5"/>
        <v>0.99</v>
      </c>
      <c r="S43" s="29">
        <f t="shared" si="6"/>
        <v>1.41E-2</v>
      </c>
      <c r="T43" s="184">
        <f t="shared" si="14"/>
        <v>210</v>
      </c>
      <c r="U43" s="31">
        <f t="shared" si="7"/>
        <v>68111756</v>
      </c>
      <c r="V43" s="37">
        <f t="shared" si="8"/>
        <v>14927.08</v>
      </c>
      <c r="W43" s="34">
        <f t="shared" si="9"/>
        <v>0</v>
      </c>
      <c r="X43" s="34">
        <f t="shared" si="10"/>
        <v>0.99</v>
      </c>
      <c r="Y43" s="79">
        <v>1465701.42</v>
      </c>
      <c r="Z43" s="78">
        <v>3075002381</v>
      </c>
      <c r="AA43" s="11">
        <v>2007964465</v>
      </c>
      <c r="AB43" s="11">
        <v>59034878.789999999</v>
      </c>
      <c r="AC43" s="11"/>
      <c r="AD43" s="11">
        <v>79136.460000000006</v>
      </c>
      <c r="AE43" s="11">
        <v>27604.97</v>
      </c>
      <c r="AF43" s="11"/>
      <c r="AG43" s="11"/>
      <c r="AH43" s="11"/>
      <c r="AI43" s="11">
        <v>95599.38</v>
      </c>
      <c r="AJ43" s="11">
        <v>8100422.7800000003</v>
      </c>
      <c r="AK43" s="11"/>
      <c r="AL43" s="11"/>
      <c r="AM43" s="11"/>
      <c r="AN43" s="11"/>
      <c r="AO43" s="11"/>
      <c r="AP43" s="11"/>
      <c r="AQ43" s="11"/>
      <c r="AR43" s="11"/>
      <c r="AS43" s="11"/>
      <c r="AT43" s="11">
        <v>2659527.11</v>
      </c>
      <c r="AU43" s="8">
        <v>0</v>
      </c>
      <c r="AV43" s="8">
        <v>34654.660000000003</v>
      </c>
      <c r="AW43" s="38">
        <f t="shared" si="15"/>
        <v>70031824.149999991</v>
      </c>
    </row>
    <row r="44" spans="1:49" x14ac:dyDescent="0.2">
      <c r="A44" s="1">
        <v>103024102</v>
      </c>
      <c r="B44" s="2" t="s">
        <v>48</v>
      </c>
      <c r="C44" s="2" t="s">
        <v>32</v>
      </c>
      <c r="D44" s="15">
        <v>53503</v>
      </c>
      <c r="E44" s="6">
        <v>14054</v>
      </c>
      <c r="F44" s="28">
        <f t="shared" si="11"/>
        <v>52206141.689999998</v>
      </c>
      <c r="G44" s="37">
        <f t="shared" si="0"/>
        <v>69.430000000000007</v>
      </c>
      <c r="H44" s="39">
        <f t="shared" si="12"/>
        <v>76</v>
      </c>
      <c r="I44" s="34">
        <f t="shared" si="1"/>
        <v>1.35</v>
      </c>
      <c r="J44" s="76">
        <v>62633807.270000003</v>
      </c>
      <c r="K44" s="76">
        <v>0</v>
      </c>
      <c r="L44" s="76">
        <f t="shared" si="13"/>
        <v>62633807.270000003</v>
      </c>
      <c r="M44" s="64">
        <v>3607.67</v>
      </c>
      <c r="N44" s="23">
        <f>INDEX('BEFC_17-18'!$Z$3:$Z$502,MATCH('LECI_17-18'!A:A,'BEFC_17-18'!$A$3:$A$502))</f>
        <v>551.74900000000002</v>
      </c>
      <c r="O44" s="35">
        <f t="shared" si="2"/>
        <v>15058.31</v>
      </c>
      <c r="P44" s="237">
        <f t="shared" si="3"/>
        <v>440</v>
      </c>
      <c r="Q44" s="22">
        <f t="shared" si="4"/>
        <v>0.78949999999999998</v>
      </c>
      <c r="R44" s="34">
        <f t="shared" si="5"/>
        <v>1.07</v>
      </c>
      <c r="S44" s="29">
        <f t="shared" si="6"/>
        <v>1.7600000000000001E-2</v>
      </c>
      <c r="T44" s="184">
        <f t="shared" si="14"/>
        <v>64</v>
      </c>
      <c r="U44" s="31">
        <f t="shared" si="7"/>
        <v>39814128</v>
      </c>
      <c r="V44" s="37">
        <f t="shared" si="8"/>
        <v>9572.0400000000009</v>
      </c>
      <c r="W44" s="34">
        <f t="shared" si="9"/>
        <v>0</v>
      </c>
      <c r="X44" s="34">
        <f t="shared" si="10"/>
        <v>1.07</v>
      </c>
      <c r="Y44" s="79">
        <v>1459442.86</v>
      </c>
      <c r="Z44" s="78">
        <v>2194214949</v>
      </c>
      <c r="AA44" s="11">
        <v>776988605</v>
      </c>
      <c r="AB44" s="11">
        <v>42960413.649999999</v>
      </c>
      <c r="AC44" s="11"/>
      <c r="AD44" s="11">
        <v>56676.75</v>
      </c>
      <c r="AE44" s="11"/>
      <c r="AF44" s="11"/>
      <c r="AG44" s="11"/>
      <c r="AH44" s="11"/>
      <c r="AI44" s="11">
        <v>123322.51</v>
      </c>
      <c r="AJ44" s="11">
        <v>5721339.8499999996</v>
      </c>
      <c r="AK44" s="11"/>
      <c r="AL44" s="11"/>
      <c r="AM44" s="11"/>
      <c r="AN44" s="11"/>
      <c r="AO44" s="11"/>
      <c r="AP44" s="11"/>
      <c r="AQ44" s="11"/>
      <c r="AR44" s="11"/>
      <c r="AS44" s="11"/>
      <c r="AT44" s="11">
        <v>1561914.69</v>
      </c>
      <c r="AU44" s="8">
        <v>0</v>
      </c>
      <c r="AV44" s="8">
        <v>323031.38</v>
      </c>
      <c r="AW44" s="38">
        <f t="shared" si="15"/>
        <v>50746698.829999998</v>
      </c>
    </row>
    <row r="45" spans="1:49" x14ac:dyDescent="0.2">
      <c r="A45" s="1">
        <v>103024603</v>
      </c>
      <c r="B45" s="2" t="s">
        <v>49</v>
      </c>
      <c r="C45" s="2" t="s">
        <v>32</v>
      </c>
      <c r="D45" s="15">
        <v>83526</v>
      </c>
      <c r="E45" s="6">
        <v>7255</v>
      </c>
      <c r="F45" s="28">
        <f t="shared" si="11"/>
        <v>34379546.020000003</v>
      </c>
      <c r="G45" s="37">
        <f t="shared" si="0"/>
        <v>56.73</v>
      </c>
      <c r="H45" s="39">
        <f t="shared" si="12"/>
        <v>184</v>
      </c>
      <c r="I45" s="34">
        <f t="shared" si="1"/>
        <v>1.1100000000000001</v>
      </c>
      <c r="J45" s="76">
        <v>41770900.719999999</v>
      </c>
      <c r="K45" s="76">
        <v>0</v>
      </c>
      <c r="L45" s="76">
        <f t="shared" si="13"/>
        <v>41770900.719999999</v>
      </c>
      <c r="M45" s="64">
        <v>2866.8110000000001</v>
      </c>
      <c r="N45" s="23">
        <f>INDEX('BEFC_17-18'!$Z$3:$Z$502,MATCH('LECI_17-18'!A:A,'BEFC_17-18'!$A$3:$A$502))</f>
        <v>197.393</v>
      </c>
      <c r="O45" s="35">
        <f t="shared" si="2"/>
        <v>13631.89</v>
      </c>
      <c r="P45" s="237">
        <f t="shared" si="3"/>
        <v>386</v>
      </c>
      <c r="Q45" s="22">
        <f t="shared" si="4"/>
        <v>0.87219999999999998</v>
      </c>
      <c r="R45" s="34">
        <f t="shared" si="5"/>
        <v>0.97</v>
      </c>
      <c r="S45" s="29">
        <f t="shared" si="6"/>
        <v>1.49E-2</v>
      </c>
      <c r="T45" s="184">
        <f t="shared" si="14"/>
        <v>166</v>
      </c>
      <c r="U45" s="31">
        <f t="shared" si="7"/>
        <v>30912122</v>
      </c>
      <c r="V45" s="37">
        <f t="shared" si="8"/>
        <v>10088.14</v>
      </c>
      <c r="W45" s="34">
        <f t="shared" si="9"/>
        <v>0</v>
      </c>
      <c r="X45" s="34">
        <f t="shared" si="10"/>
        <v>0.97</v>
      </c>
      <c r="Y45" s="79">
        <v>860339.86</v>
      </c>
      <c r="Z45" s="78">
        <v>1472597145</v>
      </c>
      <c r="AA45" s="11">
        <v>834277664</v>
      </c>
      <c r="AB45" s="11">
        <v>27874739.780000001</v>
      </c>
      <c r="AC45" s="11">
        <v>91006.97</v>
      </c>
      <c r="AD45" s="11">
        <v>36632.82</v>
      </c>
      <c r="AE45" s="11"/>
      <c r="AF45" s="11"/>
      <c r="AG45" s="11"/>
      <c r="AH45" s="11"/>
      <c r="AI45" s="11"/>
      <c r="AJ45" s="11">
        <v>4292532.59</v>
      </c>
      <c r="AK45" s="11"/>
      <c r="AL45" s="11"/>
      <c r="AM45" s="11"/>
      <c r="AN45" s="11"/>
      <c r="AO45" s="11"/>
      <c r="AP45" s="11"/>
      <c r="AQ45" s="11"/>
      <c r="AR45" s="11"/>
      <c r="AS45" s="11"/>
      <c r="AT45" s="11">
        <v>1212908.6399999999</v>
      </c>
      <c r="AU45" s="8">
        <v>0</v>
      </c>
      <c r="AV45" s="8">
        <v>11385.36</v>
      </c>
      <c r="AW45" s="38">
        <f t="shared" si="15"/>
        <v>33519206.16</v>
      </c>
    </row>
    <row r="46" spans="1:49" x14ac:dyDescent="0.2">
      <c r="A46" s="1">
        <v>103024753</v>
      </c>
      <c r="B46" s="2" t="s">
        <v>50</v>
      </c>
      <c r="C46" s="2" t="s">
        <v>32</v>
      </c>
      <c r="D46" s="15">
        <v>46030</v>
      </c>
      <c r="E46" s="6">
        <v>8894</v>
      </c>
      <c r="F46" s="28">
        <f t="shared" si="11"/>
        <v>20444743.069999997</v>
      </c>
      <c r="G46" s="37">
        <f t="shared" si="0"/>
        <v>49.94</v>
      </c>
      <c r="H46" s="39">
        <f t="shared" si="12"/>
        <v>267</v>
      </c>
      <c r="I46" s="34">
        <f t="shared" si="1"/>
        <v>0.97</v>
      </c>
      <c r="J46" s="76">
        <v>40216669.880000003</v>
      </c>
      <c r="K46" s="76">
        <v>128959.06</v>
      </c>
      <c r="L46" s="76">
        <f t="shared" si="13"/>
        <v>40087710.82</v>
      </c>
      <c r="M46" s="64">
        <v>2659.0160000000001</v>
      </c>
      <c r="N46" s="23">
        <f>INDEX('BEFC_17-18'!$Z$3:$Z$502,MATCH('LECI_17-18'!A:A,'BEFC_17-18'!$A$3:$A$502))</f>
        <v>552.24599999999998</v>
      </c>
      <c r="O46" s="35">
        <f t="shared" si="2"/>
        <v>12483.48</v>
      </c>
      <c r="P46" s="237">
        <f t="shared" si="3"/>
        <v>309</v>
      </c>
      <c r="Q46" s="22">
        <f t="shared" si="4"/>
        <v>0.95240000000000002</v>
      </c>
      <c r="R46" s="34">
        <f t="shared" si="5"/>
        <v>0.92</v>
      </c>
      <c r="S46" s="29">
        <f t="shared" si="6"/>
        <v>1.8599999999999998E-2</v>
      </c>
      <c r="T46" s="184">
        <f t="shared" si="14"/>
        <v>45</v>
      </c>
      <c r="U46" s="31">
        <f t="shared" si="7"/>
        <v>14713635</v>
      </c>
      <c r="V46" s="37">
        <f t="shared" si="8"/>
        <v>4581.8900000000003</v>
      </c>
      <c r="W46" s="34">
        <f t="shared" si="9"/>
        <v>0.32</v>
      </c>
      <c r="X46" s="34">
        <f t="shared" si="10"/>
        <v>1.24</v>
      </c>
      <c r="Y46" s="79">
        <v>1296305.02</v>
      </c>
      <c r="Z46" s="78">
        <v>696542663</v>
      </c>
      <c r="AA46" s="11">
        <v>401489834</v>
      </c>
      <c r="AB46" s="11">
        <v>15290136.199999999</v>
      </c>
      <c r="AC46" s="11"/>
      <c r="AD46" s="11">
        <v>22635.39</v>
      </c>
      <c r="AE46" s="11">
        <v>364708.07</v>
      </c>
      <c r="AF46" s="11"/>
      <c r="AG46" s="11">
        <v>54737.29</v>
      </c>
      <c r="AH46" s="11"/>
      <c r="AI46" s="11">
        <v>88181.39</v>
      </c>
      <c r="AJ46" s="11">
        <v>1988268.92</v>
      </c>
      <c r="AK46" s="11"/>
      <c r="AL46" s="11"/>
      <c r="AM46" s="11"/>
      <c r="AN46" s="11"/>
      <c r="AO46" s="11"/>
      <c r="AP46" s="11"/>
      <c r="AQ46" s="11"/>
      <c r="AR46" s="11"/>
      <c r="AS46" s="11"/>
      <c r="AT46" s="11">
        <v>1219482.25</v>
      </c>
      <c r="AU46" s="8">
        <v>50000</v>
      </c>
      <c r="AV46" s="8">
        <v>70288.539999999994</v>
      </c>
      <c r="AW46" s="38">
        <f t="shared" si="15"/>
        <v>19148438.049999997</v>
      </c>
    </row>
    <row r="47" spans="1:49" x14ac:dyDescent="0.2">
      <c r="A47" s="1">
        <v>103025002</v>
      </c>
      <c r="B47" s="2" t="s">
        <v>51</v>
      </c>
      <c r="C47" s="2" t="s">
        <v>32</v>
      </c>
      <c r="D47" s="15">
        <v>54623</v>
      </c>
      <c r="E47" s="6">
        <v>9755</v>
      </c>
      <c r="F47" s="28">
        <f t="shared" si="11"/>
        <v>29310293.909999996</v>
      </c>
      <c r="G47" s="37">
        <f t="shared" si="0"/>
        <v>55.01</v>
      </c>
      <c r="H47" s="39">
        <f t="shared" si="12"/>
        <v>206</v>
      </c>
      <c r="I47" s="34">
        <f t="shared" si="1"/>
        <v>1.07</v>
      </c>
      <c r="J47" s="76">
        <v>34602789.600000001</v>
      </c>
      <c r="K47" s="76">
        <v>266766.24</v>
      </c>
      <c r="L47" s="76">
        <f t="shared" si="13"/>
        <v>34336023.359999999</v>
      </c>
      <c r="M47" s="64">
        <v>1935.8009999999999</v>
      </c>
      <c r="N47" s="23">
        <f>INDEX('BEFC_17-18'!$Z$3:$Z$502,MATCH('LECI_17-18'!A:A,'BEFC_17-18'!$A$3:$A$502))</f>
        <v>410.262</v>
      </c>
      <c r="O47" s="35">
        <f t="shared" si="2"/>
        <v>14635.59</v>
      </c>
      <c r="P47" s="237">
        <f t="shared" si="3"/>
        <v>430</v>
      </c>
      <c r="Q47" s="22">
        <f t="shared" si="4"/>
        <v>0.81230000000000002</v>
      </c>
      <c r="R47" s="34">
        <f t="shared" si="5"/>
        <v>0.87</v>
      </c>
      <c r="S47" s="29">
        <f t="shared" si="6"/>
        <v>1.7399999999999999E-2</v>
      </c>
      <c r="T47" s="184">
        <f t="shared" si="14"/>
        <v>68</v>
      </c>
      <c r="U47" s="31">
        <f t="shared" si="7"/>
        <v>22522031</v>
      </c>
      <c r="V47" s="37">
        <f t="shared" si="8"/>
        <v>9599.93</v>
      </c>
      <c r="W47" s="34">
        <f t="shared" si="9"/>
        <v>0</v>
      </c>
      <c r="X47" s="34">
        <f t="shared" si="10"/>
        <v>0.87</v>
      </c>
      <c r="Y47" s="79">
        <v>848433.87</v>
      </c>
      <c r="Z47" s="78">
        <v>1175800174</v>
      </c>
      <c r="AA47" s="11">
        <v>504948400</v>
      </c>
      <c r="AB47" s="11">
        <v>24076217</v>
      </c>
      <c r="AC47" s="11"/>
      <c r="AD47" s="11">
        <v>31816.95</v>
      </c>
      <c r="AE47" s="11"/>
      <c r="AF47" s="11"/>
      <c r="AG47" s="11"/>
      <c r="AH47" s="11"/>
      <c r="AI47" s="11">
        <v>57514.65</v>
      </c>
      <c r="AJ47" s="11">
        <v>3375913.16</v>
      </c>
      <c r="AK47" s="11"/>
      <c r="AL47" s="11"/>
      <c r="AM47" s="11"/>
      <c r="AN47" s="11"/>
      <c r="AO47" s="11"/>
      <c r="AP47" s="11"/>
      <c r="AQ47" s="11"/>
      <c r="AR47" s="11"/>
      <c r="AS47" s="11"/>
      <c r="AT47" s="11">
        <v>873259.88</v>
      </c>
      <c r="AU47" s="8">
        <v>0</v>
      </c>
      <c r="AV47" s="8">
        <v>47138.400000000001</v>
      </c>
      <c r="AW47" s="38">
        <f t="shared" si="15"/>
        <v>28461860.039999995</v>
      </c>
    </row>
    <row r="48" spans="1:49" x14ac:dyDescent="0.2">
      <c r="A48" s="1">
        <v>103026002</v>
      </c>
      <c r="B48" s="2" t="s">
        <v>52</v>
      </c>
      <c r="C48" s="2" t="s">
        <v>32</v>
      </c>
      <c r="D48" s="15">
        <v>35188</v>
      </c>
      <c r="E48" s="6">
        <v>14225</v>
      </c>
      <c r="F48" s="28">
        <f t="shared" si="11"/>
        <v>16537613.120000001</v>
      </c>
      <c r="G48" s="37">
        <f t="shared" si="0"/>
        <v>33.04</v>
      </c>
      <c r="H48" s="39">
        <f t="shared" si="12"/>
        <v>459</v>
      </c>
      <c r="I48" s="34">
        <f t="shared" si="1"/>
        <v>0.64</v>
      </c>
      <c r="J48" s="76">
        <v>51713891</v>
      </c>
      <c r="K48" s="76">
        <v>414083</v>
      </c>
      <c r="L48" s="76">
        <f t="shared" si="13"/>
        <v>51299808</v>
      </c>
      <c r="M48" s="64">
        <v>4009.7260000000001</v>
      </c>
      <c r="N48" s="23">
        <f>INDEX('BEFC_17-18'!$Z$3:$Z$502,MATCH('LECI_17-18'!A:A,'BEFC_17-18'!$A$3:$A$502))</f>
        <v>1838.617</v>
      </c>
      <c r="O48" s="35">
        <f t="shared" si="2"/>
        <v>8771.68</v>
      </c>
      <c r="P48" s="237">
        <f t="shared" si="3"/>
        <v>13</v>
      </c>
      <c r="Q48" s="22">
        <f t="shared" si="4"/>
        <v>1.3553999999999999</v>
      </c>
      <c r="R48" s="34">
        <f t="shared" si="5"/>
        <v>0.64</v>
      </c>
      <c r="S48" s="29">
        <f t="shared" si="6"/>
        <v>1.37E-2</v>
      </c>
      <c r="T48" s="184">
        <f t="shared" si="14"/>
        <v>233</v>
      </c>
      <c r="U48" s="31">
        <f t="shared" si="7"/>
        <v>16144192</v>
      </c>
      <c r="V48" s="37">
        <f t="shared" si="8"/>
        <v>2760.47</v>
      </c>
      <c r="W48" s="34">
        <f t="shared" si="9"/>
        <v>0.59</v>
      </c>
      <c r="X48" s="34">
        <f t="shared" si="10"/>
        <v>1.23</v>
      </c>
      <c r="Y48" s="79">
        <v>2438492.12</v>
      </c>
      <c r="Z48" s="78">
        <v>785031913</v>
      </c>
      <c r="AA48" s="11">
        <v>419758518</v>
      </c>
      <c r="AB48" s="11">
        <v>10330256</v>
      </c>
      <c r="AC48" s="11"/>
      <c r="AD48" s="11">
        <v>16122</v>
      </c>
      <c r="AE48" s="11"/>
      <c r="AF48" s="11"/>
      <c r="AG48" s="11"/>
      <c r="AH48" s="11"/>
      <c r="AI48" s="11">
        <v>48537</v>
      </c>
      <c r="AJ48" s="11">
        <v>2583942</v>
      </c>
      <c r="AK48" s="11"/>
      <c r="AL48" s="11"/>
      <c r="AM48" s="11"/>
      <c r="AN48" s="11"/>
      <c r="AO48" s="11"/>
      <c r="AP48" s="11"/>
      <c r="AQ48" s="11"/>
      <c r="AR48" s="11"/>
      <c r="AS48" s="11"/>
      <c r="AT48" s="11">
        <v>1087897</v>
      </c>
      <c r="AU48" s="8">
        <v>0</v>
      </c>
      <c r="AV48" s="8">
        <v>32367</v>
      </c>
      <c r="AW48" s="38">
        <f t="shared" si="15"/>
        <v>14099121</v>
      </c>
    </row>
    <row r="49" spans="1:49" x14ac:dyDescent="0.2">
      <c r="A49" s="1">
        <v>103026303</v>
      </c>
      <c r="B49" s="2" t="s">
        <v>53</v>
      </c>
      <c r="C49" s="2" t="s">
        <v>32</v>
      </c>
      <c r="D49" s="15">
        <v>67236</v>
      </c>
      <c r="E49" s="6">
        <v>11306</v>
      </c>
      <c r="F49" s="28">
        <f t="shared" si="11"/>
        <v>48514765.579999998</v>
      </c>
      <c r="G49" s="37">
        <f t="shared" si="0"/>
        <v>63.82</v>
      </c>
      <c r="H49" s="39">
        <f t="shared" si="12"/>
        <v>120</v>
      </c>
      <c r="I49" s="34">
        <f t="shared" si="1"/>
        <v>1.24</v>
      </c>
      <c r="J49" s="76">
        <v>53919956.490000002</v>
      </c>
      <c r="K49" s="76">
        <v>50212.5</v>
      </c>
      <c r="L49" s="76">
        <f t="shared" si="13"/>
        <v>53869743.990000002</v>
      </c>
      <c r="M49" s="64">
        <v>2922.2089999999998</v>
      </c>
      <c r="N49" s="23">
        <f>INDEX('BEFC_17-18'!$Z$3:$Z$502,MATCH('LECI_17-18'!A:A,'BEFC_17-18'!$A$3:$A$502))</f>
        <v>199.83600000000001</v>
      </c>
      <c r="O49" s="35">
        <f t="shared" si="2"/>
        <v>17254.63</v>
      </c>
      <c r="P49" s="237">
        <f t="shared" si="3"/>
        <v>478</v>
      </c>
      <c r="Q49" s="22">
        <f t="shared" si="4"/>
        <v>0.68899999999999995</v>
      </c>
      <c r="R49" s="34">
        <f t="shared" si="5"/>
        <v>0.85</v>
      </c>
      <c r="S49" s="29">
        <f t="shared" si="6"/>
        <v>1.52E-2</v>
      </c>
      <c r="T49" s="184">
        <f t="shared" si="14"/>
        <v>149</v>
      </c>
      <c r="U49" s="31">
        <f t="shared" si="7"/>
        <v>42881865</v>
      </c>
      <c r="V49" s="37">
        <f t="shared" si="8"/>
        <v>13735.18</v>
      </c>
      <c r="W49" s="34">
        <f t="shared" si="9"/>
        <v>0</v>
      </c>
      <c r="X49" s="34">
        <f t="shared" si="10"/>
        <v>0.85</v>
      </c>
      <c r="Y49" s="79">
        <v>925454.69</v>
      </c>
      <c r="Z49" s="78">
        <v>2331013129</v>
      </c>
      <c r="AA49" s="11">
        <v>869126034</v>
      </c>
      <c r="AB49" s="11">
        <v>39496220.350000001</v>
      </c>
      <c r="AC49" s="11">
        <v>781304.1</v>
      </c>
      <c r="AD49" s="11">
        <v>51998.68</v>
      </c>
      <c r="AE49" s="11"/>
      <c r="AF49" s="11">
        <v>5548.97</v>
      </c>
      <c r="AG49" s="11"/>
      <c r="AH49" s="11"/>
      <c r="AI49" s="11"/>
      <c r="AJ49" s="11">
        <v>5320330.2300000004</v>
      </c>
      <c r="AK49" s="11"/>
      <c r="AL49" s="11"/>
      <c r="AM49" s="11"/>
      <c r="AN49" s="11"/>
      <c r="AO49" s="11"/>
      <c r="AP49" s="11"/>
      <c r="AQ49" s="11"/>
      <c r="AR49" s="11"/>
      <c r="AS49" s="11"/>
      <c r="AT49" s="11">
        <v>1881276.74</v>
      </c>
      <c r="AU49" s="8">
        <v>0</v>
      </c>
      <c r="AV49" s="8">
        <v>52631.82</v>
      </c>
      <c r="AW49" s="38">
        <f t="shared" si="15"/>
        <v>47589310.890000001</v>
      </c>
    </row>
    <row r="50" spans="1:49" x14ac:dyDescent="0.2">
      <c r="A50" s="1">
        <v>103026343</v>
      </c>
      <c r="B50" s="2" t="s">
        <v>54</v>
      </c>
      <c r="C50" s="2" t="s">
        <v>32</v>
      </c>
      <c r="D50" s="15">
        <v>71613</v>
      </c>
      <c r="E50" s="6">
        <v>10799</v>
      </c>
      <c r="F50" s="28">
        <f t="shared" si="11"/>
        <v>50835704.32</v>
      </c>
      <c r="G50" s="37">
        <f t="shared" si="0"/>
        <v>65.73</v>
      </c>
      <c r="H50" s="39">
        <f t="shared" si="12"/>
        <v>108</v>
      </c>
      <c r="I50" s="34">
        <f t="shared" si="1"/>
        <v>1.28</v>
      </c>
      <c r="J50" s="76">
        <v>60395129.560000002</v>
      </c>
      <c r="K50" s="76">
        <v>0</v>
      </c>
      <c r="L50" s="76">
        <f t="shared" si="13"/>
        <v>60395129.560000002</v>
      </c>
      <c r="M50" s="64">
        <v>3825.105</v>
      </c>
      <c r="N50" s="23">
        <f>INDEX('BEFC_17-18'!$Z$3:$Z$502,MATCH('LECI_17-18'!A:A,'BEFC_17-18'!$A$3:$A$502))</f>
        <v>272.065</v>
      </c>
      <c r="O50" s="35">
        <f t="shared" si="2"/>
        <v>14740.69</v>
      </c>
      <c r="P50" s="237">
        <f t="shared" si="3"/>
        <v>434</v>
      </c>
      <c r="Q50" s="22">
        <f t="shared" si="4"/>
        <v>0.80659999999999998</v>
      </c>
      <c r="R50" s="34">
        <f t="shared" si="5"/>
        <v>1.03</v>
      </c>
      <c r="S50" s="29">
        <f t="shared" si="6"/>
        <v>1.6500000000000001E-2</v>
      </c>
      <c r="T50" s="184">
        <f t="shared" si="14"/>
        <v>100</v>
      </c>
      <c r="U50" s="31">
        <f t="shared" si="7"/>
        <v>41240112</v>
      </c>
      <c r="V50" s="37">
        <f t="shared" si="8"/>
        <v>10065.51</v>
      </c>
      <c r="W50" s="34">
        <f t="shared" si="9"/>
        <v>0</v>
      </c>
      <c r="X50" s="34">
        <f t="shared" si="10"/>
        <v>1.03</v>
      </c>
      <c r="Y50" s="79">
        <v>955775.93</v>
      </c>
      <c r="Z50" s="78">
        <v>2098660697</v>
      </c>
      <c r="AA50" s="11">
        <v>978959579</v>
      </c>
      <c r="AB50" s="11">
        <v>42389562.539999999</v>
      </c>
      <c r="AC50" s="11">
        <v>932081.82</v>
      </c>
      <c r="AD50" s="11">
        <v>53984.01</v>
      </c>
      <c r="AE50" s="11">
        <v>150000</v>
      </c>
      <c r="AF50" s="11"/>
      <c r="AG50" s="11"/>
      <c r="AH50" s="11"/>
      <c r="AI50" s="11">
        <v>91442.880000000005</v>
      </c>
      <c r="AJ50" s="11">
        <v>5373748.5999999996</v>
      </c>
      <c r="AK50" s="11"/>
      <c r="AL50" s="11"/>
      <c r="AM50" s="11"/>
      <c r="AN50" s="11"/>
      <c r="AO50" s="11"/>
      <c r="AP50" s="11"/>
      <c r="AQ50" s="11"/>
      <c r="AR50" s="11"/>
      <c r="AS50" s="11"/>
      <c r="AT50" s="11">
        <v>818575.54</v>
      </c>
      <c r="AU50" s="8">
        <v>0</v>
      </c>
      <c r="AV50" s="8">
        <v>70533</v>
      </c>
      <c r="AW50" s="38">
        <f t="shared" si="15"/>
        <v>49879928.390000001</v>
      </c>
    </row>
    <row r="51" spans="1:49" x14ac:dyDescent="0.2">
      <c r="A51" s="1">
        <v>103026402</v>
      </c>
      <c r="B51" s="2" t="s">
        <v>55</v>
      </c>
      <c r="C51" s="2" t="s">
        <v>32</v>
      </c>
      <c r="D51" s="15">
        <v>81274</v>
      </c>
      <c r="E51" s="6">
        <v>14024</v>
      </c>
      <c r="F51" s="28">
        <f t="shared" si="11"/>
        <v>71759911.780000001</v>
      </c>
      <c r="G51" s="37">
        <f t="shared" si="0"/>
        <v>62.96</v>
      </c>
      <c r="H51" s="39">
        <f t="shared" si="12"/>
        <v>127</v>
      </c>
      <c r="I51" s="34">
        <f t="shared" si="1"/>
        <v>1.23</v>
      </c>
      <c r="J51" s="76">
        <v>79222493.879999995</v>
      </c>
      <c r="K51" s="76">
        <v>452655.91000000003</v>
      </c>
      <c r="L51" s="76">
        <f t="shared" si="13"/>
        <v>78769837.969999999</v>
      </c>
      <c r="M51" s="64">
        <v>5229.1450000000004</v>
      </c>
      <c r="N51" s="23">
        <f>INDEX('BEFC_17-18'!$Z$3:$Z$502,MATCH('LECI_17-18'!A:A,'BEFC_17-18'!$A$3:$A$502))</f>
        <v>398.71600000000001</v>
      </c>
      <c r="O51" s="35">
        <f t="shared" si="2"/>
        <v>13996.41</v>
      </c>
      <c r="P51" s="237">
        <f t="shared" si="3"/>
        <v>405</v>
      </c>
      <c r="Q51" s="22">
        <f t="shared" si="4"/>
        <v>0.84940000000000004</v>
      </c>
      <c r="R51" s="34">
        <f t="shared" si="5"/>
        <v>1.04</v>
      </c>
      <c r="S51" s="29">
        <f t="shared" si="6"/>
        <v>1.7000000000000001E-2</v>
      </c>
      <c r="T51" s="184">
        <f t="shared" si="14"/>
        <v>84</v>
      </c>
      <c r="U51" s="31">
        <f t="shared" si="7"/>
        <v>56633545</v>
      </c>
      <c r="V51" s="37">
        <f t="shared" si="8"/>
        <v>10063.07</v>
      </c>
      <c r="W51" s="34">
        <f t="shared" si="9"/>
        <v>0</v>
      </c>
      <c r="X51" s="34">
        <f t="shared" si="10"/>
        <v>1.04</v>
      </c>
      <c r="Y51" s="79">
        <v>1709443.97</v>
      </c>
      <c r="Z51" s="78">
        <v>2537403198</v>
      </c>
      <c r="AA51" s="11">
        <v>1688980776</v>
      </c>
      <c r="AB51" s="11">
        <v>60748310</v>
      </c>
      <c r="AC51" s="11"/>
      <c r="AD51" s="11">
        <v>76021.259999999995</v>
      </c>
      <c r="AE51" s="11"/>
      <c r="AF51" s="11"/>
      <c r="AG51" s="11"/>
      <c r="AH51" s="11"/>
      <c r="AI51" s="11">
        <v>46434.58</v>
      </c>
      <c r="AJ51" s="11">
        <v>8154789.9699999997</v>
      </c>
      <c r="AK51" s="11"/>
      <c r="AL51" s="11"/>
      <c r="AM51" s="11"/>
      <c r="AN51" s="11"/>
      <c r="AO51" s="11"/>
      <c r="AP51" s="11"/>
      <c r="AQ51" s="11"/>
      <c r="AR51" s="11"/>
      <c r="AS51" s="11"/>
      <c r="AT51" s="11">
        <v>1024912</v>
      </c>
      <c r="AU51" s="8">
        <v>0</v>
      </c>
      <c r="AV51" s="8">
        <v>0</v>
      </c>
      <c r="AW51" s="38">
        <f t="shared" si="15"/>
        <v>70050467.810000002</v>
      </c>
    </row>
    <row r="52" spans="1:49" x14ac:dyDescent="0.2">
      <c r="A52" s="1">
        <v>103026852</v>
      </c>
      <c r="B52" s="2" t="s">
        <v>56</v>
      </c>
      <c r="C52" s="2" t="s">
        <v>32</v>
      </c>
      <c r="D52" s="15">
        <v>95085</v>
      </c>
      <c r="E52" s="6">
        <v>19880</v>
      </c>
      <c r="F52" s="28">
        <f t="shared" si="11"/>
        <v>113346372.28</v>
      </c>
      <c r="G52" s="37">
        <f t="shared" si="0"/>
        <v>59.96</v>
      </c>
      <c r="H52" s="39">
        <f t="shared" si="12"/>
        <v>157</v>
      </c>
      <c r="I52" s="34">
        <f t="shared" si="1"/>
        <v>1.17</v>
      </c>
      <c r="J52" s="76">
        <v>126963965.98999999</v>
      </c>
      <c r="K52" s="76">
        <v>0</v>
      </c>
      <c r="L52" s="76">
        <f t="shared" si="13"/>
        <v>126963965.98999999</v>
      </c>
      <c r="M52" s="64">
        <v>8050.473</v>
      </c>
      <c r="N52" s="23">
        <f>INDEX('BEFC_17-18'!$Z$3:$Z$502,MATCH('LECI_17-18'!A:A,'BEFC_17-18'!$A$3:$A$502))</f>
        <v>274.74599999999998</v>
      </c>
      <c r="O52" s="35">
        <f t="shared" si="2"/>
        <v>15250.53</v>
      </c>
      <c r="P52" s="237">
        <f t="shared" si="3"/>
        <v>445</v>
      </c>
      <c r="Q52" s="22">
        <f t="shared" si="4"/>
        <v>0.77959999999999996</v>
      </c>
      <c r="R52" s="34">
        <f t="shared" si="5"/>
        <v>0.91</v>
      </c>
      <c r="S52" s="29">
        <f t="shared" si="6"/>
        <v>1.52E-2</v>
      </c>
      <c r="T52" s="184">
        <f t="shared" si="14"/>
        <v>149</v>
      </c>
      <c r="U52" s="31">
        <f t="shared" si="7"/>
        <v>99858198</v>
      </c>
      <c r="V52" s="37">
        <f t="shared" si="8"/>
        <v>11994.66</v>
      </c>
      <c r="W52" s="34">
        <f t="shared" si="9"/>
        <v>0</v>
      </c>
      <c r="X52" s="34">
        <f t="shared" si="10"/>
        <v>0.91</v>
      </c>
      <c r="Y52" s="79">
        <v>2215186.2799999998</v>
      </c>
      <c r="Z52" s="78">
        <v>4802356100</v>
      </c>
      <c r="AA52" s="11">
        <v>2649748195</v>
      </c>
      <c r="AB52" s="11">
        <v>92840055.75</v>
      </c>
      <c r="AC52" s="11">
        <v>1827404.16</v>
      </c>
      <c r="AD52" s="11">
        <v>119622.89</v>
      </c>
      <c r="AE52" s="11">
        <v>1494.96</v>
      </c>
      <c r="AF52" s="11"/>
      <c r="AG52" s="11">
        <v>174029.95</v>
      </c>
      <c r="AH52" s="11"/>
      <c r="AI52" s="11">
        <v>174029.83</v>
      </c>
      <c r="AJ52" s="11">
        <v>14054890.369999999</v>
      </c>
      <c r="AK52" s="11"/>
      <c r="AL52" s="11"/>
      <c r="AM52" s="11"/>
      <c r="AN52" s="11"/>
      <c r="AO52" s="11"/>
      <c r="AP52" s="11"/>
      <c r="AQ52" s="11"/>
      <c r="AR52" s="11"/>
      <c r="AS52" s="11"/>
      <c r="AT52" s="11">
        <v>1316435.73</v>
      </c>
      <c r="AU52" s="8">
        <v>0</v>
      </c>
      <c r="AV52" s="8">
        <v>623222.36</v>
      </c>
      <c r="AW52" s="38">
        <f t="shared" si="15"/>
        <v>111131186</v>
      </c>
    </row>
    <row r="53" spans="1:49" x14ac:dyDescent="0.2">
      <c r="A53" s="1">
        <v>103026873</v>
      </c>
      <c r="B53" s="2" t="s">
        <v>57</v>
      </c>
      <c r="C53" s="2" t="s">
        <v>32</v>
      </c>
      <c r="D53" s="15">
        <v>39192</v>
      </c>
      <c r="E53" s="6">
        <v>6768</v>
      </c>
      <c r="F53" s="28">
        <f t="shared" si="11"/>
        <v>13573166.640000001</v>
      </c>
      <c r="G53" s="37">
        <f t="shared" si="0"/>
        <v>51.17</v>
      </c>
      <c r="H53" s="39">
        <f t="shared" si="12"/>
        <v>255</v>
      </c>
      <c r="I53" s="34">
        <f t="shared" si="1"/>
        <v>1</v>
      </c>
      <c r="J53" s="76">
        <v>19437189</v>
      </c>
      <c r="K53" s="76">
        <v>26298</v>
      </c>
      <c r="L53" s="76">
        <f t="shared" si="13"/>
        <v>19410891</v>
      </c>
      <c r="M53" s="64">
        <v>1219.2339999999999</v>
      </c>
      <c r="N53" s="23">
        <f>INDEX('BEFC_17-18'!$Z$3:$Z$502,MATCH('LECI_17-18'!A:A,'BEFC_17-18'!$A$3:$A$502))</f>
        <v>205.309</v>
      </c>
      <c r="O53" s="35">
        <f t="shared" si="2"/>
        <v>13626.05</v>
      </c>
      <c r="P53" s="237">
        <f t="shared" si="3"/>
        <v>385</v>
      </c>
      <c r="Q53" s="22">
        <f t="shared" si="4"/>
        <v>0.87250000000000005</v>
      </c>
      <c r="R53" s="34">
        <f t="shared" si="5"/>
        <v>0.87</v>
      </c>
      <c r="S53" s="29">
        <f t="shared" si="6"/>
        <v>0.02</v>
      </c>
      <c r="T53" s="184">
        <f t="shared" si="14"/>
        <v>23</v>
      </c>
      <c r="U53" s="31">
        <f t="shared" si="7"/>
        <v>9079040</v>
      </c>
      <c r="V53" s="37">
        <f t="shared" si="8"/>
        <v>6373.3</v>
      </c>
      <c r="W53" s="34">
        <f t="shared" si="9"/>
        <v>0.05</v>
      </c>
      <c r="X53" s="34">
        <f t="shared" si="10"/>
        <v>0.92</v>
      </c>
      <c r="Y53" s="79">
        <v>697587.64</v>
      </c>
      <c r="Z53" s="78">
        <v>410091078</v>
      </c>
      <c r="AA53" s="11">
        <v>267449254</v>
      </c>
      <c r="AB53" s="11">
        <v>10227690</v>
      </c>
      <c r="AC53" s="11"/>
      <c r="AD53" s="11">
        <v>13965</v>
      </c>
      <c r="AE53" s="11"/>
      <c r="AF53" s="11"/>
      <c r="AG53" s="11">
        <v>20225</v>
      </c>
      <c r="AH53" s="11"/>
      <c r="AI53" s="11">
        <v>31521</v>
      </c>
      <c r="AJ53" s="11">
        <v>1541074</v>
      </c>
      <c r="AK53" s="11"/>
      <c r="AL53" s="11"/>
      <c r="AM53" s="11"/>
      <c r="AN53" s="11"/>
      <c r="AO53" s="11"/>
      <c r="AP53" s="11"/>
      <c r="AQ53" s="11"/>
      <c r="AR53" s="11"/>
      <c r="AS53" s="11"/>
      <c r="AT53" s="11">
        <v>1023297</v>
      </c>
      <c r="AU53" s="8">
        <v>0</v>
      </c>
      <c r="AV53" s="8">
        <v>17807</v>
      </c>
      <c r="AW53" s="38">
        <f t="shared" si="15"/>
        <v>12875579</v>
      </c>
    </row>
    <row r="54" spans="1:49" x14ac:dyDescent="0.2">
      <c r="A54" s="1">
        <v>103026902</v>
      </c>
      <c r="B54" s="2" t="s">
        <v>58</v>
      </c>
      <c r="C54" s="2" t="s">
        <v>32</v>
      </c>
      <c r="D54" s="15">
        <v>63093</v>
      </c>
      <c r="E54" s="6">
        <v>16956</v>
      </c>
      <c r="F54" s="28">
        <f t="shared" si="11"/>
        <v>55872920.400000006</v>
      </c>
      <c r="G54" s="37">
        <f t="shared" si="0"/>
        <v>52.23</v>
      </c>
      <c r="H54" s="39">
        <f t="shared" si="12"/>
        <v>231</v>
      </c>
      <c r="I54" s="34">
        <f t="shared" si="1"/>
        <v>1.02</v>
      </c>
      <c r="J54" s="76">
        <v>64891865.059999995</v>
      </c>
      <c r="K54" s="76">
        <v>38297.33</v>
      </c>
      <c r="L54" s="76">
        <f t="shared" si="13"/>
        <v>64853567.729999997</v>
      </c>
      <c r="M54" s="64">
        <v>4335.7569999999996</v>
      </c>
      <c r="N54" s="23">
        <f>INDEX('BEFC_17-18'!$Z$3:$Z$502,MATCH('LECI_17-18'!A:A,'BEFC_17-18'!$A$3:$A$502))</f>
        <v>366.56299999999999</v>
      </c>
      <c r="O54" s="35">
        <f t="shared" si="2"/>
        <v>13791.82</v>
      </c>
      <c r="P54" s="237">
        <f t="shared" si="3"/>
        <v>397</v>
      </c>
      <c r="Q54" s="22">
        <f t="shared" si="4"/>
        <v>0.86199999999999999</v>
      </c>
      <c r="R54" s="34">
        <f t="shared" si="5"/>
        <v>0.88</v>
      </c>
      <c r="S54" s="29">
        <f t="shared" si="6"/>
        <v>1.5299999999999999E-2</v>
      </c>
      <c r="T54" s="184">
        <f t="shared" si="14"/>
        <v>145</v>
      </c>
      <c r="U54" s="31">
        <f t="shared" si="7"/>
        <v>48877448</v>
      </c>
      <c r="V54" s="37">
        <f t="shared" si="8"/>
        <v>10394.33</v>
      </c>
      <c r="W54" s="34">
        <f t="shared" si="9"/>
        <v>0</v>
      </c>
      <c r="X54" s="34">
        <f t="shared" si="10"/>
        <v>0.88</v>
      </c>
      <c r="Y54" s="79">
        <v>1430598.24</v>
      </c>
      <c r="Z54" s="78">
        <v>2490966377</v>
      </c>
      <c r="AA54" s="11">
        <v>1156604405</v>
      </c>
      <c r="AB54" s="11">
        <v>44448126.280000001</v>
      </c>
      <c r="AC54" s="11"/>
      <c r="AD54" s="11">
        <v>61665.919999999998</v>
      </c>
      <c r="AE54" s="11">
        <v>34334.980000000003</v>
      </c>
      <c r="AF54" s="11"/>
      <c r="AG54" s="11"/>
      <c r="AH54" s="11"/>
      <c r="AI54" s="11">
        <v>73669.460000000006</v>
      </c>
      <c r="AJ54" s="11">
        <v>7574513.6399999997</v>
      </c>
      <c r="AK54" s="11"/>
      <c r="AL54" s="11"/>
      <c r="AM54" s="11"/>
      <c r="AN54" s="11"/>
      <c r="AO54" s="11"/>
      <c r="AP54" s="11"/>
      <c r="AQ54" s="11"/>
      <c r="AR54" s="11"/>
      <c r="AS54" s="11"/>
      <c r="AT54" s="11">
        <v>2183121.17</v>
      </c>
      <c r="AU54" s="8">
        <v>0</v>
      </c>
      <c r="AV54" s="8">
        <v>66890.710000000006</v>
      </c>
      <c r="AW54" s="38">
        <f t="shared" si="15"/>
        <v>54442322.160000004</v>
      </c>
    </row>
    <row r="55" spans="1:49" x14ac:dyDescent="0.2">
      <c r="A55" s="1">
        <v>103027352</v>
      </c>
      <c r="B55" s="2" t="s">
        <v>59</v>
      </c>
      <c r="C55" s="2" t="s">
        <v>32</v>
      </c>
      <c r="D55" s="15">
        <v>48491</v>
      </c>
      <c r="E55" s="6">
        <v>18735</v>
      </c>
      <c r="F55" s="28">
        <f t="shared" si="11"/>
        <v>44765235.000000007</v>
      </c>
      <c r="G55" s="37">
        <f t="shared" si="0"/>
        <v>49.27</v>
      </c>
      <c r="H55" s="39">
        <f t="shared" si="12"/>
        <v>278</v>
      </c>
      <c r="I55" s="34">
        <f t="shared" si="1"/>
        <v>0.96</v>
      </c>
      <c r="J55" s="76">
        <v>76378279.760000005</v>
      </c>
      <c r="K55" s="76">
        <v>49555.780000000006</v>
      </c>
      <c r="L55" s="76">
        <f t="shared" si="13"/>
        <v>76328723.980000004</v>
      </c>
      <c r="M55" s="64">
        <v>4567.2269999999999</v>
      </c>
      <c r="N55" s="23">
        <f>INDEX('BEFC_17-18'!$Z$3:$Z$502,MATCH('LECI_17-18'!A:A,'BEFC_17-18'!$A$3:$A$502))</f>
        <v>1038.4259999999999</v>
      </c>
      <c r="O55" s="35">
        <f t="shared" si="2"/>
        <v>13616.38</v>
      </c>
      <c r="P55" s="237">
        <f t="shared" si="3"/>
        <v>384</v>
      </c>
      <c r="Q55" s="22">
        <f t="shared" si="4"/>
        <v>0.87309999999999999</v>
      </c>
      <c r="R55" s="34">
        <f t="shared" si="5"/>
        <v>0.84</v>
      </c>
      <c r="S55" s="29">
        <f t="shared" si="6"/>
        <v>2.0299999999999999E-2</v>
      </c>
      <c r="T55" s="184">
        <f t="shared" si="14"/>
        <v>21</v>
      </c>
      <c r="U55" s="31">
        <f t="shared" si="7"/>
        <v>29524705</v>
      </c>
      <c r="V55" s="37">
        <f t="shared" si="8"/>
        <v>5266.95</v>
      </c>
      <c r="W55" s="34">
        <f t="shared" si="9"/>
        <v>0.21</v>
      </c>
      <c r="X55" s="34">
        <f t="shared" si="10"/>
        <v>1.05</v>
      </c>
      <c r="Y55" s="79">
        <v>2359794.0299999998</v>
      </c>
      <c r="Z55" s="78">
        <v>1447407259</v>
      </c>
      <c r="AA55" s="11">
        <v>755928957</v>
      </c>
      <c r="AB55" s="11">
        <v>33542447.399999999</v>
      </c>
      <c r="AC55" s="11"/>
      <c r="AD55" s="11">
        <v>45782.42</v>
      </c>
      <c r="AE55" s="11">
        <v>14867</v>
      </c>
      <c r="AF55" s="11"/>
      <c r="AG55" s="11"/>
      <c r="AH55" s="11"/>
      <c r="AI55" s="11">
        <v>35990.85</v>
      </c>
      <c r="AJ55" s="11">
        <v>4847282.2</v>
      </c>
      <c r="AK55" s="11"/>
      <c r="AL55" s="11"/>
      <c r="AM55" s="11"/>
      <c r="AN55" s="11"/>
      <c r="AO55" s="11"/>
      <c r="AP55" s="11"/>
      <c r="AQ55" s="11"/>
      <c r="AR55" s="11"/>
      <c r="AS55" s="11"/>
      <c r="AT55" s="11">
        <v>3665182.82</v>
      </c>
      <c r="AU55" s="8">
        <v>0</v>
      </c>
      <c r="AV55" s="8">
        <v>253888.28</v>
      </c>
      <c r="AW55" s="38">
        <f t="shared" si="15"/>
        <v>42405440.970000006</v>
      </c>
    </row>
    <row r="56" spans="1:49" x14ac:dyDescent="0.2">
      <c r="A56" s="1">
        <v>103027503</v>
      </c>
      <c r="B56" s="2" t="s">
        <v>60</v>
      </c>
      <c r="C56" s="2" t="s">
        <v>32</v>
      </c>
      <c r="D56" s="15">
        <v>67700</v>
      </c>
      <c r="E56" s="6">
        <v>11062</v>
      </c>
      <c r="F56" s="28">
        <f t="shared" si="11"/>
        <v>32405893.340000004</v>
      </c>
      <c r="G56" s="37">
        <f t="shared" si="0"/>
        <v>43.27</v>
      </c>
      <c r="H56" s="39">
        <f t="shared" si="12"/>
        <v>348</v>
      </c>
      <c r="I56" s="34">
        <f t="shared" si="1"/>
        <v>0.84</v>
      </c>
      <c r="J56" s="76">
        <v>54238489.549999997</v>
      </c>
      <c r="K56" s="76">
        <v>187055.69</v>
      </c>
      <c r="L56" s="76">
        <f t="shared" si="13"/>
        <v>54051433.859999999</v>
      </c>
      <c r="M56" s="64">
        <v>3953.0309999999999</v>
      </c>
      <c r="N56" s="23">
        <f>INDEX('BEFC_17-18'!$Z$3:$Z$502,MATCH('LECI_17-18'!A:A,'BEFC_17-18'!$A$3:$A$502))</f>
        <v>222.92099999999999</v>
      </c>
      <c r="O56" s="35">
        <f t="shared" si="2"/>
        <v>12943.5</v>
      </c>
      <c r="P56" s="237">
        <f t="shared" si="3"/>
        <v>341</v>
      </c>
      <c r="Q56" s="22">
        <f t="shared" si="4"/>
        <v>0.91849999999999998</v>
      </c>
      <c r="R56" s="34">
        <f t="shared" si="5"/>
        <v>0.77</v>
      </c>
      <c r="S56" s="29">
        <f t="shared" si="6"/>
        <v>1.54E-2</v>
      </c>
      <c r="T56" s="184">
        <f t="shared" si="14"/>
        <v>140</v>
      </c>
      <c r="U56" s="31">
        <f t="shared" si="7"/>
        <v>28180376</v>
      </c>
      <c r="V56" s="37">
        <f t="shared" si="8"/>
        <v>6748.25</v>
      </c>
      <c r="W56" s="34">
        <f t="shared" si="9"/>
        <v>0</v>
      </c>
      <c r="X56" s="34">
        <f t="shared" si="10"/>
        <v>0.77</v>
      </c>
      <c r="Y56" s="79">
        <v>1653698.68</v>
      </c>
      <c r="Z56" s="78">
        <v>1354754417</v>
      </c>
      <c r="AA56" s="11">
        <v>748258728</v>
      </c>
      <c r="AB56" s="11">
        <v>25518838.710000001</v>
      </c>
      <c r="AC56" s="11">
        <v>11654.29</v>
      </c>
      <c r="AD56" s="11">
        <v>34726.370000000003</v>
      </c>
      <c r="AE56" s="11"/>
      <c r="AF56" s="11"/>
      <c r="AG56" s="11">
        <v>64149.8</v>
      </c>
      <c r="AH56" s="11"/>
      <c r="AI56" s="11">
        <v>96070.87</v>
      </c>
      <c r="AJ56" s="11">
        <v>3935270.27</v>
      </c>
      <c r="AK56" s="11"/>
      <c r="AL56" s="11"/>
      <c r="AM56" s="11"/>
      <c r="AN56" s="11"/>
      <c r="AO56" s="11"/>
      <c r="AP56" s="11"/>
      <c r="AQ56" s="11"/>
      <c r="AR56" s="11"/>
      <c r="AS56" s="11"/>
      <c r="AT56" s="11">
        <v>931535.82</v>
      </c>
      <c r="AU56" s="8">
        <v>0</v>
      </c>
      <c r="AV56" s="8">
        <v>159948.53</v>
      </c>
      <c r="AW56" s="38">
        <f t="shared" si="15"/>
        <v>30752194.660000004</v>
      </c>
    </row>
    <row r="57" spans="1:49" x14ac:dyDescent="0.2">
      <c r="A57" s="1">
        <v>103027753</v>
      </c>
      <c r="B57" s="2" t="s">
        <v>61</v>
      </c>
      <c r="C57" s="2" t="s">
        <v>32</v>
      </c>
      <c r="D57" s="15">
        <v>71927</v>
      </c>
      <c r="E57" s="6">
        <v>5848</v>
      </c>
      <c r="F57" s="28">
        <f t="shared" si="11"/>
        <v>36814059</v>
      </c>
      <c r="G57" s="37">
        <f t="shared" si="0"/>
        <v>87.52</v>
      </c>
      <c r="H57" s="39">
        <f t="shared" si="12"/>
        <v>10</v>
      </c>
      <c r="I57" s="34">
        <f t="shared" si="1"/>
        <v>1.71</v>
      </c>
      <c r="J57" s="76">
        <v>37142868</v>
      </c>
      <c r="K57" s="76">
        <v>139430</v>
      </c>
      <c r="L57" s="76">
        <f t="shared" si="13"/>
        <v>37003438</v>
      </c>
      <c r="M57" s="64">
        <v>1811.47</v>
      </c>
      <c r="N57" s="23">
        <f>INDEX('BEFC_17-18'!$Z$3:$Z$502,MATCH('LECI_17-18'!A:A,'BEFC_17-18'!$A$3:$A$502))</f>
        <v>131.11099999999999</v>
      </c>
      <c r="O57" s="35">
        <f t="shared" si="2"/>
        <v>19048.59</v>
      </c>
      <c r="P57" s="237">
        <f t="shared" si="3"/>
        <v>493</v>
      </c>
      <c r="Q57" s="22">
        <f t="shared" si="4"/>
        <v>0.62409999999999999</v>
      </c>
      <c r="R57" s="34">
        <f t="shared" si="5"/>
        <v>1.07</v>
      </c>
      <c r="S57" s="29">
        <f t="shared" si="6"/>
        <v>1.2699999999999999E-2</v>
      </c>
      <c r="T57" s="184">
        <f t="shared" si="14"/>
        <v>304</v>
      </c>
      <c r="U57" s="31">
        <f t="shared" si="7"/>
        <v>38859787</v>
      </c>
      <c r="V57" s="37">
        <f t="shared" si="8"/>
        <v>20004.2</v>
      </c>
      <c r="W57" s="34">
        <f t="shared" si="9"/>
        <v>0</v>
      </c>
      <c r="X57" s="34">
        <f t="shared" si="10"/>
        <v>1.07</v>
      </c>
      <c r="Y57" s="79">
        <v>669910</v>
      </c>
      <c r="Z57" s="78">
        <v>1692345861</v>
      </c>
      <c r="AA57" s="11">
        <v>1207638225</v>
      </c>
      <c r="AB57" s="11">
        <v>29633956</v>
      </c>
      <c r="AC57" s="11">
        <v>43603</v>
      </c>
      <c r="AD57" s="11">
        <v>39991</v>
      </c>
      <c r="AE57" s="11">
        <v>425711</v>
      </c>
      <c r="AF57" s="11"/>
      <c r="AG57" s="11">
        <v>36068</v>
      </c>
      <c r="AH57" s="11"/>
      <c r="AI57" s="11">
        <v>36068</v>
      </c>
      <c r="AJ57" s="11">
        <v>4778055</v>
      </c>
      <c r="AK57" s="11"/>
      <c r="AL57" s="11"/>
      <c r="AM57" s="11"/>
      <c r="AN57" s="11"/>
      <c r="AO57" s="11"/>
      <c r="AP57" s="11"/>
      <c r="AQ57" s="11"/>
      <c r="AR57" s="11"/>
      <c r="AS57" s="11"/>
      <c r="AT57" s="11">
        <v>1149883</v>
      </c>
      <c r="AU57" s="8">
        <v>0</v>
      </c>
      <c r="AV57" s="8">
        <v>814</v>
      </c>
      <c r="AW57" s="38">
        <f t="shared" si="15"/>
        <v>36144149</v>
      </c>
    </row>
    <row r="58" spans="1:49" x14ac:dyDescent="0.2">
      <c r="A58" s="1">
        <v>103028203</v>
      </c>
      <c r="B58" s="2" t="s">
        <v>62</v>
      </c>
      <c r="C58" s="2" t="s">
        <v>32</v>
      </c>
      <c r="D58" s="15">
        <v>52454</v>
      </c>
      <c r="E58" s="6">
        <v>4245</v>
      </c>
      <c r="F58" s="28">
        <f t="shared" si="11"/>
        <v>15138596.179999998</v>
      </c>
      <c r="G58" s="37">
        <f t="shared" si="0"/>
        <v>67.989999999999995</v>
      </c>
      <c r="H58" s="39">
        <f t="shared" si="12"/>
        <v>86</v>
      </c>
      <c r="I58" s="34">
        <f t="shared" si="1"/>
        <v>1.33</v>
      </c>
      <c r="J58" s="76">
        <v>19003389.449999999</v>
      </c>
      <c r="K58" s="76">
        <v>2140</v>
      </c>
      <c r="L58" s="76">
        <f t="shared" si="13"/>
        <v>19001249.449999999</v>
      </c>
      <c r="M58" s="64">
        <v>984.745</v>
      </c>
      <c r="N58" s="23">
        <f>INDEX('BEFC_17-18'!$Z$3:$Z$502,MATCH('LECI_17-18'!A:A,'BEFC_17-18'!$A$3:$A$502))</f>
        <v>101.238</v>
      </c>
      <c r="O58" s="35">
        <f t="shared" si="2"/>
        <v>17496.82</v>
      </c>
      <c r="P58" s="237">
        <f t="shared" si="3"/>
        <v>481</v>
      </c>
      <c r="Q58" s="22">
        <f t="shared" si="4"/>
        <v>0.67949999999999999</v>
      </c>
      <c r="R58" s="34">
        <f t="shared" si="5"/>
        <v>0.9</v>
      </c>
      <c r="S58" s="29">
        <f t="shared" si="6"/>
        <v>1.7600000000000001E-2</v>
      </c>
      <c r="T58" s="184">
        <f t="shared" si="14"/>
        <v>64</v>
      </c>
      <c r="U58" s="31">
        <f t="shared" si="7"/>
        <v>11499229</v>
      </c>
      <c r="V58" s="37">
        <f t="shared" si="8"/>
        <v>10588.77</v>
      </c>
      <c r="W58" s="34">
        <f t="shared" si="9"/>
        <v>0</v>
      </c>
      <c r="X58" s="34">
        <f t="shared" si="10"/>
        <v>0.9</v>
      </c>
      <c r="Y58" s="79">
        <v>355457.56</v>
      </c>
      <c r="Z58" s="78">
        <v>567376397</v>
      </c>
      <c r="AA58" s="11">
        <v>290775038</v>
      </c>
      <c r="AB58" s="11">
        <v>12131053.779999999</v>
      </c>
      <c r="AC58" s="11"/>
      <c r="AD58" s="11">
        <v>15242.16</v>
      </c>
      <c r="AE58" s="11"/>
      <c r="AF58" s="11"/>
      <c r="AG58" s="11"/>
      <c r="AH58" s="11"/>
      <c r="AI58" s="11">
        <v>22728.95</v>
      </c>
      <c r="AJ58" s="11">
        <v>1307835.7</v>
      </c>
      <c r="AK58" s="11"/>
      <c r="AL58" s="11"/>
      <c r="AM58" s="11"/>
      <c r="AN58" s="11"/>
      <c r="AO58" s="11"/>
      <c r="AP58" s="11"/>
      <c r="AQ58" s="11"/>
      <c r="AR58" s="11"/>
      <c r="AS58" s="11"/>
      <c r="AT58" s="11">
        <v>1272782.46</v>
      </c>
      <c r="AU58" s="8">
        <v>0</v>
      </c>
      <c r="AV58" s="8">
        <v>33495.57</v>
      </c>
      <c r="AW58" s="38">
        <f t="shared" si="15"/>
        <v>14783138.619999997</v>
      </c>
    </row>
    <row r="59" spans="1:49" x14ac:dyDescent="0.2">
      <c r="A59" s="1">
        <v>103028302</v>
      </c>
      <c r="B59" s="2" t="s">
        <v>63</v>
      </c>
      <c r="C59" s="2" t="s">
        <v>32</v>
      </c>
      <c r="D59" s="15">
        <v>59350</v>
      </c>
      <c r="E59" s="6">
        <v>16884</v>
      </c>
      <c r="F59" s="28">
        <f t="shared" si="11"/>
        <v>50507179.690000005</v>
      </c>
      <c r="G59" s="37">
        <f t="shared" si="0"/>
        <v>50.4</v>
      </c>
      <c r="H59" s="39">
        <f t="shared" si="12"/>
        <v>262</v>
      </c>
      <c r="I59" s="34">
        <f t="shared" si="1"/>
        <v>0.98</v>
      </c>
      <c r="J59" s="76">
        <v>70157791.079999998</v>
      </c>
      <c r="K59" s="76">
        <v>0</v>
      </c>
      <c r="L59" s="76">
        <f t="shared" si="13"/>
        <v>70157791.079999998</v>
      </c>
      <c r="M59" s="64">
        <v>4577.5460000000003</v>
      </c>
      <c r="N59" s="23">
        <f>INDEX('BEFC_17-18'!$Z$3:$Z$502,MATCH('LECI_17-18'!A:A,'BEFC_17-18'!$A$3:$A$502))</f>
        <v>515.62900000000002</v>
      </c>
      <c r="O59" s="35">
        <f t="shared" si="2"/>
        <v>13774.86</v>
      </c>
      <c r="P59" s="237">
        <f t="shared" si="3"/>
        <v>396</v>
      </c>
      <c r="Q59" s="22">
        <f t="shared" si="4"/>
        <v>0.86309999999999998</v>
      </c>
      <c r="R59" s="34">
        <f t="shared" si="5"/>
        <v>0.85</v>
      </c>
      <c r="S59" s="29">
        <f t="shared" si="6"/>
        <v>1.77E-2</v>
      </c>
      <c r="T59" s="184">
        <f t="shared" si="14"/>
        <v>58</v>
      </c>
      <c r="U59" s="31">
        <f t="shared" si="7"/>
        <v>38181849</v>
      </c>
      <c r="V59" s="37">
        <f t="shared" si="8"/>
        <v>7496.67</v>
      </c>
      <c r="W59" s="34">
        <f t="shared" si="9"/>
        <v>0</v>
      </c>
      <c r="X59" s="34">
        <f t="shared" si="10"/>
        <v>0.85</v>
      </c>
      <c r="Y59" s="79">
        <v>2039301.46</v>
      </c>
      <c r="Z59" s="78">
        <v>1849620693</v>
      </c>
      <c r="AA59" s="11">
        <v>999771023</v>
      </c>
      <c r="AB59" s="11">
        <v>41331877.07</v>
      </c>
      <c r="AC59" s="11"/>
      <c r="AD59" s="11">
        <v>54182.69</v>
      </c>
      <c r="AE59" s="11"/>
      <c r="AF59" s="11"/>
      <c r="AG59" s="11"/>
      <c r="AH59" s="11"/>
      <c r="AI59" s="11">
        <v>32147.84</v>
      </c>
      <c r="AJ59" s="11">
        <v>5448707.8600000003</v>
      </c>
      <c r="AK59" s="11"/>
      <c r="AL59" s="11"/>
      <c r="AM59" s="11"/>
      <c r="AN59" s="11"/>
      <c r="AO59" s="11"/>
      <c r="AP59" s="11"/>
      <c r="AQ59" s="11"/>
      <c r="AR59" s="11"/>
      <c r="AS59" s="11"/>
      <c r="AT59" s="11">
        <v>1582730.35</v>
      </c>
      <c r="AU59" s="8">
        <v>0</v>
      </c>
      <c r="AV59" s="8">
        <v>18232.419999999998</v>
      </c>
      <c r="AW59" s="38">
        <f t="shared" si="15"/>
        <v>48467878.230000004</v>
      </c>
    </row>
    <row r="60" spans="1:49" x14ac:dyDescent="0.2">
      <c r="A60" s="1">
        <v>103028653</v>
      </c>
      <c r="B60" s="2" t="s">
        <v>64</v>
      </c>
      <c r="C60" s="2" t="s">
        <v>32</v>
      </c>
      <c r="D60" s="15">
        <v>40509</v>
      </c>
      <c r="E60" s="6">
        <v>5305</v>
      </c>
      <c r="F60" s="28">
        <f t="shared" si="11"/>
        <v>7081103.2400000002</v>
      </c>
      <c r="G60" s="37">
        <f t="shared" si="0"/>
        <v>32.950000000000003</v>
      </c>
      <c r="H60" s="39">
        <f t="shared" si="12"/>
        <v>460</v>
      </c>
      <c r="I60" s="34">
        <f t="shared" si="1"/>
        <v>0.64</v>
      </c>
      <c r="J60" s="76">
        <v>21785054.530000001</v>
      </c>
      <c r="K60" s="76">
        <v>0</v>
      </c>
      <c r="L60" s="76">
        <f t="shared" si="13"/>
        <v>21785054.530000001</v>
      </c>
      <c r="M60" s="64">
        <v>1567.0730000000001</v>
      </c>
      <c r="N60" s="23">
        <f>INDEX('BEFC_17-18'!$Z$3:$Z$502,MATCH('LECI_17-18'!A:A,'BEFC_17-18'!$A$3:$A$502))</f>
        <v>270.834</v>
      </c>
      <c r="O60" s="35">
        <f t="shared" si="2"/>
        <v>11853.19</v>
      </c>
      <c r="P60" s="237">
        <f t="shared" si="3"/>
        <v>244</v>
      </c>
      <c r="Q60" s="22">
        <f t="shared" si="4"/>
        <v>1.0029999999999999</v>
      </c>
      <c r="R60" s="34">
        <f t="shared" si="5"/>
        <v>0.64</v>
      </c>
      <c r="S60" s="29">
        <f t="shared" si="6"/>
        <v>1.44E-2</v>
      </c>
      <c r="T60" s="184">
        <f t="shared" si="14"/>
        <v>199</v>
      </c>
      <c r="U60" s="31">
        <f t="shared" si="7"/>
        <v>6604336</v>
      </c>
      <c r="V60" s="37">
        <f t="shared" si="8"/>
        <v>3593.4</v>
      </c>
      <c r="W60" s="34">
        <f t="shared" si="9"/>
        <v>0.46</v>
      </c>
      <c r="X60" s="34">
        <f t="shared" si="10"/>
        <v>1.1000000000000001</v>
      </c>
      <c r="Y60" s="79">
        <v>759646.25</v>
      </c>
      <c r="Z60" s="78">
        <v>301566767</v>
      </c>
      <c r="AA60" s="11">
        <v>191294137</v>
      </c>
      <c r="AB60" s="11">
        <v>4669077.9000000004</v>
      </c>
      <c r="AC60" s="11"/>
      <c r="AD60" s="11">
        <v>7474.54</v>
      </c>
      <c r="AE60" s="11"/>
      <c r="AF60" s="11"/>
      <c r="AG60" s="11"/>
      <c r="AH60" s="11"/>
      <c r="AI60" s="11"/>
      <c r="AJ60" s="11">
        <v>1095949.93</v>
      </c>
      <c r="AK60" s="11"/>
      <c r="AL60" s="11"/>
      <c r="AM60" s="11"/>
      <c r="AN60" s="11"/>
      <c r="AO60" s="11"/>
      <c r="AP60" s="11"/>
      <c r="AQ60" s="11"/>
      <c r="AR60" s="11"/>
      <c r="AS60" s="11"/>
      <c r="AT60" s="11">
        <v>488451.4</v>
      </c>
      <c r="AU60" s="8">
        <v>6000</v>
      </c>
      <c r="AV60" s="8">
        <v>54503.22</v>
      </c>
      <c r="AW60" s="38">
        <f t="shared" si="15"/>
        <v>6321456.9900000002</v>
      </c>
    </row>
    <row r="61" spans="1:49" x14ac:dyDescent="0.2">
      <c r="A61" s="1">
        <v>103028703</v>
      </c>
      <c r="B61" s="2" t="s">
        <v>65</v>
      </c>
      <c r="C61" s="2" t="s">
        <v>32</v>
      </c>
      <c r="D61" s="15">
        <v>74105</v>
      </c>
      <c r="E61" s="6">
        <v>5926</v>
      </c>
      <c r="F61" s="28">
        <f t="shared" si="11"/>
        <v>37404970.93</v>
      </c>
      <c r="G61" s="37">
        <f t="shared" si="0"/>
        <v>85.18</v>
      </c>
      <c r="H61" s="39">
        <f t="shared" si="12"/>
        <v>13</v>
      </c>
      <c r="I61" s="34">
        <f t="shared" si="1"/>
        <v>1.66</v>
      </c>
      <c r="J61" s="76">
        <v>41089062.640000001</v>
      </c>
      <c r="K61" s="76">
        <v>17082.96</v>
      </c>
      <c r="L61" s="76">
        <f t="shared" si="13"/>
        <v>41071979.68</v>
      </c>
      <c r="M61" s="64">
        <v>2949.4989999999998</v>
      </c>
      <c r="N61" s="23">
        <f>INDEX('BEFC_17-18'!$Z$3:$Z$502,MATCH('LECI_17-18'!A:A,'BEFC_17-18'!$A$3:$A$502))</f>
        <v>126.504</v>
      </c>
      <c r="O61" s="35">
        <f t="shared" si="2"/>
        <v>13352.39</v>
      </c>
      <c r="P61" s="237">
        <f t="shared" si="3"/>
        <v>368</v>
      </c>
      <c r="Q61" s="22">
        <f t="shared" si="4"/>
        <v>0.89039999999999997</v>
      </c>
      <c r="R61" s="34">
        <f t="shared" si="5"/>
        <v>1.48</v>
      </c>
      <c r="S61" s="29">
        <f t="shared" si="6"/>
        <v>2.1299999999999999E-2</v>
      </c>
      <c r="T61" s="184">
        <f t="shared" si="14"/>
        <v>17</v>
      </c>
      <c r="U61" s="31">
        <f t="shared" si="7"/>
        <v>23487876</v>
      </c>
      <c r="V61" s="37">
        <f t="shared" si="8"/>
        <v>7635.84</v>
      </c>
      <c r="W61" s="34">
        <f t="shared" si="9"/>
        <v>0</v>
      </c>
      <c r="X61" s="34">
        <f t="shared" si="10"/>
        <v>1.48</v>
      </c>
      <c r="Y61" s="79">
        <v>665586.39</v>
      </c>
      <c r="Z61" s="78">
        <v>1131318682</v>
      </c>
      <c r="AA61" s="11">
        <v>621507913</v>
      </c>
      <c r="AB61" s="11">
        <v>31058296.609999999</v>
      </c>
      <c r="AC61" s="11">
        <v>644315.39</v>
      </c>
      <c r="AD61" s="11">
        <v>37398.28</v>
      </c>
      <c r="AE61" s="11"/>
      <c r="AF61" s="11"/>
      <c r="AG61" s="11">
        <v>42534.47</v>
      </c>
      <c r="AH61" s="11"/>
      <c r="AI61" s="11">
        <v>68925.84</v>
      </c>
      <c r="AJ61" s="11">
        <v>3643068.76</v>
      </c>
      <c r="AK61" s="11"/>
      <c r="AL61" s="11"/>
      <c r="AM61" s="11"/>
      <c r="AN61" s="11"/>
      <c r="AO61" s="11"/>
      <c r="AP61" s="11"/>
      <c r="AQ61" s="11"/>
      <c r="AR61" s="11"/>
      <c r="AS61" s="11"/>
      <c r="AT61" s="11">
        <v>1122005.6399999999</v>
      </c>
      <c r="AU61" s="8">
        <v>0</v>
      </c>
      <c r="AV61" s="8">
        <v>122839.55</v>
      </c>
      <c r="AW61" s="38">
        <f t="shared" si="15"/>
        <v>36739384.539999999</v>
      </c>
    </row>
    <row r="62" spans="1:49" x14ac:dyDescent="0.2">
      <c r="A62" s="1">
        <v>103028753</v>
      </c>
      <c r="B62" s="2" t="s">
        <v>66</v>
      </c>
      <c r="C62" s="2" t="s">
        <v>32</v>
      </c>
      <c r="D62" s="15">
        <v>67796</v>
      </c>
      <c r="E62" s="6">
        <v>5468</v>
      </c>
      <c r="F62" s="28">
        <f t="shared" si="11"/>
        <v>19141808.660000004</v>
      </c>
      <c r="G62" s="37">
        <f t="shared" si="0"/>
        <v>51.64</v>
      </c>
      <c r="H62" s="39">
        <f t="shared" si="12"/>
        <v>241</v>
      </c>
      <c r="I62" s="34">
        <f t="shared" si="1"/>
        <v>1.01</v>
      </c>
      <c r="J62" s="76">
        <v>25385021.260000002</v>
      </c>
      <c r="K62" s="76">
        <v>5557.42</v>
      </c>
      <c r="L62" s="76">
        <f t="shared" si="13"/>
        <v>25379463.84</v>
      </c>
      <c r="M62" s="64">
        <v>1867.451</v>
      </c>
      <c r="N62" s="23">
        <f>INDEX('BEFC_17-18'!$Z$3:$Z$502,MATCH('LECI_17-18'!A:A,'BEFC_17-18'!$A$3:$A$502))</f>
        <v>193.51300000000001</v>
      </c>
      <c r="O62" s="35">
        <f t="shared" si="2"/>
        <v>12314.37</v>
      </c>
      <c r="P62" s="237">
        <f t="shared" si="3"/>
        <v>295</v>
      </c>
      <c r="Q62" s="22">
        <f t="shared" si="4"/>
        <v>0.96550000000000002</v>
      </c>
      <c r="R62" s="34">
        <f t="shared" si="5"/>
        <v>0.98</v>
      </c>
      <c r="S62" s="29">
        <f t="shared" si="6"/>
        <v>1.84E-2</v>
      </c>
      <c r="T62" s="184">
        <f t="shared" si="14"/>
        <v>48</v>
      </c>
      <c r="U62" s="31">
        <f t="shared" si="7"/>
        <v>13949050</v>
      </c>
      <c r="V62" s="37">
        <f t="shared" si="8"/>
        <v>6768.22</v>
      </c>
      <c r="W62" s="34">
        <f t="shared" si="9"/>
        <v>0</v>
      </c>
      <c r="X62" s="34">
        <f t="shared" si="10"/>
        <v>0.98</v>
      </c>
      <c r="Y62" s="79">
        <v>869499.35</v>
      </c>
      <c r="Z62" s="78">
        <v>640839433</v>
      </c>
      <c r="AA62" s="11">
        <v>400134483</v>
      </c>
      <c r="AB62" s="11">
        <v>15358099.51</v>
      </c>
      <c r="AC62" s="11">
        <v>38156.71</v>
      </c>
      <c r="AD62" s="11">
        <v>20095.59</v>
      </c>
      <c r="AE62" s="11"/>
      <c r="AF62" s="11"/>
      <c r="AG62" s="11">
        <v>37957.65</v>
      </c>
      <c r="AH62" s="11"/>
      <c r="AI62" s="11">
        <v>52977.03</v>
      </c>
      <c r="AJ62" s="11">
        <v>2132733.89</v>
      </c>
      <c r="AK62" s="11"/>
      <c r="AL62" s="11"/>
      <c r="AM62" s="11"/>
      <c r="AN62" s="11"/>
      <c r="AO62" s="11"/>
      <c r="AP62" s="11"/>
      <c r="AQ62" s="11"/>
      <c r="AR62" s="11"/>
      <c r="AS62" s="11"/>
      <c r="AT62" s="11">
        <v>592988.51</v>
      </c>
      <c r="AU62" s="8">
        <v>0</v>
      </c>
      <c r="AV62" s="8">
        <v>39300.42</v>
      </c>
      <c r="AW62" s="38">
        <f t="shared" si="15"/>
        <v>18272309.310000002</v>
      </c>
    </row>
    <row r="63" spans="1:49" x14ac:dyDescent="0.2">
      <c r="A63" s="1">
        <v>103028833</v>
      </c>
      <c r="B63" s="2" t="s">
        <v>67</v>
      </c>
      <c r="C63" s="2" t="s">
        <v>32</v>
      </c>
      <c r="D63" s="15">
        <v>41539</v>
      </c>
      <c r="E63" s="6">
        <v>7351</v>
      </c>
      <c r="F63" s="28">
        <f t="shared" si="11"/>
        <v>15671945.92</v>
      </c>
      <c r="G63" s="37">
        <f t="shared" si="0"/>
        <v>51.32</v>
      </c>
      <c r="H63" s="39">
        <f t="shared" si="12"/>
        <v>247</v>
      </c>
      <c r="I63" s="34">
        <f t="shared" si="1"/>
        <v>1</v>
      </c>
      <c r="J63" s="76">
        <v>31230737.75</v>
      </c>
      <c r="K63" s="76">
        <v>0</v>
      </c>
      <c r="L63" s="76">
        <f t="shared" si="13"/>
        <v>31230737.75</v>
      </c>
      <c r="M63" s="64">
        <v>1761.8119999999999</v>
      </c>
      <c r="N63" s="23">
        <f>INDEX('BEFC_17-18'!$Z$3:$Z$502,MATCH('LECI_17-18'!A:A,'BEFC_17-18'!$A$3:$A$502))</f>
        <v>426.22</v>
      </c>
      <c r="O63" s="35">
        <f t="shared" si="2"/>
        <v>14273.44</v>
      </c>
      <c r="P63" s="237">
        <f t="shared" si="3"/>
        <v>413</v>
      </c>
      <c r="Q63" s="22">
        <f t="shared" si="4"/>
        <v>0.83299999999999996</v>
      </c>
      <c r="R63" s="34">
        <f t="shared" si="5"/>
        <v>0.83</v>
      </c>
      <c r="S63" s="29">
        <f t="shared" si="6"/>
        <v>1.6199999999999999E-2</v>
      </c>
      <c r="T63" s="184">
        <f t="shared" si="14"/>
        <v>120</v>
      </c>
      <c r="U63" s="31">
        <f t="shared" si="7"/>
        <v>12982816</v>
      </c>
      <c r="V63" s="37">
        <f t="shared" si="8"/>
        <v>5933.56</v>
      </c>
      <c r="W63" s="34">
        <f t="shared" si="9"/>
        <v>0.12</v>
      </c>
      <c r="X63" s="34">
        <f t="shared" si="10"/>
        <v>0.95</v>
      </c>
      <c r="Y63" s="79">
        <v>968838.47</v>
      </c>
      <c r="Z63" s="78">
        <v>678319146</v>
      </c>
      <c r="AA63" s="11">
        <v>290547716</v>
      </c>
      <c r="AB63" s="11">
        <v>11757733.67</v>
      </c>
      <c r="AC63" s="11"/>
      <c r="AD63" s="11">
        <v>16317.26</v>
      </c>
      <c r="AE63" s="11">
        <v>25813.19</v>
      </c>
      <c r="AF63" s="11"/>
      <c r="AG63" s="11"/>
      <c r="AH63" s="11"/>
      <c r="AI63" s="11">
        <v>37286.25</v>
      </c>
      <c r="AJ63" s="11">
        <v>1761727.77</v>
      </c>
      <c r="AK63" s="11"/>
      <c r="AL63" s="11"/>
      <c r="AM63" s="11"/>
      <c r="AN63" s="11"/>
      <c r="AO63" s="11"/>
      <c r="AP63" s="11"/>
      <c r="AQ63" s="11"/>
      <c r="AR63" s="11"/>
      <c r="AS63" s="11"/>
      <c r="AT63" s="11">
        <v>1102545.81</v>
      </c>
      <c r="AU63" s="8">
        <v>0</v>
      </c>
      <c r="AV63" s="8">
        <v>1683.5</v>
      </c>
      <c r="AW63" s="38">
        <f t="shared" si="15"/>
        <v>14703107.449999999</v>
      </c>
    </row>
    <row r="64" spans="1:49" x14ac:dyDescent="0.2">
      <c r="A64" s="1">
        <v>103028853</v>
      </c>
      <c r="B64" s="2" t="s">
        <v>68</v>
      </c>
      <c r="C64" s="2" t="s">
        <v>32</v>
      </c>
      <c r="D64" s="15">
        <v>31332</v>
      </c>
      <c r="E64" s="6">
        <v>5503</v>
      </c>
      <c r="F64" s="28">
        <f t="shared" si="11"/>
        <v>8641208.1699999981</v>
      </c>
      <c r="G64" s="37">
        <f t="shared" si="0"/>
        <v>50.12</v>
      </c>
      <c r="H64" s="39">
        <f t="shared" si="12"/>
        <v>264</v>
      </c>
      <c r="I64" s="34">
        <f t="shared" si="1"/>
        <v>0.98</v>
      </c>
      <c r="J64" s="76">
        <v>23530849.780000001</v>
      </c>
      <c r="K64" s="76">
        <v>10753.05</v>
      </c>
      <c r="L64" s="76">
        <f t="shared" si="13"/>
        <v>23520096.73</v>
      </c>
      <c r="M64" s="64">
        <v>1749.788</v>
      </c>
      <c r="N64" s="23">
        <f>INDEX('BEFC_17-18'!$Z$3:$Z$502,MATCH('LECI_17-18'!A:A,'BEFC_17-18'!$A$3:$A$502))</f>
        <v>843.947</v>
      </c>
      <c r="O64" s="35">
        <f t="shared" si="2"/>
        <v>9068.0400000000009</v>
      </c>
      <c r="P64" s="237">
        <f t="shared" si="3"/>
        <v>21</v>
      </c>
      <c r="Q64" s="22">
        <f t="shared" si="4"/>
        <v>1.3110999999999999</v>
      </c>
      <c r="R64" s="34">
        <f t="shared" si="5"/>
        <v>0.98</v>
      </c>
      <c r="S64" s="29">
        <f t="shared" si="6"/>
        <v>1.89E-2</v>
      </c>
      <c r="T64" s="184">
        <f t="shared" si="14"/>
        <v>38</v>
      </c>
      <c r="U64" s="31">
        <f t="shared" si="7"/>
        <v>6124274</v>
      </c>
      <c r="V64" s="37">
        <f t="shared" si="8"/>
        <v>2361.1799999999998</v>
      </c>
      <c r="W64" s="34">
        <f t="shared" si="9"/>
        <v>0.65</v>
      </c>
      <c r="X64" s="34">
        <f t="shared" si="10"/>
        <v>1.63</v>
      </c>
      <c r="Y64" s="79">
        <v>852412.85</v>
      </c>
      <c r="Z64" s="78">
        <v>305514726</v>
      </c>
      <c r="AA64" s="11">
        <v>151520644</v>
      </c>
      <c r="AB64" s="11">
        <v>5838206.0499999998</v>
      </c>
      <c r="AC64" s="11"/>
      <c r="AD64" s="11">
        <v>8116.52</v>
      </c>
      <c r="AE64" s="11">
        <v>18000</v>
      </c>
      <c r="AF64" s="11"/>
      <c r="AG64" s="11"/>
      <c r="AH64" s="11"/>
      <c r="AI64" s="11">
        <v>17239.810000000001</v>
      </c>
      <c r="AJ64" s="11">
        <v>955436.44</v>
      </c>
      <c r="AK64" s="11"/>
      <c r="AL64" s="11"/>
      <c r="AM64" s="11"/>
      <c r="AN64" s="11"/>
      <c r="AO64" s="11"/>
      <c r="AP64" s="11"/>
      <c r="AQ64" s="11"/>
      <c r="AR64" s="11"/>
      <c r="AS64" s="11"/>
      <c r="AT64" s="11">
        <v>754830.14</v>
      </c>
      <c r="AU64" s="8">
        <v>0</v>
      </c>
      <c r="AV64" s="8">
        <v>196966.36</v>
      </c>
      <c r="AW64" s="38">
        <f t="shared" si="15"/>
        <v>7788795.3199999984</v>
      </c>
    </row>
    <row r="65" spans="1:49" x14ac:dyDescent="0.2">
      <c r="A65" s="1">
        <v>103029203</v>
      </c>
      <c r="B65" s="2" t="s">
        <v>69</v>
      </c>
      <c r="C65" s="2" t="s">
        <v>32</v>
      </c>
      <c r="D65" s="15">
        <v>112929</v>
      </c>
      <c r="E65" s="6">
        <v>6950</v>
      </c>
      <c r="F65" s="28">
        <f t="shared" si="11"/>
        <v>54924400.150000006</v>
      </c>
      <c r="G65" s="37">
        <f t="shared" si="0"/>
        <v>69.98</v>
      </c>
      <c r="H65" s="39">
        <f t="shared" si="12"/>
        <v>73</v>
      </c>
      <c r="I65" s="34">
        <f t="shared" si="1"/>
        <v>1.36</v>
      </c>
      <c r="J65" s="76">
        <v>64712323.189999998</v>
      </c>
      <c r="K65" s="76">
        <v>68976.5</v>
      </c>
      <c r="L65" s="76">
        <f t="shared" si="13"/>
        <v>64643346.689999998</v>
      </c>
      <c r="M65" s="64">
        <v>4002.7260000000001</v>
      </c>
      <c r="N65" s="23">
        <f>INDEX('BEFC_17-18'!$Z$3:$Z$502,MATCH('LECI_17-18'!A:A,'BEFC_17-18'!$A$3:$A$502))</f>
        <v>99.923000000000002</v>
      </c>
      <c r="O65" s="35">
        <f t="shared" si="2"/>
        <v>15756.49</v>
      </c>
      <c r="P65" s="237">
        <f t="shared" si="3"/>
        <v>455</v>
      </c>
      <c r="Q65" s="22">
        <f t="shared" si="4"/>
        <v>0.75460000000000005</v>
      </c>
      <c r="R65" s="34">
        <f t="shared" si="5"/>
        <v>1.03</v>
      </c>
      <c r="S65" s="29">
        <f t="shared" si="6"/>
        <v>1.7299999999999999E-2</v>
      </c>
      <c r="T65" s="184">
        <f t="shared" si="14"/>
        <v>74</v>
      </c>
      <c r="U65" s="31">
        <f t="shared" si="7"/>
        <v>42559109</v>
      </c>
      <c r="V65" s="37">
        <f t="shared" si="8"/>
        <v>10373.57</v>
      </c>
      <c r="W65" s="34">
        <f t="shared" si="9"/>
        <v>0</v>
      </c>
      <c r="X65" s="34">
        <f t="shared" si="10"/>
        <v>1.03</v>
      </c>
      <c r="Y65" s="79">
        <v>1389004.46</v>
      </c>
      <c r="Z65" s="78">
        <v>1866166934</v>
      </c>
      <c r="AA65" s="11">
        <v>1309886008</v>
      </c>
      <c r="AB65" s="11">
        <v>45986143.170000002</v>
      </c>
      <c r="AC65" s="11">
        <v>105172.48</v>
      </c>
      <c r="AD65" s="11">
        <v>55665.21</v>
      </c>
      <c r="AE65" s="11"/>
      <c r="AF65" s="11"/>
      <c r="AG65" s="11"/>
      <c r="AH65" s="11"/>
      <c r="AI65" s="11"/>
      <c r="AJ65" s="11">
        <v>6037182.0899999999</v>
      </c>
      <c r="AK65" s="11"/>
      <c r="AL65" s="11"/>
      <c r="AM65" s="11"/>
      <c r="AN65" s="11"/>
      <c r="AO65" s="11"/>
      <c r="AP65" s="11"/>
      <c r="AQ65" s="11"/>
      <c r="AR65" s="11"/>
      <c r="AS65" s="11"/>
      <c r="AT65" s="11">
        <v>821711.03</v>
      </c>
      <c r="AU65" s="8">
        <v>0</v>
      </c>
      <c r="AV65" s="8">
        <v>529521.71</v>
      </c>
      <c r="AW65" s="38">
        <f t="shared" si="15"/>
        <v>53535395.690000005</v>
      </c>
    </row>
    <row r="66" spans="1:49" x14ac:dyDescent="0.2">
      <c r="A66" s="1">
        <v>103029403</v>
      </c>
      <c r="B66" s="2" t="s">
        <v>70</v>
      </c>
      <c r="C66" s="2" t="s">
        <v>32</v>
      </c>
      <c r="D66" s="15">
        <v>68592</v>
      </c>
      <c r="E66" s="6">
        <v>8740</v>
      </c>
      <c r="F66" s="28">
        <f t="shared" si="11"/>
        <v>43126947.920000002</v>
      </c>
      <c r="G66" s="37">
        <f t="shared" si="0"/>
        <v>71.94</v>
      </c>
      <c r="H66" s="39">
        <f t="shared" si="12"/>
        <v>57</v>
      </c>
      <c r="I66" s="34">
        <f t="shared" si="1"/>
        <v>1.4</v>
      </c>
      <c r="J66" s="76">
        <v>48067594.609999999</v>
      </c>
      <c r="K66" s="76">
        <v>0</v>
      </c>
      <c r="L66" s="76">
        <f t="shared" si="13"/>
        <v>48067594.609999999</v>
      </c>
      <c r="M66" s="64">
        <v>3380.4140000000002</v>
      </c>
      <c r="N66" s="23">
        <f>INDEX('BEFC_17-18'!$Z$3:$Z$502,MATCH('LECI_17-18'!A:A,'BEFC_17-18'!$A$3:$A$502))</f>
        <v>229.54599999999999</v>
      </c>
      <c r="O66" s="35">
        <f t="shared" si="2"/>
        <v>13315.27</v>
      </c>
      <c r="P66" s="237">
        <f t="shared" si="3"/>
        <v>365</v>
      </c>
      <c r="Q66" s="22">
        <f t="shared" si="4"/>
        <v>0.89290000000000003</v>
      </c>
      <c r="R66" s="34">
        <f t="shared" si="5"/>
        <v>1.25</v>
      </c>
      <c r="S66" s="29">
        <f t="shared" si="6"/>
        <v>1.7100000000000001E-2</v>
      </c>
      <c r="T66" s="184">
        <f t="shared" si="14"/>
        <v>80</v>
      </c>
      <c r="U66" s="31">
        <f t="shared" si="7"/>
        <v>33837709</v>
      </c>
      <c r="V66" s="37">
        <f t="shared" si="8"/>
        <v>9373.43</v>
      </c>
      <c r="W66" s="34">
        <f t="shared" si="9"/>
        <v>0</v>
      </c>
      <c r="X66" s="34">
        <f t="shared" si="10"/>
        <v>1.25</v>
      </c>
      <c r="Y66" s="79">
        <v>1137672.96</v>
      </c>
      <c r="Z66" s="78">
        <v>1813181500</v>
      </c>
      <c r="AA66" s="11">
        <v>712020699</v>
      </c>
      <c r="AB66" s="11">
        <v>34646507.439999998</v>
      </c>
      <c r="AC66" s="11">
        <v>260495.38</v>
      </c>
      <c r="AD66" s="11">
        <v>45342.41</v>
      </c>
      <c r="AE66" s="11">
        <v>353970</v>
      </c>
      <c r="AF66" s="11"/>
      <c r="AG66" s="11"/>
      <c r="AH66" s="11"/>
      <c r="AI66" s="11">
        <v>1108484.95</v>
      </c>
      <c r="AJ66" s="11">
        <v>4452053.21</v>
      </c>
      <c r="AK66" s="11"/>
      <c r="AL66" s="11"/>
      <c r="AM66" s="11"/>
      <c r="AN66" s="11"/>
      <c r="AO66" s="11"/>
      <c r="AP66" s="11"/>
      <c r="AQ66" s="11"/>
      <c r="AR66" s="11"/>
      <c r="AS66" s="11"/>
      <c r="AT66" s="11">
        <v>1005488.51</v>
      </c>
      <c r="AU66" s="8">
        <v>0</v>
      </c>
      <c r="AV66" s="8">
        <v>116933.06</v>
      </c>
      <c r="AW66" s="38">
        <f t="shared" si="15"/>
        <v>41989274.960000001</v>
      </c>
    </row>
    <row r="67" spans="1:49" x14ac:dyDescent="0.2">
      <c r="A67" s="1">
        <v>103029553</v>
      </c>
      <c r="B67" s="2" t="s">
        <v>71</v>
      </c>
      <c r="C67" s="2" t="s">
        <v>32</v>
      </c>
      <c r="D67" s="15">
        <v>69098</v>
      </c>
      <c r="E67" s="6">
        <v>8091</v>
      </c>
      <c r="F67" s="28">
        <f t="shared" si="11"/>
        <v>33095979.640000008</v>
      </c>
      <c r="G67" s="37">
        <f t="shared" ref="G67:G130" si="16">ROUND(F67/(D67*E67)*1000,2)</f>
        <v>59.2</v>
      </c>
      <c r="H67" s="39">
        <f t="shared" si="12"/>
        <v>162</v>
      </c>
      <c r="I67" s="34">
        <f t="shared" ref="I67:I130" si="17">ROUND(G67/$G$504,2)</f>
        <v>1.1499999999999999</v>
      </c>
      <c r="J67" s="76">
        <v>39237788.229999997</v>
      </c>
      <c r="K67" s="76">
        <v>0</v>
      </c>
      <c r="L67" s="76">
        <f t="shared" si="13"/>
        <v>39237788.229999997</v>
      </c>
      <c r="M67" s="64">
        <v>2810.1390000000001</v>
      </c>
      <c r="N67" s="23">
        <f>INDEX('BEFC_17-18'!$Z$3:$Z$502,MATCH('LECI_17-18'!A:A,'BEFC_17-18'!$A$3:$A$502))</f>
        <v>100.21299999999999</v>
      </c>
      <c r="O67" s="35">
        <f t="shared" ref="O67:O130" si="18">ROUND(L67/(M67+N67),2)</f>
        <v>13482.15</v>
      </c>
      <c r="P67" s="237">
        <f t="shared" ref="P67:P130" si="19">RANK($O67,$O$3:$O$502,1)</f>
        <v>376</v>
      </c>
      <c r="Q67" s="22">
        <f t="shared" ref="Q67:Q130" si="20">ROUND(1/(O67/$O$504),4)</f>
        <v>0.88180000000000003</v>
      </c>
      <c r="R67" s="34">
        <f t="shared" ref="R67:R130" si="21">IF(Q67&lt;1,ROUND(I67*Q67,2),I67)</f>
        <v>1.01</v>
      </c>
      <c r="S67" s="29">
        <f t="shared" ref="S67:S130" si="22">ROUND(F67/(Z67+AA67),4)</f>
        <v>1.72E-2</v>
      </c>
      <c r="T67" s="184">
        <f t="shared" si="14"/>
        <v>77</v>
      </c>
      <c r="U67" s="31">
        <f t="shared" ref="U67:U130" si="23">ROUND((Z67+AA67)*$S$504,0)</f>
        <v>25767526</v>
      </c>
      <c r="V67" s="37">
        <f t="shared" ref="V67:V130" si="24">ROUND(U67/(M67+N67),2)</f>
        <v>8853.75</v>
      </c>
      <c r="W67" s="34">
        <f t="shared" ref="W67:W130" si="25">IF(V67&lt;$V$504,ROUND(1-(V67/$V$504),2),0)</f>
        <v>0</v>
      </c>
      <c r="X67" s="34">
        <f t="shared" ref="X67:X130" si="26">R67+W67</f>
        <v>1.01</v>
      </c>
      <c r="Y67" s="79">
        <v>1114278.27</v>
      </c>
      <c r="Z67" s="78">
        <v>1282888409</v>
      </c>
      <c r="AA67" s="11">
        <v>640061268</v>
      </c>
      <c r="AB67" s="11">
        <v>24952018.370000001</v>
      </c>
      <c r="AC67" s="11">
        <v>250818.17</v>
      </c>
      <c r="AD67" s="11">
        <v>33538.620000000003</v>
      </c>
      <c r="AE67" s="11"/>
      <c r="AF67" s="11"/>
      <c r="AG67" s="11"/>
      <c r="AH67" s="11"/>
      <c r="AI67" s="11">
        <v>41723.32</v>
      </c>
      <c r="AJ67" s="11">
        <v>5650822.7400000002</v>
      </c>
      <c r="AK67" s="11"/>
      <c r="AL67" s="11"/>
      <c r="AM67" s="11"/>
      <c r="AN67" s="11"/>
      <c r="AO67" s="11"/>
      <c r="AP67" s="11"/>
      <c r="AQ67" s="11"/>
      <c r="AR67" s="11"/>
      <c r="AS67" s="11"/>
      <c r="AT67" s="11">
        <v>912429.23</v>
      </c>
      <c r="AU67" s="8">
        <v>0</v>
      </c>
      <c r="AV67" s="8">
        <v>140350.92000000001</v>
      </c>
      <c r="AW67" s="38">
        <f t="shared" si="15"/>
        <v>31981701.370000008</v>
      </c>
    </row>
    <row r="68" spans="1:49" x14ac:dyDescent="0.2">
      <c r="A68" s="1">
        <v>103029603</v>
      </c>
      <c r="B68" s="2" t="s">
        <v>72</v>
      </c>
      <c r="C68" s="2" t="s">
        <v>32</v>
      </c>
      <c r="D68" s="15">
        <v>48662</v>
      </c>
      <c r="E68" s="6">
        <v>9154</v>
      </c>
      <c r="F68" s="28">
        <f t="shared" ref="F68:F131" si="27">Y68+AW68</f>
        <v>30145740.389999997</v>
      </c>
      <c r="G68" s="37">
        <f t="shared" si="16"/>
        <v>67.67</v>
      </c>
      <c r="H68" s="39">
        <f t="shared" ref="H68:H131" si="28">RANK(G68,$G$3:$G$502,0)</f>
        <v>88</v>
      </c>
      <c r="I68" s="34">
        <f t="shared" si="17"/>
        <v>1.32</v>
      </c>
      <c r="J68" s="76">
        <v>44198693.379999995</v>
      </c>
      <c r="K68" s="76">
        <v>3534676.16</v>
      </c>
      <c r="L68" s="76">
        <f t="shared" ref="L68:L131" si="29">J68-K68</f>
        <v>40664017.219999999</v>
      </c>
      <c r="M68" s="64">
        <v>2658.3130000000001</v>
      </c>
      <c r="N68" s="23">
        <f>INDEX('BEFC_17-18'!$Z$3:$Z$502,MATCH('LECI_17-18'!A:A,'BEFC_17-18'!$A$3:$A$502))</f>
        <v>511.77199999999999</v>
      </c>
      <c r="O68" s="35">
        <f t="shared" si="18"/>
        <v>12827.42</v>
      </c>
      <c r="P68" s="237">
        <f t="shared" si="19"/>
        <v>337</v>
      </c>
      <c r="Q68" s="22">
        <f t="shared" si="20"/>
        <v>0.92689999999999995</v>
      </c>
      <c r="R68" s="34">
        <f t="shared" si="21"/>
        <v>1.22</v>
      </c>
      <c r="S68" s="29">
        <f t="shared" si="22"/>
        <v>2.3199999999999998E-2</v>
      </c>
      <c r="T68" s="184">
        <f t="shared" ref="T68:T131" si="30">RANK(S68,$S$3:$S$502,0)</f>
        <v>6</v>
      </c>
      <c r="U68" s="31">
        <f t="shared" si="23"/>
        <v>17411461</v>
      </c>
      <c r="V68" s="37">
        <f t="shared" si="24"/>
        <v>5492.43</v>
      </c>
      <c r="W68" s="34">
        <f t="shared" si="25"/>
        <v>0.18</v>
      </c>
      <c r="X68" s="34">
        <f t="shared" si="26"/>
        <v>1.4</v>
      </c>
      <c r="Y68" s="79">
        <v>1464015.02</v>
      </c>
      <c r="Z68" s="78">
        <v>901911382</v>
      </c>
      <c r="AA68" s="11">
        <v>397451356</v>
      </c>
      <c r="AB68" s="11">
        <v>22635247.379999999</v>
      </c>
      <c r="AC68" s="11"/>
      <c r="AD68" s="11"/>
      <c r="AE68" s="11">
        <v>435672.56</v>
      </c>
      <c r="AF68" s="11"/>
      <c r="AG68" s="11"/>
      <c r="AH68" s="11"/>
      <c r="AI68" s="11">
        <v>77712.59</v>
      </c>
      <c r="AJ68" s="11">
        <v>3847876.21</v>
      </c>
      <c r="AK68" s="11"/>
      <c r="AL68" s="11"/>
      <c r="AM68" s="11"/>
      <c r="AN68" s="11"/>
      <c r="AO68" s="11"/>
      <c r="AP68" s="11"/>
      <c r="AQ68" s="11"/>
      <c r="AR68" s="11"/>
      <c r="AS68" s="11"/>
      <c r="AT68" s="11">
        <v>1621527.42</v>
      </c>
      <c r="AU68" s="8">
        <v>0</v>
      </c>
      <c r="AV68" s="8">
        <v>63689.21</v>
      </c>
      <c r="AW68" s="38">
        <f t="shared" ref="AW68:AW131" si="31">SUM(AB68:AV68)</f>
        <v>28681725.369999997</v>
      </c>
    </row>
    <row r="69" spans="1:49" x14ac:dyDescent="0.2">
      <c r="A69" s="1">
        <v>103029803</v>
      </c>
      <c r="B69" s="2" t="s">
        <v>73</v>
      </c>
      <c r="C69" s="2" t="s">
        <v>32</v>
      </c>
      <c r="D69" s="15">
        <v>32324</v>
      </c>
      <c r="E69" s="6">
        <v>8001</v>
      </c>
      <c r="F69" s="28">
        <f t="shared" si="27"/>
        <v>13317673.060000002</v>
      </c>
      <c r="G69" s="37">
        <f t="shared" si="16"/>
        <v>51.49</v>
      </c>
      <c r="H69" s="39">
        <f t="shared" si="28"/>
        <v>243</v>
      </c>
      <c r="I69" s="34">
        <f t="shared" si="17"/>
        <v>1</v>
      </c>
      <c r="J69" s="76">
        <v>26734560.129999999</v>
      </c>
      <c r="K69" s="76">
        <v>29005.8</v>
      </c>
      <c r="L69" s="76">
        <f t="shared" si="29"/>
        <v>26705554.329999998</v>
      </c>
      <c r="M69" s="64">
        <v>1144.6310000000001</v>
      </c>
      <c r="N69" s="23">
        <f>INDEX('BEFC_17-18'!$Z$3:$Z$502,MATCH('LECI_17-18'!A:A,'BEFC_17-18'!$A$3:$A$502))</f>
        <v>587.69399999999996</v>
      </c>
      <c r="O69" s="35">
        <f t="shared" si="18"/>
        <v>15416.02</v>
      </c>
      <c r="P69" s="237">
        <f t="shared" si="19"/>
        <v>452</v>
      </c>
      <c r="Q69" s="22">
        <f t="shared" si="20"/>
        <v>0.7712</v>
      </c>
      <c r="R69" s="34">
        <f t="shared" si="21"/>
        <v>0.77</v>
      </c>
      <c r="S69" s="29">
        <f t="shared" si="22"/>
        <v>2.07E-2</v>
      </c>
      <c r="T69" s="184">
        <f t="shared" si="30"/>
        <v>19</v>
      </c>
      <c r="U69" s="31">
        <f t="shared" si="23"/>
        <v>8605796</v>
      </c>
      <c r="V69" s="37">
        <f t="shared" si="24"/>
        <v>4967.7700000000004</v>
      </c>
      <c r="W69" s="34">
        <f t="shared" si="25"/>
        <v>0.26</v>
      </c>
      <c r="X69" s="34">
        <f t="shared" si="26"/>
        <v>1.03</v>
      </c>
      <c r="Y69" s="79">
        <v>805240.29</v>
      </c>
      <c r="Z69" s="78">
        <v>384953948</v>
      </c>
      <c r="AA69" s="11">
        <v>257269664</v>
      </c>
      <c r="AB69" s="11">
        <v>9663326.0299999993</v>
      </c>
      <c r="AC69" s="11"/>
      <c r="AD69" s="11">
        <v>13163.4</v>
      </c>
      <c r="AE69" s="11">
        <v>9379.7099999999991</v>
      </c>
      <c r="AF69" s="11"/>
      <c r="AG69" s="11"/>
      <c r="AH69" s="11"/>
      <c r="AI69" s="11">
        <v>16107.81</v>
      </c>
      <c r="AJ69" s="11">
        <v>1541253.67</v>
      </c>
      <c r="AK69" s="11"/>
      <c r="AL69" s="11"/>
      <c r="AM69" s="11"/>
      <c r="AN69" s="11"/>
      <c r="AO69" s="11"/>
      <c r="AP69" s="11"/>
      <c r="AQ69" s="11"/>
      <c r="AR69" s="11"/>
      <c r="AS69" s="11"/>
      <c r="AT69" s="11">
        <v>1180769.6399999999</v>
      </c>
      <c r="AU69" s="8">
        <v>0</v>
      </c>
      <c r="AV69" s="8">
        <v>88432.51</v>
      </c>
      <c r="AW69" s="38">
        <f t="shared" si="31"/>
        <v>12512432.770000001</v>
      </c>
    </row>
    <row r="70" spans="1:49" x14ac:dyDescent="0.2">
      <c r="A70" s="1">
        <v>103029902</v>
      </c>
      <c r="B70" s="2" t="s">
        <v>74</v>
      </c>
      <c r="C70" s="2" t="s">
        <v>32</v>
      </c>
      <c r="D70" s="15">
        <v>43134</v>
      </c>
      <c r="E70" s="6">
        <v>22013</v>
      </c>
      <c r="F70" s="28">
        <f t="shared" si="27"/>
        <v>52623703.410000004</v>
      </c>
      <c r="G70" s="37">
        <f t="shared" si="16"/>
        <v>55.42</v>
      </c>
      <c r="H70" s="39">
        <f t="shared" si="28"/>
        <v>200</v>
      </c>
      <c r="I70" s="34">
        <f t="shared" si="17"/>
        <v>1.08</v>
      </c>
      <c r="J70" s="76">
        <v>78325835.819999993</v>
      </c>
      <c r="K70" s="76">
        <v>4518.3599999999997</v>
      </c>
      <c r="L70" s="76">
        <f t="shared" si="29"/>
        <v>78321317.459999993</v>
      </c>
      <c r="M70" s="64">
        <v>4971.3860000000004</v>
      </c>
      <c r="N70" s="23">
        <f>INDEX('BEFC_17-18'!$Z$3:$Z$502,MATCH('LECI_17-18'!A:A,'BEFC_17-18'!$A$3:$A$502))</f>
        <v>1953.443</v>
      </c>
      <c r="O70" s="35">
        <f t="shared" si="18"/>
        <v>11310.22</v>
      </c>
      <c r="P70" s="237">
        <f t="shared" si="19"/>
        <v>192</v>
      </c>
      <c r="Q70" s="22">
        <f t="shared" si="20"/>
        <v>1.0511999999999999</v>
      </c>
      <c r="R70" s="34">
        <f t="shared" si="21"/>
        <v>1.08</v>
      </c>
      <c r="S70" s="29">
        <f t="shared" si="22"/>
        <v>1.8800000000000001E-2</v>
      </c>
      <c r="T70" s="184">
        <f t="shared" si="30"/>
        <v>41</v>
      </c>
      <c r="U70" s="31">
        <f t="shared" si="23"/>
        <v>37503092</v>
      </c>
      <c r="V70" s="37">
        <f t="shared" si="24"/>
        <v>5415.74</v>
      </c>
      <c r="W70" s="34">
        <f t="shared" si="25"/>
        <v>0.19</v>
      </c>
      <c r="X70" s="34">
        <f t="shared" si="26"/>
        <v>1.27</v>
      </c>
      <c r="Y70" s="79">
        <v>2211770.61</v>
      </c>
      <c r="Z70" s="78">
        <v>1773828832</v>
      </c>
      <c r="AA70" s="11">
        <v>1024909408</v>
      </c>
      <c r="AB70" s="11">
        <v>39619243.590000004</v>
      </c>
      <c r="AC70" s="11"/>
      <c r="AD70" s="11">
        <v>55765.94</v>
      </c>
      <c r="AE70" s="11">
        <v>24489.42</v>
      </c>
      <c r="AF70" s="11"/>
      <c r="AG70" s="11"/>
      <c r="AH70" s="11"/>
      <c r="AI70" s="11"/>
      <c r="AJ70" s="11">
        <v>5933124.2000000002</v>
      </c>
      <c r="AK70" s="11"/>
      <c r="AL70" s="11"/>
      <c r="AM70" s="11"/>
      <c r="AN70" s="11"/>
      <c r="AO70" s="11"/>
      <c r="AP70" s="11"/>
      <c r="AQ70" s="11"/>
      <c r="AR70" s="11"/>
      <c r="AS70" s="11"/>
      <c r="AT70" s="11">
        <v>4592461.6500000004</v>
      </c>
      <c r="AU70" s="8">
        <v>0</v>
      </c>
      <c r="AV70" s="8">
        <v>186848</v>
      </c>
      <c r="AW70" s="38">
        <f t="shared" si="31"/>
        <v>50411932.800000004</v>
      </c>
    </row>
    <row r="71" spans="1:49" x14ac:dyDescent="0.2">
      <c r="A71" s="1">
        <v>104101252</v>
      </c>
      <c r="B71" s="2" t="s">
        <v>75</v>
      </c>
      <c r="C71" s="2" t="s">
        <v>76</v>
      </c>
      <c r="D71" s="15">
        <v>50248</v>
      </c>
      <c r="E71" s="6">
        <v>23106</v>
      </c>
      <c r="F71" s="28">
        <f t="shared" si="27"/>
        <v>48278872.379999995</v>
      </c>
      <c r="G71" s="37">
        <f t="shared" si="16"/>
        <v>41.58</v>
      </c>
      <c r="H71" s="39">
        <f t="shared" si="28"/>
        <v>368</v>
      </c>
      <c r="I71" s="34">
        <f t="shared" si="17"/>
        <v>0.81</v>
      </c>
      <c r="J71" s="76">
        <v>89989759.040000007</v>
      </c>
      <c r="K71" s="76">
        <v>686701.06</v>
      </c>
      <c r="L71" s="76">
        <f t="shared" si="29"/>
        <v>89303057.980000004</v>
      </c>
      <c r="M71" s="64">
        <v>6907.4539999999997</v>
      </c>
      <c r="N71" s="23">
        <f>INDEX('BEFC_17-18'!$Z$3:$Z$502,MATCH('LECI_17-18'!A:A,'BEFC_17-18'!$A$3:$A$502))</f>
        <v>1142.768</v>
      </c>
      <c r="O71" s="35">
        <f t="shared" si="18"/>
        <v>11093.24</v>
      </c>
      <c r="P71" s="237">
        <f t="shared" si="19"/>
        <v>166</v>
      </c>
      <c r="Q71" s="22">
        <f t="shared" si="20"/>
        <v>1.0717000000000001</v>
      </c>
      <c r="R71" s="34">
        <f t="shared" si="21"/>
        <v>0.81</v>
      </c>
      <c r="S71" s="29">
        <f t="shared" si="22"/>
        <v>1.12E-2</v>
      </c>
      <c r="T71" s="184">
        <f t="shared" si="30"/>
        <v>392</v>
      </c>
      <c r="U71" s="31">
        <f t="shared" si="23"/>
        <v>57598350</v>
      </c>
      <c r="V71" s="37">
        <f t="shared" si="24"/>
        <v>7154.88</v>
      </c>
      <c r="W71" s="34">
        <f t="shared" si="25"/>
        <v>0</v>
      </c>
      <c r="X71" s="34">
        <f t="shared" si="26"/>
        <v>0.81</v>
      </c>
      <c r="Y71" s="79">
        <v>1957054.08</v>
      </c>
      <c r="Z71" s="78">
        <v>3098405584</v>
      </c>
      <c r="AA71" s="11">
        <v>1199978720</v>
      </c>
      <c r="AB71" s="11">
        <v>37187041.82</v>
      </c>
      <c r="AC71" s="11">
        <v>141431.28</v>
      </c>
      <c r="AD71" s="11">
        <v>51900.62</v>
      </c>
      <c r="AE71" s="11">
        <v>59515.95</v>
      </c>
      <c r="AF71" s="11"/>
      <c r="AG71" s="11">
        <v>145271.25</v>
      </c>
      <c r="AH71" s="11"/>
      <c r="AI71" s="11">
        <v>273108</v>
      </c>
      <c r="AJ71" s="11">
        <v>6466559.8899999997</v>
      </c>
      <c r="AK71" s="11"/>
      <c r="AL71" s="11"/>
      <c r="AM71" s="11"/>
      <c r="AN71" s="11"/>
      <c r="AO71" s="11"/>
      <c r="AP71" s="11"/>
      <c r="AQ71" s="11"/>
      <c r="AR71" s="11"/>
      <c r="AS71" s="11"/>
      <c r="AT71" s="11">
        <v>1424763.3</v>
      </c>
      <c r="AU71" s="8">
        <v>0</v>
      </c>
      <c r="AV71" s="8">
        <v>572226.18999999994</v>
      </c>
      <c r="AW71" s="38">
        <f t="shared" si="31"/>
        <v>46321818.299999997</v>
      </c>
    </row>
    <row r="72" spans="1:49" x14ac:dyDescent="0.2">
      <c r="A72" s="1">
        <v>104103603</v>
      </c>
      <c r="B72" s="2" t="s">
        <v>77</v>
      </c>
      <c r="C72" s="2" t="s">
        <v>76</v>
      </c>
      <c r="D72" s="15">
        <v>48977</v>
      </c>
      <c r="E72" s="6">
        <v>4125</v>
      </c>
      <c r="F72" s="28">
        <f t="shared" si="27"/>
        <v>7405241.2700000005</v>
      </c>
      <c r="G72" s="37">
        <f t="shared" si="16"/>
        <v>36.65</v>
      </c>
      <c r="H72" s="39">
        <f t="shared" si="28"/>
        <v>426</v>
      </c>
      <c r="I72" s="34">
        <f t="shared" si="17"/>
        <v>0.71</v>
      </c>
      <c r="J72" s="76">
        <v>21239653.449999999</v>
      </c>
      <c r="K72" s="76">
        <v>1944</v>
      </c>
      <c r="L72" s="76">
        <f t="shared" si="29"/>
        <v>21237709.449999999</v>
      </c>
      <c r="M72" s="64">
        <v>1551.8240000000001</v>
      </c>
      <c r="N72" s="23">
        <f>INDEX('BEFC_17-18'!$Z$3:$Z$502,MATCH('LECI_17-18'!A:A,'BEFC_17-18'!$A$3:$A$502))</f>
        <v>308.41800000000001</v>
      </c>
      <c r="O72" s="35">
        <f t="shared" si="18"/>
        <v>11416.64</v>
      </c>
      <c r="P72" s="237">
        <f t="shared" si="19"/>
        <v>207</v>
      </c>
      <c r="Q72" s="22">
        <f t="shared" si="20"/>
        <v>1.0414000000000001</v>
      </c>
      <c r="R72" s="34">
        <f t="shared" si="21"/>
        <v>0.71</v>
      </c>
      <c r="S72" s="29">
        <f t="shared" si="22"/>
        <v>1.1299999999999999E-2</v>
      </c>
      <c r="T72" s="184">
        <f t="shared" si="30"/>
        <v>384</v>
      </c>
      <c r="U72" s="31">
        <f t="shared" si="23"/>
        <v>8811379</v>
      </c>
      <c r="V72" s="37">
        <f t="shared" si="24"/>
        <v>4736.68</v>
      </c>
      <c r="W72" s="34">
        <f t="shared" si="25"/>
        <v>0.28999999999999998</v>
      </c>
      <c r="X72" s="34">
        <f t="shared" si="26"/>
        <v>1</v>
      </c>
      <c r="Y72" s="79">
        <v>593761.1</v>
      </c>
      <c r="Z72" s="78">
        <v>457359115</v>
      </c>
      <c r="AA72" s="11">
        <v>200206473</v>
      </c>
      <c r="AB72" s="11">
        <v>4972721.01</v>
      </c>
      <c r="AC72" s="11"/>
      <c r="AD72" s="11">
        <v>7078.15</v>
      </c>
      <c r="AE72" s="11">
        <v>6644.9</v>
      </c>
      <c r="AF72" s="11"/>
      <c r="AG72" s="11">
        <v>25704.04</v>
      </c>
      <c r="AH72" s="11"/>
      <c r="AI72" s="11">
        <v>41479.879999999997</v>
      </c>
      <c r="AJ72" s="11">
        <v>1114872.28</v>
      </c>
      <c r="AK72" s="11"/>
      <c r="AL72" s="11"/>
      <c r="AM72" s="11"/>
      <c r="AN72" s="11"/>
      <c r="AO72" s="11"/>
      <c r="AP72" s="11"/>
      <c r="AQ72" s="11"/>
      <c r="AR72" s="11"/>
      <c r="AS72" s="11"/>
      <c r="AT72" s="11">
        <v>449131.24</v>
      </c>
      <c r="AU72" s="8">
        <v>1500</v>
      </c>
      <c r="AV72" s="8">
        <v>192348.67</v>
      </c>
      <c r="AW72" s="38">
        <f t="shared" si="31"/>
        <v>6811480.1700000009</v>
      </c>
    </row>
    <row r="73" spans="1:49" x14ac:dyDescent="0.2">
      <c r="A73" s="1">
        <v>104105003</v>
      </c>
      <c r="B73" s="2" t="s">
        <v>78</v>
      </c>
      <c r="C73" s="2" t="s">
        <v>76</v>
      </c>
      <c r="D73" s="15">
        <v>89846</v>
      </c>
      <c r="E73" s="6">
        <v>7616</v>
      </c>
      <c r="F73" s="28">
        <f t="shared" si="27"/>
        <v>30690497.620000001</v>
      </c>
      <c r="G73" s="37">
        <f t="shared" si="16"/>
        <v>44.85</v>
      </c>
      <c r="H73" s="39">
        <f t="shared" si="28"/>
        <v>327</v>
      </c>
      <c r="I73" s="34">
        <f t="shared" si="17"/>
        <v>0.87</v>
      </c>
      <c r="J73" s="76">
        <v>38380934.859999999</v>
      </c>
      <c r="K73" s="76">
        <v>18348.5</v>
      </c>
      <c r="L73" s="76">
        <f t="shared" si="29"/>
        <v>38362586.359999999</v>
      </c>
      <c r="M73" s="64">
        <v>3236.741</v>
      </c>
      <c r="N73" s="23">
        <f>INDEX('BEFC_17-18'!$Z$3:$Z$502,MATCH('LECI_17-18'!A:A,'BEFC_17-18'!$A$3:$A$502))</f>
        <v>74.748000000000005</v>
      </c>
      <c r="O73" s="35">
        <f t="shared" si="18"/>
        <v>11584.69</v>
      </c>
      <c r="P73" s="237">
        <f t="shared" si="19"/>
        <v>222</v>
      </c>
      <c r="Q73" s="22">
        <f t="shared" si="20"/>
        <v>1.0263</v>
      </c>
      <c r="R73" s="34">
        <f t="shared" si="21"/>
        <v>0.87</v>
      </c>
      <c r="S73" s="29">
        <f t="shared" si="22"/>
        <v>9.7000000000000003E-3</v>
      </c>
      <c r="T73" s="184">
        <f t="shared" si="30"/>
        <v>457</v>
      </c>
      <c r="U73" s="31">
        <f t="shared" si="23"/>
        <v>42434940</v>
      </c>
      <c r="V73" s="37">
        <f t="shared" si="24"/>
        <v>12814.46</v>
      </c>
      <c r="W73" s="34">
        <f t="shared" si="25"/>
        <v>0</v>
      </c>
      <c r="X73" s="34">
        <f t="shared" si="26"/>
        <v>0.87</v>
      </c>
      <c r="Y73" s="79">
        <v>327476.67</v>
      </c>
      <c r="Z73" s="78">
        <v>2107921620</v>
      </c>
      <c r="AA73" s="11">
        <v>1058864959</v>
      </c>
      <c r="AB73" s="11">
        <v>23055210.969999999</v>
      </c>
      <c r="AC73" s="11">
        <v>408947.38</v>
      </c>
      <c r="AD73" s="11">
        <v>32859.120000000003</v>
      </c>
      <c r="AE73" s="11">
        <v>293502.14</v>
      </c>
      <c r="AF73" s="11"/>
      <c r="AG73" s="11"/>
      <c r="AH73" s="11"/>
      <c r="AI73" s="11">
        <v>73144.95</v>
      </c>
      <c r="AJ73" s="11">
        <v>5918940.9400000004</v>
      </c>
      <c r="AK73" s="11"/>
      <c r="AL73" s="11"/>
      <c r="AM73" s="11"/>
      <c r="AN73" s="11"/>
      <c r="AO73" s="11"/>
      <c r="AP73" s="11"/>
      <c r="AQ73" s="11"/>
      <c r="AR73" s="11"/>
      <c r="AS73" s="11"/>
      <c r="AT73" s="11">
        <v>574377.21</v>
      </c>
      <c r="AU73" s="8">
        <v>0</v>
      </c>
      <c r="AV73" s="8">
        <v>6038.24</v>
      </c>
      <c r="AW73" s="38">
        <f t="shared" si="31"/>
        <v>30363020.949999999</v>
      </c>
    </row>
    <row r="74" spans="1:49" x14ac:dyDescent="0.2">
      <c r="A74" s="1">
        <v>104105353</v>
      </c>
      <c r="B74" s="2" t="s">
        <v>79</v>
      </c>
      <c r="C74" s="2" t="s">
        <v>76</v>
      </c>
      <c r="D74" s="15">
        <v>51140</v>
      </c>
      <c r="E74" s="6">
        <v>3781</v>
      </c>
      <c r="F74" s="28">
        <f t="shared" si="27"/>
        <v>6971320.0000000009</v>
      </c>
      <c r="G74" s="37">
        <f t="shared" si="16"/>
        <v>36.049999999999997</v>
      </c>
      <c r="H74" s="39">
        <f t="shared" si="28"/>
        <v>429</v>
      </c>
      <c r="I74" s="34">
        <f t="shared" si="17"/>
        <v>0.7</v>
      </c>
      <c r="J74" s="76">
        <v>17937273.180000003</v>
      </c>
      <c r="K74" s="76">
        <v>40953.42</v>
      </c>
      <c r="L74" s="76">
        <f t="shared" si="29"/>
        <v>17896319.760000002</v>
      </c>
      <c r="M74" s="64">
        <v>1325.79</v>
      </c>
      <c r="N74" s="23">
        <f>INDEX('BEFC_17-18'!$Z$3:$Z$502,MATCH('LECI_17-18'!A:A,'BEFC_17-18'!$A$3:$A$502))</f>
        <v>367.49900000000002</v>
      </c>
      <c r="O74" s="35">
        <f t="shared" si="18"/>
        <v>10568.97</v>
      </c>
      <c r="P74" s="237">
        <f t="shared" si="19"/>
        <v>108</v>
      </c>
      <c r="Q74" s="22">
        <f t="shared" si="20"/>
        <v>1.1249</v>
      </c>
      <c r="R74" s="34">
        <f t="shared" si="21"/>
        <v>0.7</v>
      </c>
      <c r="S74" s="29">
        <f t="shared" si="22"/>
        <v>1.09E-2</v>
      </c>
      <c r="T74" s="184">
        <f t="shared" si="30"/>
        <v>409</v>
      </c>
      <c r="U74" s="31">
        <f t="shared" si="23"/>
        <v>8544160</v>
      </c>
      <c r="V74" s="37">
        <f t="shared" si="24"/>
        <v>5045.8999999999996</v>
      </c>
      <c r="W74" s="34">
        <f t="shared" si="25"/>
        <v>0.25</v>
      </c>
      <c r="X74" s="34">
        <f t="shared" si="26"/>
        <v>0.95</v>
      </c>
      <c r="Y74" s="79">
        <v>604053.55000000005</v>
      </c>
      <c r="Z74" s="78">
        <v>444598795</v>
      </c>
      <c r="AA74" s="11">
        <v>193025110</v>
      </c>
      <c r="AB74" s="11">
        <v>4719926.07</v>
      </c>
      <c r="AC74" s="11"/>
      <c r="AD74" s="11">
        <v>6731.28</v>
      </c>
      <c r="AE74" s="11">
        <v>8061.9</v>
      </c>
      <c r="AF74" s="11"/>
      <c r="AG74" s="11">
        <v>27416.9</v>
      </c>
      <c r="AH74" s="11"/>
      <c r="AI74" s="11">
        <v>50761.45</v>
      </c>
      <c r="AJ74" s="11">
        <v>1107318.8799999999</v>
      </c>
      <c r="AK74" s="11"/>
      <c r="AL74" s="11"/>
      <c r="AM74" s="11"/>
      <c r="AN74" s="11"/>
      <c r="AO74" s="11"/>
      <c r="AP74" s="11"/>
      <c r="AQ74" s="11"/>
      <c r="AR74" s="11"/>
      <c r="AS74" s="11"/>
      <c r="AT74" s="11">
        <v>441640.3</v>
      </c>
      <c r="AU74" s="8">
        <v>0</v>
      </c>
      <c r="AV74" s="8">
        <v>5409.67</v>
      </c>
      <c r="AW74" s="38">
        <f t="shared" si="31"/>
        <v>6367266.4500000011</v>
      </c>
    </row>
    <row r="75" spans="1:49" x14ac:dyDescent="0.2">
      <c r="A75" s="1">
        <v>104107503</v>
      </c>
      <c r="B75" s="2" t="s">
        <v>80</v>
      </c>
      <c r="C75" s="2" t="s">
        <v>76</v>
      </c>
      <c r="D75" s="15">
        <v>46135</v>
      </c>
      <c r="E75" s="6">
        <v>7784</v>
      </c>
      <c r="F75" s="28">
        <f t="shared" si="27"/>
        <v>16565295.67</v>
      </c>
      <c r="G75" s="37">
        <f t="shared" si="16"/>
        <v>46.13</v>
      </c>
      <c r="H75" s="39">
        <f t="shared" si="28"/>
        <v>315</v>
      </c>
      <c r="I75" s="34">
        <f t="shared" si="17"/>
        <v>0.9</v>
      </c>
      <c r="J75" s="76">
        <v>28282714</v>
      </c>
      <c r="K75" s="76">
        <v>16420</v>
      </c>
      <c r="L75" s="76">
        <f t="shared" si="29"/>
        <v>28266294</v>
      </c>
      <c r="M75" s="64">
        <v>2179.2600000000002</v>
      </c>
      <c r="N75" s="23">
        <f>INDEX('BEFC_17-18'!$Z$3:$Z$502,MATCH('LECI_17-18'!A:A,'BEFC_17-18'!$A$3:$A$502))</f>
        <v>265.685</v>
      </c>
      <c r="O75" s="35">
        <f t="shared" si="18"/>
        <v>11561.12</v>
      </c>
      <c r="P75" s="237">
        <f t="shared" si="19"/>
        <v>220</v>
      </c>
      <c r="Q75" s="22">
        <f t="shared" si="20"/>
        <v>1.0284</v>
      </c>
      <c r="R75" s="34">
        <f t="shared" si="21"/>
        <v>0.9</v>
      </c>
      <c r="S75" s="29">
        <f t="shared" si="22"/>
        <v>1.1900000000000001E-2</v>
      </c>
      <c r="T75" s="184">
        <f t="shared" si="30"/>
        <v>354</v>
      </c>
      <c r="U75" s="31">
        <f t="shared" si="23"/>
        <v>18674212</v>
      </c>
      <c r="V75" s="37">
        <f t="shared" si="24"/>
        <v>7637.89</v>
      </c>
      <c r="W75" s="34">
        <f t="shared" si="25"/>
        <v>0</v>
      </c>
      <c r="X75" s="34">
        <f t="shared" si="26"/>
        <v>0.9</v>
      </c>
      <c r="Y75" s="79">
        <v>655663.67000000004</v>
      </c>
      <c r="Z75" s="78">
        <v>992637453</v>
      </c>
      <c r="AA75" s="11">
        <v>400960489</v>
      </c>
      <c r="AB75" s="11">
        <v>12281353</v>
      </c>
      <c r="AC75" s="11">
        <v>28479</v>
      </c>
      <c r="AD75" s="11">
        <v>15982</v>
      </c>
      <c r="AE75" s="11">
        <v>15444</v>
      </c>
      <c r="AF75" s="11"/>
      <c r="AG75" s="11">
        <v>39274</v>
      </c>
      <c r="AH75" s="11"/>
      <c r="AI75" s="11">
        <v>42202</v>
      </c>
      <c r="AJ75" s="11">
        <v>2191667</v>
      </c>
      <c r="AK75" s="11"/>
      <c r="AL75" s="11"/>
      <c r="AM75" s="11"/>
      <c r="AN75" s="11"/>
      <c r="AO75" s="11"/>
      <c r="AP75" s="11"/>
      <c r="AQ75" s="11"/>
      <c r="AR75" s="11"/>
      <c r="AS75" s="11"/>
      <c r="AT75" s="11">
        <v>1106985</v>
      </c>
      <c r="AU75" s="8">
        <v>0</v>
      </c>
      <c r="AV75" s="8">
        <v>188246</v>
      </c>
      <c r="AW75" s="38">
        <f t="shared" si="31"/>
        <v>15909632</v>
      </c>
    </row>
    <row r="76" spans="1:49" x14ac:dyDescent="0.2">
      <c r="A76" s="1">
        <v>104107803</v>
      </c>
      <c r="B76" s="2" t="s">
        <v>81</v>
      </c>
      <c r="C76" s="2" t="s">
        <v>76</v>
      </c>
      <c r="D76" s="15">
        <v>57495</v>
      </c>
      <c r="E76" s="6">
        <v>7601</v>
      </c>
      <c r="F76" s="28">
        <f t="shared" si="27"/>
        <v>19485132.059999999</v>
      </c>
      <c r="G76" s="37">
        <f t="shared" si="16"/>
        <v>44.59</v>
      </c>
      <c r="H76" s="39">
        <f t="shared" si="28"/>
        <v>332</v>
      </c>
      <c r="I76" s="34">
        <f t="shared" si="17"/>
        <v>0.87</v>
      </c>
      <c r="J76" s="76">
        <v>30250051.75</v>
      </c>
      <c r="K76" s="76">
        <v>146486.34</v>
      </c>
      <c r="L76" s="76">
        <f t="shared" si="29"/>
        <v>30103565.41</v>
      </c>
      <c r="M76" s="64">
        <v>2425.9189999999999</v>
      </c>
      <c r="N76" s="23">
        <f>INDEX('BEFC_17-18'!$Z$3:$Z$502,MATCH('LECI_17-18'!A:A,'BEFC_17-18'!$A$3:$A$502))</f>
        <v>221.19900000000001</v>
      </c>
      <c r="O76" s="35">
        <f t="shared" si="18"/>
        <v>11372.2</v>
      </c>
      <c r="P76" s="237">
        <f t="shared" si="19"/>
        <v>199</v>
      </c>
      <c r="Q76" s="22">
        <f t="shared" si="20"/>
        <v>1.0455000000000001</v>
      </c>
      <c r="R76" s="34">
        <f t="shared" si="21"/>
        <v>0.87</v>
      </c>
      <c r="S76" s="29">
        <f t="shared" si="22"/>
        <v>1.11E-2</v>
      </c>
      <c r="T76" s="184">
        <f t="shared" si="30"/>
        <v>399</v>
      </c>
      <c r="U76" s="31">
        <f t="shared" si="23"/>
        <v>23583338</v>
      </c>
      <c r="V76" s="37">
        <f t="shared" si="24"/>
        <v>8909.06</v>
      </c>
      <c r="W76" s="34">
        <f t="shared" si="25"/>
        <v>0</v>
      </c>
      <c r="X76" s="34">
        <f t="shared" si="26"/>
        <v>0.87</v>
      </c>
      <c r="Y76" s="79">
        <v>594927.47</v>
      </c>
      <c r="Z76" s="78">
        <v>1230173360</v>
      </c>
      <c r="AA76" s="11">
        <v>529777251</v>
      </c>
      <c r="AB76" s="11">
        <v>15089268.029999999</v>
      </c>
      <c r="AC76" s="11">
        <v>75684.75</v>
      </c>
      <c r="AD76" s="11">
        <v>21017.42</v>
      </c>
      <c r="AE76" s="11">
        <v>136697.68</v>
      </c>
      <c r="AF76" s="11"/>
      <c r="AG76" s="11">
        <v>55928.9</v>
      </c>
      <c r="AH76" s="11"/>
      <c r="AI76" s="11">
        <v>90284.14</v>
      </c>
      <c r="AJ76" s="11">
        <v>2577931.75</v>
      </c>
      <c r="AK76" s="11"/>
      <c r="AL76" s="11"/>
      <c r="AM76" s="11"/>
      <c r="AN76" s="11"/>
      <c r="AO76" s="11"/>
      <c r="AP76" s="11"/>
      <c r="AQ76" s="11"/>
      <c r="AR76" s="11"/>
      <c r="AS76" s="11"/>
      <c r="AT76" s="11">
        <v>742568.06</v>
      </c>
      <c r="AU76" s="8">
        <v>0</v>
      </c>
      <c r="AV76" s="8">
        <v>100823.86</v>
      </c>
      <c r="AW76" s="38">
        <f t="shared" si="31"/>
        <v>18890204.59</v>
      </c>
    </row>
    <row r="77" spans="1:49" x14ac:dyDescent="0.2">
      <c r="A77" s="1">
        <v>104107903</v>
      </c>
      <c r="B77" s="2" t="s">
        <v>82</v>
      </c>
      <c r="C77" s="2" t="s">
        <v>76</v>
      </c>
      <c r="D77" s="15">
        <v>82958</v>
      </c>
      <c r="E77" s="6">
        <v>18724</v>
      </c>
      <c r="F77" s="28">
        <f t="shared" si="27"/>
        <v>80014769</v>
      </c>
      <c r="G77" s="37">
        <f t="shared" si="16"/>
        <v>51.51</v>
      </c>
      <c r="H77" s="39">
        <f t="shared" si="28"/>
        <v>242</v>
      </c>
      <c r="I77" s="34">
        <f t="shared" si="17"/>
        <v>1</v>
      </c>
      <c r="J77" s="76">
        <v>101136504.98999999</v>
      </c>
      <c r="K77" s="76">
        <v>1447018.5</v>
      </c>
      <c r="L77" s="76">
        <f t="shared" si="29"/>
        <v>99689486.489999995</v>
      </c>
      <c r="M77" s="64">
        <v>7111.134</v>
      </c>
      <c r="N77" s="23">
        <f>INDEX('BEFC_17-18'!$Z$3:$Z$502,MATCH('LECI_17-18'!A:A,'BEFC_17-18'!$A$3:$A$502))</f>
        <v>376.529</v>
      </c>
      <c r="O77" s="35">
        <f t="shared" si="18"/>
        <v>13313.83</v>
      </c>
      <c r="P77" s="237">
        <f t="shared" si="19"/>
        <v>364</v>
      </c>
      <c r="Q77" s="22">
        <f t="shared" si="20"/>
        <v>0.89300000000000002</v>
      </c>
      <c r="R77" s="34">
        <f t="shared" si="21"/>
        <v>0.89</v>
      </c>
      <c r="S77" s="29">
        <f t="shared" si="22"/>
        <v>1.26E-2</v>
      </c>
      <c r="T77" s="184">
        <f t="shared" si="30"/>
        <v>312</v>
      </c>
      <c r="U77" s="31">
        <f t="shared" si="23"/>
        <v>85159220</v>
      </c>
      <c r="V77" s="37">
        <f t="shared" si="24"/>
        <v>11373.27</v>
      </c>
      <c r="W77" s="34">
        <f t="shared" si="25"/>
        <v>0</v>
      </c>
      <c r="X77" s="34">
        <f t="shared" si="26"/>
        <v>0.89</v>
      </c>
      <c r="Y77" s="79">
        <v>1215754.99</v>
      </c>
      <c r="Z77" s="78">
        <v>4404642705</v>
      </c>
      <c r="AA77" s="11">
        <v>1950522951</v>
      </c>
      <c r="AB77" s="11">
        <v>64791316.100000001</v>
      </c>
      <c r="AC77" s="11">
        <v>679499.71</v>
      </c>
      <c r="AD77" s="11">
        <v>83631.839999999997</v>
      </c>
      <c r="AE77" s="11">
        <v>233045.08</v>
      </c>
      <c r="AF77" s="11"/>
      <c r="AG77" s="11"/>
      <c r="AH77" s="11"/>
      <c r="AI77" s="11">
        <v>139920.59</v>
      </c>
      <c r="AJ77" s="11">
        <v>11655772.76</v>
      </c>
      <c r="AK77" s="11"/>
      <c r="AL77" s="11"/>
      <c r="AM77" s="11"/>
      <c r="AN77" s="11"/>
      <c r="AO77" s="11"/>
      <c r="AP77" s="11"/>
      <c r="AQ77" s="11"/>
      <c r="AR77" s="11"/>
      <c r="AS77" s="11"/>
      <c r="AT77" s="11">
        <v>1053639.02</v>
      </c>
      <c r="AU77" s="8">
        <v>0</v>
      </c>
      <c r="AV77" s="8">
        <v>162188.91</v>
      </c>
      <c r="AW77" s="38">
        <f t="shared" si="31"/>
        <v>78799014.010000005</v>
      </c>
    </row>
    <row r="78" spans="1:49" x14ac:dyDescent="0.2">
      <c r="A78" s="1">
        <v>104372003</v>
      </c>
      <c r="B78" s="2" t="s">
        <v>83</v>
      </c>
      <c r="C78" s="2" t="s">
        <v>84</v>
      </c>
      <c r="D78" s="15">
        <v>44956</v>
      </c>
      <c r="E78" s="6">
        <v>5917</v>
      </c>
      <c r="F78" s="28">
        <f t="shared" si="27"/>
        <v>9580548.2899999991</v>
      </c>
      <c r="G78" s="37">
        <f t="shared" si="16"/>
        <v>36.020000000000003</v>
      </c>
      <c r="H78" s="39">
        <f t="shared" si="28"/>
        <v>431</v>
      </c>
      <c r="I78" s="34">
        <f t="shared" si="17"/>
        <v>0.7</v>
      </c>
      <c r="J78" s="76">
        <v>25141293.57</v>
      </c>
      <c r="K78" s="76">
        <v>20196.43</v>
      </c>
      <c r="L78" s="76">
        <f t="shared" si="29"/>
        <v>25121097.140000001</v>
      </c>
      <c r="M78" s="64">
        <v>1746.4780000000001</v>
      </c>
      <c r="N78" s="23">
        <f>INDEX('BEFC_17-18'!$Z$3:$Z$502,MATCH('LECI_17-18'!A:A,'BEFC_17-18'!$A$3:$A$502))</f>
        <v>325.39100000000002</v>
      </c>
      <c r="O78" s="35">
        <f t="shared" si="18"/>
        <v>12124.85</v>
      </c>
      <c r="P78" s="237">
        <f t="shared" si="19"/>
        <v>280</v>
      </c>
      <c r="Q78" s="22">
        <f t="shared" si="20"/>
        <v>0.98060000000000003</v>
      </c>
      <c r="R78" s="34">
        <f t="shared" si="21"/>
        <v>0.69</v>
      </c>
      <c r="S78" s="29">
        <f t="shared" si="22"/>
        <v>1.21E-2</v>
      </c>
      <c r="T78" s="184">
        <f t="shared" si="30"/>
        <v>343</v>
      </c>
      <c r="U78" s="31">
        <f t="shared" si="23"/>
        <v>10647720</v>
      </c>
      <c r="V78" s="37">
        <f t="shared" si="24"/>
        <v>5139.1899999999996</v>
      </c>
      <c r="W78" s="34">
        <f t="shared" si="25"/>
        <v>0.23</v>
      </c>
      <c r="X78" s="34">
        <f t="shared" si="26"/>
        <v>0.91999999999999993</v>
      </c>
      <c r="Y78" s="79">
        <v>690508.53</v>
      </c>
      <c r="Z78" s="78">
        <v>517174882</v>
      </c>
      <c r="AA78" s="11">
        <v>277431100</v>
      </c>
      <c r="AB78" s="11">
        <v>6670165.3200000003</v>
      </c>
      <c r="AC78" s="11"/>
      <c r="AD78" s="11">
        <v>9895.3700000000008</v>
      </c>
      <c r="AE78" s="11">
        <v>5295.47</v>
      </c>
      <c r="AF78" s="11"/>
      <c r="AG78" s="11">
        <v>26600.09</v>
      </c>
      <c r="AH78" s="11"/>
      <c r="AI78" s="11">
        <v>19346.39</v>
      </c>
      <c r="AJ78" s="11">
        <v>1440976.34</v>
      </c>
      <c r="AK78" s="11"/>
      <c r="AL78" s="11"/>
      <c r="AM78" s="11"/>
      <c r="AN78" s="11"/>
      <c r="AO78" s="11"/>
      <c r="AP78" s="11"/>
      <c r="AQ78" s="11"/>
      <c r="AR78" s="11"/>
      <c r="AS78" s="11"/>
      <c r="AT78" s="11">
        <v>709049.59</v>
      </c>
      <c r="AU78" s="8">
        <v>0</v>
      </c>
      <c r="AV78" s="8">
        <v>8711.19</v>
      </c>
      <c r="AW78" s="38">
        <f t="shared" si="31"/>
        <v>8890039.7599999998</v>
      </c>
    </row>
    <row r="79" spans="1:49" x14ac:dyDescent="0.2">
      <c r="A79" s="1">
        <v>104374003</v>
      </c>
      <c r="B79" s="2" t="s">
        <v>665</v>
      </c>
      <c r="C79" s="2" t="s">
        <v>84</v>
      </c>
      <c r="D79" s="15">
        <v>52591</v>
      </c>
      <c r="E79" s="6">
        <v>3223</v>
      </c>
      <c r="F79" s="28">
        <f t="shared" si="27"/>
        <v>5264382.17</v>
      </c>
      <c r="G79" s="37">
        <f t="shared" si="16"/>
        <v>31.06</v>
      </c>
      <c r="H79" s="39">
        <f t="shared" si="28"/>
        <v>471</v>
      </c>
      <c r="I79" s="34">
        <f t="shared" si="17"/>
        <v>0.61</v>
      </c>
      <c r="J79" s="76">
        <v>16944667.940000001</v>
      </c>
      <c r="K79" s="76">
        <v>422213.14</v>
      </c>
      <c r="L79" s="76">
        <f t="shared" si="29"/>
        <v>16522454.800000001</v>
      </c>
      <c r="M79" s="64">
        <v>1231.047</v>
      </c>
      <c r="N79" s="23">
        <f>INDEX('BEFC_17-18'!$Z$3:$Z$502,MATCH('LECI_17-18'!A:A,'BEFC_17-18'!$A$3:$A$502))</f>
        <v>231.149</v>
      </c>
      <c r="O79" s="35">
        <f t="shared" si="18"/>
        <v>11299.75</v>
      </c>
      <c r="P79" s="237">
        <f t="shared" si="19"/>
        <v>188</v>
      </c>
      <c r="Q79" s="22">
        <f t="shared" si="20"/>
        <v>1.0522</v>
      </c>
      <c r="R79" s="34">
        <f t="shared" si="21"/>
        <v>0.61</v>
      </c>
      <c r="S79" s="29">
        <f t="shared" si="22"/>
        <v>9.1000000000000004E-3</v>
      </c>
      <c r="T79" s="184">
        <f t="shared" si="30"/>
        <v>473</v>
      </c>
      <c r="U79" s="31">
        <f t="shared" si="23"/>
        <v>7713900</v>
      </c>
      <c r="V79" s="37">
        <f t="shared" si="24"/>
        <v>5275.56</v>
      </c>
      <c r="W79" s="34">
        <f t="shared" si="25"/>
        <v>0.21</v>
      </c>
      <c r="X79" s="34">
        <f t="shared" si="26"/>
        <v>0.82</v>
      </c>
      <c r="Y79" s="79">
        <v>366299.98</v>
      </c>
      <c r="Z79" s="78">
        <v>403826672</v>
      </c>
      <c r="AA79" s="11">
        <v>171837490</v>
      </c>
      <c r="AB79" s="11">
        <v>3588324.35</v>
      </c>
      <c r="AC79" s="11"/>
      <c r="AD79" s="11">
        <v>5485.37</v>
      </c>
      <c r="AE79" s="11">
        <v>584.66</v>
      </c>
      <c r="AF79" s="11"/>
      <c r="AG79" s="11"/>
      <c r="AH79" s="11"/>
      <c r="AI79" s="11">
        <v>43838.1</v>
      </c>
      <c r="AJ79" s="11">
        <v>878340.4</v>
      </c>
      <c r="AK79" s="11"/>
      <c r="AL79" s="11"/>
      <c r="AM79" s="11"/>
      <c r="AN79" s="11"/>
      <c r="AO79" s="11"/>
      <c r="AP79" s="11"/>
      <c r="AQ79" s="11"/>
      <c r="AR79" s="11"/>
      <c r="AS79" s="11"/>
      <c r="AT79" s="11">
        <v>276451.56</v>
      </c>
      <c r="AU79" s="8">
        <v>0</v>
      </c>
      <c r="AV79" s="8">
        <v>105057.75</v>
      </c>
      <c r="AW79" s="38">
        <f t="shared" si="31"/>
        <v>4898082.1900000004</v>
      </c>
    </row>
    <row r="80" spans="1:49" x14ac:dyDescent="0.2">
      <c r="A80" s="1">
        <v>104375003</v>
      </c>
      <c r="B80" s="2" t="s">
        <v>86</v>
      </c>
      <c r="C80" s="2" t="s">
        <v>84</v>
      </c>
      <c r="D80" s="15">
        <v>50718</v>
      </c>
      <c r="E80" s="6">
        <v>4077</v>
      </c>
      <c r="F80" s="28">
        <f t="shared" si="27"/>
        <v>6876933.9000000004</v>
      </c>
      <c r="G80" s="37">
        <f t="shared" si="16"/>
        <v>33.26</v>
      </c>
      <c r="H80" s="39">
        <f t="shared" si="28"/>
        <v>456</v>
      </c>
      <c r="I80" s="34">
        <f t="shared" si="17"/>
        <v>0.65</v>
      </c>
      <c r="J80" s="76">
        <v>21597666.300000001</v>
      </c>
      <c r="K80" s="76">
        <v>119580</v>
      </c>
      <c r="L80" s="76">
        <f t="shared" si="29"/>
        <v>21478086.300000001</v>
      </c>
      <c r="M80" s="64">
        <v>1497.9069999999999</v>
      </c>
      <c r="N80" s="23">
        <f>INDEX('BEFC_17-18'!$Z$3:$Z$502,MATCH('LECI_17-18'!A:A,'BEFC_17-18'!$A$3:$A$502))</f>
        <v>274.38200000000001</v>
      </c>
      <c r="O80" s="35">
        <f t="shared" si="18"/>
        <v>12118.84</v>
      </c>
      <c r="P80" s="237">
        <f t="shared" si="19"/>
        <v>279</v>
      </c>
      <c r="Q80" s="22">
        <f t="shared" si="20"/>
        <v>0.98099999999999998</v>
      </c>
      <c r="R80" s="34">
        <f t="shared" si="21"/>
        <v>0.64</v>
      </c>
      <c r="S80" s="29">
        <f t="shared" si="22"/>
        <v>9.7999999999999997E-3</v>
      </c>
      <c r="T80" s="184">
        <f t="shared" si="30"/>
        <v>454</v>
      </c>
      <c r="U80" s="31">
        <f t="shared" si="23"/>
        <v>9387801</v>
      </c>
      <c r="V80" s="37">
        <f t="shared" si="24"/>
        <v>5296.99</v>
      </c>
      <c r="W80" s="34">
        <f t="shared" si="25"/>
        <v>0.21</v>
      </c>
      <c r="X80" s="34">
        <f t="shared" si="26"/>
        <v>0.85</v>
      </c>
      <c r="Y80" s="79">
        <v>483190.9</v>
      </c>
      <c r="Z80" s="78">
        <v>481850660</v>
      </c>
      <c r="AA80" s="11">
        <v>218731520</v>
      </c>
      <c r="AB80" s="11">
        <v>4858735</v>
      </c>
      <c r="AC80" s="11"/>
      <c r="AD80" s="11">
        <v>7446</v>
      </c>
      <c r="AE80" s="11">
        <v>397</v>
      </c>
      <c r="AF80" s="11"/>
      <c r="AG80" s="11">
        <v>25854</v>
      </c>
      <c r="AH80" s="11"/>
      <c r="AI80" s="11">
        <v>25855</v>
      </c>
      <c r="AJ80" s="11">
        <v>904626</v>
      </c>
      <c r="AK80" s="11"/>
      <c r="AL80" s="11"/>
      <c r="AM80" s="11"/>
      <c r="AN80" s="11"/>
      <c r="AO80" s="11"/>
      <c r="AP80" s="11"/>
      <c r="AQ80" s="11"/>
      <c r="AR80" s="11"/>
      <c r="AS80" s="11"/>
      <c r="AT80" s="11">
        <v>570830</v>
      </c>
      <c r="AU80" s="8">
        <v>0</v>
      </c>
      <c r="AV80" s="8">
        <v>0</v>
      </c>
      <c r="AW80" s="38">
        <f t="shared" si="31"/>
        <v>6393743</v>
      </c>
    </row>
    <row r="81" spans="1:49" x14ac:dyDescent="0.2">
      <c r="A81" s="1">
        <v>104375203</v>
      </c>
      <c r="B81" s="2" t="s">
        <v>87</v>
      </c>
      <c r="C81" s="2" t="s">
        <v>84</v>
      </c>
      <c r="D81" s="15">
        <v>62171</v>
      </c>
      <c r="E81" s="6">
        <v>4224</v>
      </c>
      <c r="F81" s="28">
        <f t="shared" si="27"/>
        <v>11697825.780000001</v>
      </c>
      <c r="G81" s="37">
        <f t="shared" si="16"/>
        <v>44.54</v>
      </c>
      <c r="H81" s="39">
        <f t="shared" si="28"/>
        <v>333</v>
      </c>
      <c r="I81" s="34">
        <f t="shared" si="17"/>
        <v>0.87</v>
      </c>
      <c r="J81" s="76">
        <v>16107705.58</v>
      </c>
      <c r="K81" s="76">
        <v>39364.089999999997</v>
      </c>
      <c r="L81" s="76">
        <f t="shared" si="29"/>
        <v>16068341.49</v>
      </c>
      <c r="M81" s="64">
        <v>1266.42</v>
      </c>
      <c r="N81" s="23">
        <f>INDEX('BEFC_17-18'!$Z$3:$Z$502,MATCH('LECI_17-18'!A:A,'BEFC_17-18'!$A$3:$A$502))</f>
        <v>134.261</v>
      </c>
      <c r="O81" s="35">
        <f t="shared" si="18"/>
        <v>11471.81</v>
      </c>
      <c r="P81" s="237">
        <f t="shared" si="19"/>
        <v>216</v>
      </c>
      <c r="Q81" s="22">
        <f t="shared" si="20"/>
        <v>1.0364</v>
      </c>
      <c r="R81" s="34">
        <f t="shared" si="21"/>
        <v>0.87</v>
      </c>
      <c r="S81" s="29">
        <f t="shared" si="22"/>
        <v>1.21E-2</v>
      </c>
      <c r="T81" s="184">
        <f t="shared" si="30"/>
        <v>343</v>
      </c>
      <c r="U81" s="31">
        <f t="shared" si="23"/>
        <v>12911641</v>
      </c>
      <c r="V81" s="37">
        <f t="shared" si="24"/>
        <v>9218.1200000000008</v>
      </c>
      <c r="W81" s="34">
        <f t="shared" si="25"/>
        <v>0</v>
      </c>
      <c r="X81" s="34">
        <f t="shared" si="26"/>
        <v>0.87</v>
      </c>
      <c r="Y81" s="79">
        <v>196993.66</v>
      </c>
      <c r="Z81" s="78">
        <v>664769937</v>
      </c>
      <c r="AA81" s="11">
        <v>298785346</v>
      </c>
      <c r="AB81" s="11">
        <v>9297499.9299999997</v>
      </c>
      <c r="AC81" s="11"/>
      <c r="AD81" s="11">
        <v>12181.08</v>
      </c>
      <c r="AE81" s="11">
        <v>196.56</v>
      </c>
      <c r="AF81" s="11"/>
      <c r="AG81" s="11">
        <v>22631.200000000001</v>
      </c>
      <c r="AH81" s="11"/>
      <c r="AI81" s="11">
        <v>116140.3</v>
      </c>
      <c r="AJ81" s="11">
        <v>1422892.56</v>
      </c>
      <c r="AK81" s="11"/>
      <c r="AL81" s="11"/>
      <c r="AM81" s="11"/>
      <c r="AN81" s="11"/>
      <c r="AO81" s="11"/>
      <c r="AP81" s="11"/>
      <c r="AQ81" s="11"/>
      <c r="AR81" s="11"/>
      <c r="AS81" s="11"/>
      <c r="AT81" s="11">
        <v>629033.64</v>
      </c>
      <c r="AU81" s="8">
        <v>0</v>
      </c>
      <c r="AV81" s="8">
        <v>256.85000000000002</v>
      </c>
      <c r="AW81" s="38">
        <f t="shared" si="31"/>
        <v>11500832.120000001</v>
      </c>
    </row>
    <row r="82" spans="1:49" x14ac:dyDescent="0.2">
      <c r="A82" s="1">
        <v>104375302</v>
      </c>
      <c r="B82" s="2" t="s">
        <v>88</v>
      </c>
      <c r="C82" s="2" t="s">
        <v>84</v>
      </c>
      <c r="D82" s="15">
        <v>30778</v>
      </c>
      <c r="E82" s="6">
        <v>10076</v>
      </c>
      <c r="F82" s="28">
        <f t="shared" si="27"/>
        <v>11137132.539999999</v>
      </c>
      <c r="G82" s="37">
        <f t="shared" si="16"/>
        <v>35.909999999999997</v>
      </c>
      <c r="H82" s="39">
        <f t="shared" si="28"/>
        <v>436</v>
      </c>
      <c r="I82" s="34">
        <f t="shared" si="17"/>
        <v>0.7</v>
      </c>
      <c r="J82" s="76">
        <v>45695186.610000007</v>
      </c>
      <c r="K82" s="76">
        <v>167460.34</v>
      </c>
      <c r="L82" s="76">
        <f t="shared" si="29"/>
        <v>45527726.270000003</v>
      </c>
      <c r="M82" s="64">
        <v>3355.348</v>
      </c>
      <c r="N82" s="23">
        <f>INDEX('BEFC_17-18'!$Z$3:$Z$502,MATCH('LECI_17-18'!A:A,'BEFC_17-18'!$A$3:$A$502))</f>
        <v>1471.998</v>
      </c>
      <c r="O82" s="35">
        <f t="shared" si="18"/>
        <v>9431.2099999999991</v>
      </c>
      <c r="P82" s="237">
        <f t="shared" si="19"/>
        <v>33</v>
      </c>
      <c r="Q82" s="22">
        <f t="shared" si="20"/>
        <v>1.2605999999999999</v>
      </c>
      <c r="R82" s="34">
        <f t="shared" si="21"/>
        <v>0.7</v>
      </c>
      <c r="S82" s="29">
        <f t="shared" si="22"/>
        <v>1.3299999999999999E-2</v>
      </c>
      <c r="T82" s="184">
        <f t="shared" si="30"/>
        <v>253</v>
      </c>
      <c r="U82" s="31">
        <f t="shared" si="23"/>
        <v>11262480</v>
      </c>
      <c r="V82" s="37">
        <f t="shared" si="24"/>
        <v>2333.06</v>
      </c>
      <c r="W82" s="34">
        <f t="shared" si="25"/>
        <v>0.65</v>
      </c>
      <c r="X82" s="34">
        <f t="shared" si="26"/>
        <v>1.35</v>
      </c>
      <c r="Y82" s="79">
        <v>1185514.77</v>
      </c>
      <c r="Z82" s="78">
        <v>547165926</v>
      </c>
      <c r="AA82" s="11">
        <v>293317647</v>
      </c>
      <c r="AB82" s="11">
        <v>6651516.3700000001</v>
      </c>
      <c r="AC82" s="11"/>
      <c r="AD82" s="11">
        <v>11538.99</v>
      </c>
      <c r="AE82" s="11">
        <v>16396.349999999999</v>
      </c>
      <c r="AF82" s="11"/>
      <c r="AG82" s="11">
        <v>36942.120000000003</v>
      </c>
      <c r="AH82" s="11"/>
      <c r="AI82" s="11">
        <v>83465.53</v>
      </c>
      <c r="AJ82" s="11">
        <v>1437281.36</v>
      </c>
      <c r="AK82" s="11"/>
      <c r="AL82" s="11"/>
      <c r="AM82" s="11"/>
      <c r="AN82" s="11"/>
      <c r="AO82" s="11"/>
      <c r="AP82" s="11"/>
      <c r="AQ82" s="11"/>
      <c r="AR82" s="11"/>
      <c r="AS82" s="11"/>
      <c r="AT82" s="11">
        <v>1696823.62</v>
      </c>
      <c r="AU82" s="8">
        <v>0</v>
      </c>
      <c r="AV82" s="8">
        <v>17653.43</v>
      </c>
      <c r="AW82" s="38">
        <f t="shared" si="31"/>
        <v>9951617.7699999996</v>
      </c>
    </row>
    <row r="83" spans="1:49" x14ac:dyDescent="0.2">
      <c r="A83" s="1">
        <v>104376203</v>
      </c>
      <c r="B83" s="2" t="s">
        <v>89</v>
      </c>
      <c r="C83" s="2" t="s">
        <v>84</v>
      </c>
      <c r="D83" s="15">
        <v>50993</v>
      </c>
      <c r="E83" s="6">
        <v>3205</v>
      </c>
      <c r="F83" s="28">
        <f t="shared" si="27"/>
        <v>5807683.54</v>
      </c>
      <c r="G83" s="37">
        <f t="shared" si="16"/>
        <v>35.54</v>
      </c>
      <c r="H83" s="39">
        <f t="shared" si="28"/>
        <v>438</v>
      </c>
      <c r="I83" s="34">
        <f t="shared" si="17"/>
        <v>0.69</v>
      </c>
      <c r="J83" s="76">
        <v>16338508.709999999</v>
      </c>
      <c r="K83" s="76">
        <v>75632.09</v>
      </c>
      <c r="L83" s="76">
        <f t="shared" si="29"/>
        <v>16262876.619999999</v>
      </c>
      <c r="M83" s="64">
        <v>1198.752</v>
      </c>
      <c r="N83" s="23">
        <f>INDEX('BEFC_17-18'!$Z$3:$Z$502,MATCH('LECI_17-18'!A:A,'BEFC_17-18'!$A$3:$A$502))</f>
        <v>221.13499999999999</v>
      </c>
      <c r="O83" s="35">
        <f t="shared" si="18"/>
        <v>11453.64</v>
      </c>
      <c r="P83" s="237">
        <f t="shared" si="19"/>
        <v>213</v>
      </c>
      <c r="Q83" s="22">
        <f t="shared" si="20"/>
        <v>1.038</v>
      </c>
      <c r="R83" s="34">
        <f t="shared" si="21"/>
        <v>0.69</v>
      </c>
      <c r="S83" s="29">
        <f t="shared" si="22"/>
        <v>1.04E-2</v>
      </c>
      <c r="T83" s="184">
        <f t="shared" si="30"/>
        <v>432</v>
      </c>
      <c r="U83" s="31">
        <f t="shared" si="23"/>
        <v>7470710</v>
      </c>
      <c r="V83" s="37">
        <f t="shared" si="24"/>
        <v>5261.48</v>
      </c>
      <c r="W83" s="34">
        <f t="shared" si="25"/>
        <v>0.22</v>
      </c>
      <c r="X83" s="34">
        <f t="shared" si="26"/>
        <v>0.90999999999999992</v>
      </c>
      <c r="Y83" s="79">
        <v>460119.75</v>
      </c>
      <c r="Z83" s="78">
        <v>386025493</v>
      </c>
      <c r="AA83" s="11">
        <v>171490207</v>
      </c>
      <c r="AB83" s="11">
        <v>3877643.04</v>
      </c>
      <c r="AC83" s="11"/>
      <c r="AD83" s="11">
        <v>6113.58</v>
      </c>
      <c r="AE83" s="11"/>
      <c r="AF83" s="11"/>
      <c r="AG83" s="11">
        <v>18277.22</v>
      </c>
      <c r="AH83" s="11"/>
      <c r="AI83" s="11">
        <v>49518.79</v>
      </c>
      <c r="AJ83" s="11">
        <v>958453.96</v>
      </c>
      <c r="AK83" s="11"/>
      <c r="AL83" s="11"/>
      <c r="AM83" s="11"/>
      <c r="AN83" s="11"/>
      <c r="AO83" s="11"/>
      <c r="AP83" s="11"/>
      <c r="AQ83" s="11"/>
      <c r="AR83" s="11"/>
      <c r="AS83" s="11"/>
      <c r="AT83" s="11">
        <v>420336.42</v>
      </c>
      <c r="AU83" s="8">
        <v>0</v>
      </c>
      <c r="AV83" s="8">
        <v>17220.78</v>
      </c>
      <c r="AW83" s="38">
        <f t="shared" si="31"/>
        <v>5347563.79</v>
      </c>
    </row>
    <row r="84" spans="1:49" x14ac:dyDescent="0.2">
      <c r="A84" s="1">
        <v>104377003</v>
      </c>
      <c r="B84" s="2" t="s">
        <v>90</v>
      </c>
      <c r="C84" s="2" t="s">
        <v>84</v>
      </c>
      <c r="D84" s="15">
        <v>41543</v>
      </c>
      <c r="E84" s="6">
        <v>2285</v>
      </c>
      <c r="F84" s="28">
        <f t="shared" si="27"/>
        <v>4011415.2800000003</v>
      </c>
      <c r="G84" s="37">
        <f t="shared" si="16"/>
        <v>42.26</v>
      </c>
      <c r="H84" s="39">
        <f t="shared" si="28"/>
        <v>359</v>
      </c>
      <c r="I84" s="34">
        <f t="shared" si="17"/>
        <v>0.82</v>
      </c>
      <c r="J84" s="76">
        <v>10363787.440000001</v>
      </c>
      <c r="K84" s="76">
        <v>31307.38</v>
      </c>
      <c r="L84" s="76">
        <f t="shared" si="29"/>
        <v>10332480.060000001</v>
      </c>
      <c r="M84" s="64">
        <v>805.32600000000002</v>
      </c>
      <c r="N84" s="23">
        <f>INDEX('BEFC_17-18'!$Z$3:$Z$502,MATCH('LECI_17-18'!A:A,'BEFC_17-18'!$A$3:$A$502))</f>
        <v>151.36000000000001</v>
      </c>
      <c r="O84" s="35">
        <f t="shared" si="18"/>
        <v>10800.28</v>
      </c>
      <c r="P84" s="237">
        <f t="shared" si="19"/>
        <v>134</v>
      </c>
      <c r="Q84" s="22">
        <f t="shared" si="20"/>
        <v>1.1008</v>
      </c>
      <c r="R84" s="34">
        <f t="shared" si="21"/>
        <v>0.82</v>
      </c>
      <c r="S84" s="29">
        <f t="shared" si="22"/>
        <v>1.23E-2</v>
      </c>
      <c r="T84" s="184">
        <f t="shared" si="30"/>
        <v>329</v>
      </c>
      <c r="U84" s="31">
        <f t="shared" si="23"/>
        <v>4366556</v>
      </c>
      <c r="V84" s="37">
        <f t="shared" si="24"/>
        <v>4564.25</v>
      </c>
      <c r="W84" s="34">
        <f t="shared" si="25"/>
        <v>0.32</v>
      </c>
      <c r="X84" s="34">
        <f t="shared" si="26"/>
        <v>1.1399999999999999</v>
      </c>
      <c r="Y84" s="79">
        <v>270412.95</v>
      </c>
      <c r="Z84" s="78">
        <v>235875838</v>
      </c>
      <c r="AA84" s="11">
        <v>89986533</v>
      </c>
      <c r="AB84" s="11">
        <v>2884517.95</v>
      </c>
      <c r="AC84" s="11"/>
      <c r="AD84" s="11">
        <v>4134.6400000000003</v>
      </c>
      <c r="AE84" s="11"/>
      <c r="AF84" s="11"/>
      <c r="AG84" s="11">
        <v>11925</v>
      </c>
      <c r="AH84" s="11"/>
      <c r="AI84" s="11">
        <v>22133.69</v>
      </c>
      <c r="AJ84" s="11">
        <v>491443.21</v>
      </c>
      <c r="AK84" s="11"/>
      <c r="AL84" s="11"/>
      <c r="AM84" s="11"/>
      <c r="AN84" s="11"/>
      <c r="AO84" s="11"/>
      <c r="AP84" s="11"/>
      <c r="AQ84" s="11"/>
      <c r="AR84" s="11"/>
      <c r="AS84" s="11"/>
      <c r="AT84" s="11">
        <v>324520.11</v>
      </c>
      <c r="AU84" s="8">
        <v>0</v>
      </c>
      <c r="AV84" s="8">
        <v>2327.73</v>
      </c>
      <c r="AW84" s="38">
        <f t="shared" si="31"/>
        <v>3741002.33</v>
      </c>
    </row>
    <row r="85" spans="1:49" x14ac:dyDescent="0.2">
      <c r="A85" s="1">
        <v>104378003</v>
      </c>
      <c r="B85" s="2" t="s">
        <v>91</v>
      </c>
      <c r="C85" s="2" t="s">
        <v>84</v>
      </c>
      <c r="D85" s="15">
        <v>49512</v>
      </c>
      <c r="E85" s="6">
        <v>4072</v>
      </c>
      <c r="F85" s="28">
        <f t="shared" si="27"/>
        <v>8455681.3300000001</v>
      </c>
      <c r="G85" s="37">
        <f t="shared" si="16"/>
        <v>41.94</v>
      </c>
      <c r="H85" s="39">
        <f t="shared" si="28"/>
        <v>363</v>
      </c>
      <c r="I85" s="34">
        <f t="shared" si="17"/>
        <v>0.82</v>
      </c>
      <c r="J85" s="76">
        <v>18099590.52</v>
      </c>
      <c r="K85" s="76">
        <v>97850.18</v>
      </c>
      <c r="L85" s="76">
        <f t="shared" si="29"/>
        <v>18001740.34</v>
      </c>
      <c r="M85" s="64">
        <v>1182.394</v>
      </c>
      <c r="N85" s="23">
        <f>INDEX('BEFC_17-18'!$Z$3:$Z$502,MATCH('LECI_17-18'!A:A,'BEFC_17-18'!$A$3:$A$502))</f>
        <v>298.375</v>
      </c>
      <c r="O85" s="35">
        <f t="shared" si="18"/>
        <v>12157.02</v>
      </c>
      <c r="P85" s="237">
        <f t="shared" si="19"/>
        <v>282</v>
      </c>
      <c r="Q85" s="22">
        <f t="shared" si="20"/>
        <v>0.97799999999999998</v>
      </c>
      <c r="R85" s="34">
        <f t="shared" si="21"/>
        <v>0.8</v>
      </c>
      <c r="S85" s="29">
        <f t="shared" si="22"/>
        <v>1.11E-2</v>
      </c>
      <c r="T85" s="184">
        <f t="shared" si="30"/>
        <v>399</v>
      </c>
      <c r="U85" s="31">
        <f t="shared" si="23"/>
        <v>10193840</v>
      </c>
      <c r="V85" s="37">
        <f t="shared" si="24"/>
        <v>6884.15</v>
      </c>
      <c r="W85" s="34">
        <f t="shared" si="25"/>
        <v>0</v>
      </c>
      <c r="X85" s="34">
        <f t="shared" si="26"/>
        <v>0.8</v>
      </c>
      <c r="Y85" s="79">
        <v>379146.28</v>
      </c>
      <c r="Z85" s="78">
        <v>533847542</v>
      </c>
      <c r="AA85" s="11">
        <v>226886773</v>
      </c>
      <c r="AB85" s="11">
        <v>6288437.8899999997</v>
      </c>
      <c r="AC85" s="11"/>
      <c r="AD85" s="11">
        <v>8125.61</v>
      </c>
      <c r="AE85" s="11">
        <v>2474.1</v>
      </c>
      <c r="AF85" s="11"/>
      <c r="AG85" s="11">
        <v>28837.75</v>
      </c>
      <c r="AH85" s="11"/>
      <c r="AI85" s="11">
        <v>60312.54</v>
      </c>
      <c r="AJ85" s="11">
        <v>1153269.97</v>
      </c>
      <c r="AK85" s="11"/>
      <c r="AL85" s="11"/>
      <c r="AM85" s="11"/>
      <c r="AN85" s="11"/>
      <c r="AO85" s="11"/>
      <c r="AP85" s="11"/>
      <c r="AQ85" s="11"/>
      <c r="AR85" s="11"/>
      <c r="AS85" s="11"/>
      <c r="AT85" s="11">
        <v>409243.82</v>
      </c>
      <c r="AU85" s="8">
        <v>0</v>
      </c>
      <c r="AV85" s="8">
        <v>125833.37</v>
      </c>
      <c r="AW85" s="38">
        <f t="shared" si="31"/>
        <v>8076535.0499999998</v>
      </c>
    </row>
    <row r="86" spans="1:49" x14ac:dyDescent="0.2">
      <c r="A86" s="1">
        <v>104431304</v>
      </c>
      <c r="B86" s="2" t="s">
        <v>92</v>
      </c>
      <c r="C86" s="2" t="s">
        <v>93</v>
      </c>
      <c r="D86" s="15">
        <v>46151</v>
      </c>
      <c r="E86" s="6">
        <v>1664</v>
      </c>
      <c r="F86" s="28">
        <f t="shared" si="27"/>
        <v>2428689.3400000003</v>
      </c>
      <c r="G86" s="37">
        <f t="shared" si="16"/>
        <v>31.63</v>
      </c>
      <c r="H86" s="39">
        <f t="shared" si="28"/>
        <v>466</v>
      </c>
      <c r="I86" s="34">
        <f t="shared" si="17"/>
        <v>0.62</v>
      </c>
      <c r="J86" s="76">
        <v>8237966.8799999999</v>
      </c>
      <c r="K86" s="76">
        <v>0</v>
      </c>
      <c r="L86" s="76">
        <f t="shared" si="29"/>
        <v>8237966.8799999999</v>
      </c>
      <c r="M86" s="64">
        <v>504.142</v>
      </c>
      <c r="N86" s="23">
        <f>INDEX('BEFC_17-18'!$Z$3:$Z$502,MATCH('LECI_17-18'!A:A,'BEFC_17-18'!$A$3:$A$502))</f>
        <v>166.92500000000001</v>
      </c>
      <c r="O86" s="35">
        <f t="shared" si="18"/>
        <v>12275.92</v>
      </c>
      <c r="P86" s="237">
        <f t="shared" si="19"/>
        <v>291</v>
      </c>
      <c r="Q86" s="22">
        <f t="shared" si="20"/>
        <v>0.96850000000000003</v>
      </c>
      <c r="R86" s="34">
        <f t="shared" si="21"/>
        <v>0.6</v>
      </c>
      <c r="S86" s="29">
        <f t="shared" si="22"/>
        <v>0.01</v>
      </c>
      <c r="T86" s="184">
        <f t="shared" si="30"/>
        <v>446</v>
      </c>
      <c r="U86" s="31">
        <f t="shared" si="23"/>
        <v>3243049</v>
      </c>
      <c r="V86" s="37">
        <f t="shared" si="24"/>
        <v>4832.68</v>
      </c>
      <c r="W86" s="34">
        <f t="shared" si="25"/>
        <v>0.28000000000000003</v>
      </c>
      <c r="X86" s="34">
        <f t="shared" si="26"/>
        <v>0.88</v>
      </c>
      <c r="Y86" s="79">
        <v>180350.32</v>
      </c>
      <c r="Z86" s="78">
        <v>167570618</v>
      </c>
      <c r="AA86" s="11">
        <v>74447985</v>
      </c>
      <c r="AB86" s="11">
        <v>1636317.58</v>
      </c>
      <c r="AC86" s="11"/>
      <c r="AD86" s="11">
        <v>2570.8000000000002</v>
      </c>
      <c r="AE86" s="11">
        <v>2641.25</v>
      </c>
      <c r="AF86" s="11"/>
      <c r="AG86" s="11">
        <v>12128.8</v>
      </c>
      <c r="AH86" s="11"/>
      <c r="AI86" s="11">
        <v>22609.29</v>
      </c>
      <c r="AJ86" s="11">
        <v>377568.05</v>
      </c>
      <c r="AK86" s="11"/>
      <c r="AL86" s="11"/>
      <c r="AM86" s="11"/>
      <c r="AN86" s="11"/>
      <c r="AO86" s="11"/>
      <c r="AP86" s="11"/>
      <c r="AQ86" s="11"/>
      <c r="AR86" s="11"/>
      <c r="AS86" s="11"/>
      <c r="AT86" s="11">
        <v>190738.07</v>
      </c>
      <c r="AU86" s="8">
        <v>0</v>
      </c>
      <c r="AV86" s="8">
        <v>3765.18</v>
      </c>
      <c r="AW86" s="38">
        <f t="shared" si="31"/>
        <v>2248339.0200000005</v>
      </c>
    </row>
    <row r="87" spans="1:49" x14ac:dyDescent="0.2">
      <c r="A87" s="1">
        <v>104432503</v>
      </c>
      <c r="B87" s="2" t="s">
        <v>94</v>
      </c>
      <c r="C87" s="2" t="s">
        <v>93</v>
      </c>
      <c r="D87" s="15">
        <v>29535</v>
      </c>
      <c r="E87" s="6">
        <v>2437</v>
      </c>
      <c r="F87" s="28">
        <f t="shared" si="27"/>
        <v>3585178.29</v>
      </c>
      <c r="G87" s="37">
        <f t="shared" si="16"/>
        <v>49.81</v>
      </c>
      <c r="H87" s="39">
        <f t="shared" si="28"/>
        <v>270</v>
      </c>
      <c r="I87" s="34">
        <f t="shared" si="17"/>
        <v>0.97</v>
      </c>
      <c r="J87" s="76">
        <v>14481770</v>
      </c>
      <c r="K87" s="76">
        <v>94552</v>
      </c>
      <c r="L87" s="76">
        <f t="shared" si="29"/>
        <v>14387218</v>
      </c>
      <c r="M87" s="64">
        <v>768.09500000000003</v>
      </c>
      <c r="N87" s="23">
        <f>INDEX('BEFC_17-18'!$Z$3:$Z$502,MATCH('LECI_17-18'!A:A,'BEFC_17-18'!$A$3:$A$502))</f>
        <v>358.56599999999997</v>
      </c>
      <c r="O87" s="35">
        <f t="shared" si="18"/>
        <v>12769.78</v>
      </c>
      <c r="P87" s="237">
        <f t="shared" si="19"/>
        <v>334</v>
      </c>
      <c r="Q87" s="22">
        <f t="shared" si="20"/>
        <v>0.93100000000000005</v>
      </c>
      <c r="R87" s="34">
        <f t="shared" si="21"/>
        <v>0.9</v>
      </c>
      <c r="S87" s="29">
        <f t="shared" si="22"/>
        <v>2.0899999999999998E-2</v>
      </c>
      <c r="T87" s="184">
        <f t="shared" si="30"/>
        <v>18</v>
      </c>
      <c r="U87" s="31">
        <f t="shared" si="23"/>
        <v>2294337</v>
      </c>
      <c r="V87" s="37">
        <f t="shared" si="24"/>
        <v>2036.4</v>
      </c>
      <c r="W87" s="34">
        <f t="shared" si="25"/>
        <v>0.7</v>
      </c>
      <c r="X87" s="34">
        <f t="shared" si="26"/>
        <v>1.6</v>
      </c>
      <c r="Y87" s="79">
        <v>265877.28999999998</v>
      </c>
      <c r="Z87" s="78">
        <v>117300566</v>
      </c>
      <c r="AA87" s="11">
        <v>53918637</v>
      </c>
      <c r="AB87" s="11">
        <v>2719431</v>
      </c>
      <c r="AC87" s="11"/>
      <c r="AD87" s="11"/>
      <c r="AE87" s="11">
        <v>43170</v>
      </c>
      <c r="AF87" s="11"/>
      <c r="AG87" s="11">
        <v>3792</v>
      </c>
      <c r="AH87" s="11"/>
      <c r="AI87" s="11">
        <v>17422</v>
      </c>
      <c r="AJ87" s="11">
        <v>269110</v>
      </c>
      <c r="AK87" s="11"/>
      <c r="AL87" s="11"/>
      <c r="AM87" s="11"/>
      <c r="AN87" s="11"/>
      <c r="AO87" s="11"/>
      <c r="AP87" s="11"/>
      <c r="AQ87" s="11"/>
      <c r="AR87" s="11"/>
      <c r="AS87" s="11"/>
      <c r="AT87" s="11">
        <v>189233</v>
      </c>
      <c r="AU87" s="8">
        <v>0</v>
      </c>
      <c r="AV87" s="8">
        <v>77143</v>
      </c>
      <c r="AW87" s="38">
        <f t="shared" si="31"/>
        <v>3319301</v>
      </c>
    </row>
    <row r="88" spans="1:49" x14ac:dyDescent="0.2">
      <c r="A88" s="1">
        <v>104432803</v>
      </c>
      <c r="B88" s="2" t="s">
        <v>95</v>
      </c>
      <c r="C88" s="2" t="s">
        <v>93</v>
      </c>
      <c r="D88" s="15">
        <v>42495</v>
      </c>
      <c r="E88" s="6">
        <v>4171</v>
      </c>
      <c r="F88" s="28">
        <f t="shared" si="27"/>
        <v>7116798.5699999994</v>
      </c>
      <c r="G88" s="37">
        <f t="shared" si="16"/>
        <v>40.15</v>
      </c>
      <c r="H88" s="39">
        <f t="shared" si="28"/>
        <v>388</v>
      </c>
      <c r="I88" s="34">
        <f t="shared" si="17"/>
        <v>0.78</v>
      </c>
      <c r="J88" s="76">
        <v>17955203.640000001</v>
      </c>
      <c r="K88" s="76">
        <v>206934.96</v>
      </c>
      <c r="L88" s="76">
        <f t="shared" si="29"/>
        <v>17748268.68</v>
      </c>
      <c r="M88" s="64">
        <v>1341.5419999999999</v>
      </c>
      <c r="N88" s="23">
        <f>INDEX('BEFC_17-18'!$Z$3:$Z$502,MATCH('LECI_17-18'!A:A,'BEFC_17-18'!$A$3:$A$502))</f>
        <v>285.53399999999999</v>
      </c>
      <c r="O88" s="35">
        <f t="shared" si="18"/>
        <v>10908.08</v>
      </c>
      <c r="P88" s="237">
        <f t="shared" si="19"/>
        <v>145</v>
      </c>
      <c r="Q88" s="22">
        <f t="shared" si="20"/>
        <v>1.0899000000000001</v>
      </c>
      <c r="R88" s="34">
        <f t="shared" si="21"/>
        <v>0.78</v>
      </c>
      <c r="S88" s="29">
        <f t="shared" si="22"/>
        <v>1.3599999999999999E-2</v>
      </c>
      <c r="T88" s="184">
        <f t="shared" si="30"/>
        <v>239</v>
      </c>
      <c r="U88" s="31">
        <f t="shared" si="23"/>
        <v>7025918</v>
      </c>
      <c r="V88" s="37">
        <f t="shared" si="24"/>
        <v>4318.13</v>
      </c>
      <c r="W88" s="34">
        <f t="shared" si="25"/>
        <v>0.36</v>
      </c>
      <c r="X88" s="34">
        <f t="shared" si="26"/>
        <v>1.1400000000000001</v>
      </c>
      <c r="Y88" s="79">
        <v>537935.09</v>
      </c>
      <c r="Z88" s="78">
        <v>353755388</v>
      </c>
      <c r="AA88" s="11">
        <v>170566849</v>
      </c>
      <c r="AB88" s="11">
        <v>4839975.07</v>
      </c>
      <c r="AC88" s="11"/>
      <c r="AD88" s="11">
        <v>6972.61</v>
      </c>
      <c r="AE88" s="11"/>
      <c r="AF88" s="11"/>
      <c r="AG88" s="11">
        <v>19001</v>
      </c>
      <c r="AH88" s="11"/>
      <c r="AI88" s="11">
        <v>46045.8</v>
      </c>
      <c r="AJ88" s="11">
        <v>988284.97</v>
      </c>
      <c r="AK88" s="11"/>
      <c r="AL88" s="11"/>
      <c r="AM88" s="11"/>
      <c r="AN88" s="11"/>
      <c r="AO88" s="11"/>
      <c r="AP88" s="11"/>
      <c r="AQ88" s="11"/>
      <c r="AR88" s="11"/>
      <c r="AS88" s="11"/>
      <c r="AT88" s="11">
        <v>498264.14</v>
      </c>
      <c r="AU88" s="8">
        <v>0</v>
      </c>
      <c r="AV88" s="8">
        <v>180319.89</v>
      </c>
      <c r="AW88" s="38">
        <f t="shared" si="31"/>
        <v>6578863.4799999995</v>
      </c>
    </row>
    <row r="89" spans="1:49" x14ac:dyDescent="0.2">
      <c r="A89" s="1">
        <v>104432903</v>
      </c>
      <c r="B89" s="2" t="s">
        <v>96</v>
      </c>
      <c r="C89" s="2" t="s">
        <v>93</v>
      </c>
      <c r="D89" s="15">
        <v>47320</v>
      </c>
      <c r="E89" s="6">
        <v>6004</v>
      </c>
      <c r="F89" s="28">
        <f t="shared" si="27"/>
        <v>13237343.68</v>
      </c>
      <c r="G89" s="37">
        <f t="shared" si="16"/>
        <v>46.59</v>
      </c>
      <c r="H89" s="39">
        <f t="shared" si="28"/>
        <v>307</v>
      </c>
      <c r="I89" s="34">
        <f t="shared" si="17"/>
        <v>0.91</v>
      </c>
      <c r="J89" s="76">
        <v>36122465.240000002</v>
      </c>
      <c r="K89" s="76">
        <v>7294316.5099999998</v>
      </c>
      <c r="L89" s="76">
        <f t="shared" si="29"/>
        <v>28828148.730000004</v>
      </c>
      <c r="M89" s="64">
        <v>2006.576</v>
      </c>
      <c r="N89" s="23">
        <f>INDEX('BEFC_17-18'!$Z$3:$Z$502,MATCH('LECI_17-18'!A:A,'BEFC_17-18'!$A$3:$A$502))</f>
        <v>299.87900000000002</v>
      </c>
      <c r="O89" s="35">
        <f t="shared" si="18"/>
        <v>12498.9</v>
      </c>
      <c r="P89" s="237">
        <f t="shared" si="19"/>
        <v>313</v>
      </c>
      <c r="Q89" s="22">
        <f t="shared" si="20"/>
        <v>0.95120000000000005</v>
      </c>
      <c r="R89" s="34">
        <f t="shared" si="21"/>
        <v>0.87</v>
      </c>
      <c r="S89" s="29">
        <f t="shared" si="22"/>
        <v>1.14E-2</v>
      </c>
      <c r="T89" s="184">
        <f t="shared" si="30"/>
        <v>378</v>
      </c>
      <c r="U89" s="31">
        <f t="shared" si="23"/>
        <v>15588261</v>
      </c>
      <c r="V89" s="37">
        <f t="shared" si="24"/>
        <v>6758.54</v>
      </c>
      <c r="W89" s="34">
        <f t="shared" si="25"/>
        <v>0</v>
      </c>
      <c r="X89" s="34">
        <f t="shared" si="26"/>
        <v>0.87</v>
      </c>
      <c r="Y89" s="79">
        <v>501890.62</v>
      </c>
      <c r="Z89" s="78">
        <v>819190530</v>
      </c>
      <c r="AA89" s="11">
        <v>344112496</v>
      </c>
      <c r="AB89" s="11">
        <v>10223439.98</v>
      </c>
      <c r="AC89" s="11"/>
      <c r="AD89" s="11">
        <v>14373.49</v>
      </c>
      <c r="AE89" s="11">
        <v>1693.36</v>
      </c>
      <c r="AF89" s="11"/>
      <c r="AG89" s="11">
        <v>45146.400000000001</v>
      </c>
      <c r="AH89" s="11"/>
      <c r="AI89" s="11">
        <v>104254.01</v>
      </c>
      <c r="AJ89" s="11">
        <v>1894303.07</v>
      </c>
      <c r="AK89" s="11"/>
      <c r="AL89" s="11"/>
      <c r="AM89" s="11"/>
      <c r="AN89" s="11"/>
      <c r="AO89" s="11"/>
      <c r="AP89" s="11"/>
      <c r="AQ89" s="11"/>
      <c r="AR89" s="11"/>
      <c r="AS89" s="11"/>
      <c r="AT89" s="11">
        <v>411707.64</v>
      </c>
      <c r="AU89" s="8">
        <v>2065.58</v>
      </c>
      <c r="AV89" s="8">
        <v>38469.53</v>
      </c>
      <c r="AW89" s="38">
        <f t="shared" si="31"/>
        <v>12735453.060000001</v>
      </c>
    </row>
    <row r="90" spans="1:49" x14ac:dyDescent="0.2">
      <c r="A90" s="1">
        <v>104433303</v>
      </c>
      <c r="B90" s="2" t="s">
        <v>97</v>
      </c>
      <c r="C90" s="2" t="s">
        <v>93</v>
      </c>
      <c r="D90" s="15">
        <v>53480</v>
      </c>
      <c r="E90" s="6">
        <v>6945</v>
      </c>
      <c r="F90" s="28">
        <f t="shared" si="27"/>
        <v>17935543.449999996</v>
      </c>
      <c r="G90" s="37">
        <f t="shared" si="16"/>
        <v>48.29</v>
      </c>
      <c r="H90" s="39">
        <f t="shared" si="28"/>
        <v>292</v>
      </c>
      <c r="I90" s="34">
        <f t="shared" si="17"/>
        <v>0.94</v>
      </c>
      <c r="J90" s="76">
        <v>26696755.359999999</v>
      </c>
      <c r="K90" s="76">
        <v>113651.58</v>
      </c>
      <c r="L90" s="76">
        <f t="shared" si="29"/>
        <v>26583103.780000001</v>
      </c>
      <c r="M90" s="64">
        <v>2107.5619999999999</v>
      </c>
      <c r="N90" s="23">
        <f>INDEX('BEFC_17-18'!$Z$3:$Z$502,MATCH('LECI_17-18'!A:A,'BEFC_17-18'!$A$3:$A$502))</f>
        <v>178.67099999999999</v>
      </c>
      <c r="O90" s="35">
        <f t="shared" si="18"/>
        <v>11627.47</v>
      </c>
      <c r="P90" s="237">
        <f t="shared" si="19"/>
        <v>225</v>
      </c>
      <c r="Q90" s="22">
        <f t="shared" si="20"/>
        <v>1.0225</v>
      </c>
      <c r="R90" s="34">
        <f t="shared" si="21"/>
        <v>0.94</v>
      </c>
      <c r="S90" s="29">
        <f t="shared" si="22"/>
        <v>1.2699999999999999E-2</v>
      </c>
      <c r="T90" s="184">
        <f t="shared" si="30"/>
        <v>304</v>
      </c>
      <c r="U90" s="31">
        <f t="shared" si="23"/>
        <v>18958614</v>
      </c>
      <c r="V90" s="37">
        <f t="shared" si="24"/>
        <v>8292.51</v>
      </c>
      <c r="W90" s="34">
        <f t="shared" si="25"/>
        <v>0</v>
      </c>
      <c r="X90" s="34">
        <f t="shared" si="26"/>
        <v>0.94</v>
      </c>
      <c r="Y90" s="79">
        <v>459850.49</v>
      </c>
      <c r="Z90" s="78">
        <v>1009146550</v>
      </c>
      <c r="AA90" s="11">
        <v>405675383</v>
      </c>
      <c r="AB90" s="11">
        <v>14645159.07</v>
      </c>
      <c r="AC90" s="11"/>
      <c r="AD90" s="11">
        <v>19861.79</v>
      </c>
      <c r="AE90" s="11"/>
      <c r="AF90" s="11"/>
      <c r="AG90" s="11">
        <v>42916.03</v>
      </c>
      <c r="AH90" s="11"/>
      <c r="AI90" s="11">
        <v>100944.42</v>
      </c>
      <c r="AJ90" s="11">
        <v>1976367.33</v>
      </c>
      <c r="AK90" s="11"/>
      <c r="AL90" s="11"/>
      <c r="AM90" s="11"/>
      <c r="AN90" s="11"/>
      <c r="AO90" s="11"/>
      <c r="AP90" s="11"/>
      <c r="AQ90" s="11"/>
      <c r="AR90" s="11"/>
      <c r="AS90" s="11"/>
      <c r="AT90" s="11">
        <v>686495.33</v>
      </c>
      <c r="AU90" s="8">
        <v>0</v>
      </c>
      <c r="AV90" s="8">
        <v>3948.99</v>
      </c>
      <c r="AW90" s="38">
        <f t="shared" si="31"/>
        <v>17475692.959999997</v>
      </c>
    </row>
    <row r="91" spans="1:49" x14ac:dyDescent="0.2">
      <c r="A91" s="1">
        <v>104433604</v>
      </c>
      <c r="B91" s="2" t="s">
        <v>98</v>
      </c>
      <c r="C91" s="2" t="s">
        <v>93</v>
      </c>
      <c r="D91" s="15">
        <v>41537</v>
      </c>
      <c r="E91" s="6">
        <v>1785</v>
      </c>
      <c r="F91" s="28">
        <f t="shared" si="27"/>
        <v>3490326.76</v>
      </c>
      <c r="G91" s="37">
        <f t="shared" si="16"/>
        <v>47.08</v>
      </c>
      <c r="H91" s="39">
        <f t="shared" si="28"/>
        <v>302</v>
      </c>
      <c r="I91" s="34">
        <f t="shared" si="17"/>
        <v>0.92</v>
      </c>
      <c r="J91" s="76">
        <v>7923958.9500000002</v>
      </c>
      <c r="K91" s="76">
        <v>20000</v>
      </c>
      <c r="L91" s="76">
        <f t="shared" si="29"/>
        <v>7903958.9500000002</v>
      </c>
      <c r="M91" s="64">
        <v>511.62400000000002</v>
      </c>
      <c r="N91" s="23">
        <f>INDEX('BEFC_17-18'!$Z$3:$Z$502,MATCH('LECI_17-18'!A:A,'BEFC_17-18'!$A$3:$A$502))</f>
        <v>190.309</v>
      </c>
      <c r="O91" s="35">
        <f t="shared" si="18"/>
        <v>11260.28</v>
      </c>
      <c r="P91" s="237">
        <f t="shared" si="19"/>
        <v>186</v>
      </c>
      <c r="Q91" s="22">
        <f t="shared" si="20"/>
        <v>1.0558000000000001</v>
      </c>
      <c r="R91" s="34">
        <f t="shared" si="21"/>
        <v>0.92</v>
      </c>
      <c r="S91" s="29">
        <f t="shared" si="22"/>
        <v>1.2500000000000001E-2</v>
      </c>
      <c r="T91" s="184">
        <f t="shared" si="30"/>
        <v>320</v>
      </c>
      <c r="U91" s="31">
        <f t="shared" si="23"/>
        <v>3739660</v>
      </c>
      <c r="V91" s="37">
        <f t="shared" si="24"/>
        <v>5327.66</v>
      </c>
      <c r="W91" s="34">
        <f t="shared" si="25"/>
        <v>0.21</v>
      </c>
      <c r="X91" s="34">
        <f t="shared" si="26"/>
        <v>1.1300000000000001</v>
      </c>
      <c r="Y91" s="79">
        <v>276233.11</v>
      </c>
      <c r="Z91" s="78">
        <v>209489784</v>
      </c>
      <c r="AA91" s="11">
        <v>69589317</v>
      </c>
      <c r="AB91" s="11">
        <v>2453780.7200000002</v>
      </c>
      <c r="AC91" s="11"/>
      <c r="AD91" s="11">
        <v>3500.51</v>
      </c>
      <c r="AE91" s="11">
        <v>37382.69</v>
      </c>
      <c r="AF91" s="11"/>
      <c r="AG91" s="11">
        <v>10737.9</v>
      </c>
      <c r="AH91" s="11"/>
      <c r="AI91" s="11">
        <v>10737.9</v>
      </c>
      <c r="AJ91" s="11">
        <v>335603.37</v>
      </c>
      <c r="AK91" s="11"/>
      <c r="AL91" s="11"/>
      <c r="AM91" s="11"/>
      <c r="AN91" s="11"/>
      <c r="AO91" s="11"/>
      <c r="AP91" s="11"/>
      <c r="AQ91" s="11"/>
      <c r="AR91" s="11"/>
      <c r="AS91" s="11"/>
      <c r="AT91" s="11">
        <v>335146.45</v>
      </c>
      <c r="AU91" s="8">
        <v>0</v>
      </c>
      <c r="AV91" s="8">
        <v>27204.11</v>
      </c>
      <c r="AW91" s="38">
        <f t="shared" si="31"/>
        <v>3214093.65</v>
      </c>
    </row>
    <row r="92" spans="1:49" x14ac:dyDescent="0.2">
      <c r="A92" s="1">
        <v>104433903</v>
      </c>
      <c r="B92" s="2" t="s">
        <v>99</v>
      </c>
      <c r="C92" s="2" t="s">
        <v>93</v>
      </c>
      <c r="D92" s="15">
        <v>49724</v>
      </c>
      <c r="E92" s="6">
        <v>3309</v>
      </c>
      <c r="F92" s="28">
        <f t="shared" si="27"/>
        <v>4974198.46</v>
      </c>
      <c r="G92" s="37">
        <f t="shared" si="16"/>
        <v>30.23</v>
      </c>
      <c r="H92" s="39">
        <f t="shared" si="28"/>
        <v>476</v>
      </c>
      <c r="I92" s="34">
        <f t="shared" si="17"/>
        <v>0.59</v>
      </c>
      <c r="J92" s="76">
        <v>15635598.74</v>
      </c>
      <c r="K92" s="76">
        <v>136351.57</v>
      </c>
      <c r="L92" s="76">
        <f t="shared" si="29"/>
        <v>15499247.17</v>
      </c>
      <c r="M92" s="64">
        <v>1129.0530000000001</v>
      </c>
      <c r="N92" s="23">
        <f>INDEX('BEFC_17-18'!$Z$3:$Z$502,MATCH('LECI_17-18'!A:A,'BEFC_17-18'!$A$3:$A$502))</f>
        <v>369.935</v>
      </c>
      <c r="O92" s="35">
        <f t="shared" si="18"/>
        <v>10339.81</v>
      </c>
      <c r="P92" s="237">
        <f t="shared" si="19"/>
        <v>81</v>
      </c>
      <c r="Q92" s="22">
        <f t="shared" si="20"/>
        <v>1.1497999999999999</v>
      </c>
      <c r="R92" s="34">
        <f t="shared" si="21"/>
        <v>0.59</v>
      </c>
      <c r="S92" s="29">
        <f t="shared" si="22"/>
        <v>8.6E-3</v>
      </c>
      <c r="T92" s="184">
        <f t="shared" si="30"/>
        <v>482</v>
      </c>
      <c r="U92" s="31">
        <f t="shared" si="23"/>
        <v>7761306</v>
      </c>
      <c r="V92" s="37">
        <f t="shared" si="24"/>
        <v>5177.7</v>
      </c>
      <c r="W92" s="34">
        <f t="shared" si="25"/>
        <v>0.23</v>
      </c>
      <c r="X92" s="34">
        <f t="shared" si="26"/>
        <v>0.82</v>
      </c>
      <c r="Y92" s="79">
        <v>363890.82</v>
      </c>
      <c r="Z92" s="78">
        <v>409028654</v>
      </c>
      <c r="AA92" s="11">
        <v>170173261</v>
      </c>
      <c r="AB92" s="11">
        <v>3316224.62</v>
      </c>
      <c r="AC92" s="11"/>
      <c r="AD92" s="11">
        <v>5025.82</v>
      </c>
      <c r="AE92" s="11">
        <v>6223.92</v>
      </c>
      <c r="AF92" s="11"/>
      <c r="AG92" s="11">
        <v>22506.9</v>
      </c>
      <c r="AH92" s="11"/>
      <c r="AI92" s="11">
        <v>25612.639999999999</v>
      </c>
      <c r="AJ92" s="11">
        <v>855418.27</v>
      </c>
      <c r="AK92" s="11"/>
      <c r="AL92" s="11"/>
      <c r="AM92" s="11"/>
      <c r="AN92" s="11"/>
      <c r="AO92" s="11"/>
      <c r="AP92" s="11"/>
      <c r="AQ92" s="11"/>
      <c r="AR92" s="11"/>
      <c r="AS92" s="11"/>
      <c r="AT92" s="11">
        <v>228390.47</v>
      </c>
      <c r="AU92" s="8">
        <v>0</v>
      </c>
      <c r="AV92" s="8">
        <v>150905</v>
      </c>
      <c r="AW92" s="38">
        <f t="shared" si="31"/>
        <v>4610307.6399999997</v>
      </c>
    </row>
    <row r="93" spans="1:49" x14ac:dyDescent="0.2">
      <c r="A93" s="1">
        <v>104435003</v>
      </c>
      <c r="B93" s="2" t="s">
        <v>100</v>
      </c>
      <c r="C93" s="2" t="s">
        <v>93</v>
      </c>
      <c r="D93" s="15">
        <v>49970</v>
      </c>
      <c r="E93" s="6">
        <v>3503</v>
      </c>
      <c r="F93" s="28">
        <f t="shared" si="27"/>
        <v>7056112.3300000001</v>
      </c>
      <c r="G93" s="37">
        <f t="shared" si="16"/>
        <v>40.31</v>
      </c>
      <c r="H93" s="39">
        <f t="shared" si="28"/>
        <v>387</v>
      </c>
      <c r="I93" s="34">
        <f t="shared" si="17"/>
        <v>0.79</v>
      </c>
      <c r="J93" s="76">
        <v>15803584.959999999</v>
      </c>
      <c r="K93" s="76">
        <v>456841.77999999997</v>
      </c>
      <c r="L93" s="76">
        <f t="shared" si="29"/>
        <v>15346743.18</v>
      </c>
      <c r="M93" s="64">
        <v>1150.9739999999999</v>
      </c>
      <c r="N93" s="23">
        <f>INDEX('BEFC_17-18'!$Z$3:$Z$502,MATCH('LECI_17-18'!A:A,'BEFC_17-18'!$A$3:$A$502))</f>
        <v>243.14</v>
      </c>
      <c r="O93" s="35">
        <f t="shared" si="18"/>
        <v>11008.24</v>
      </c>
      <c r="P93" s="237">
        <f t="shared" si="19"/>
        <v>157</v>
      </c>
      <c r="Q93" s="22">
        <f t="shared" si="20"/>
        <v>1.08</v>
      </c>
      <c r="R93" s="34">
        <f t="shared" si="21"/>
        <v>0.79</v>
      </c>
      <c r="S93" s="29">
        <f t="shared" si="22"/>
        <v>1.11E-2</v>
      </c>
      <c r="T93" s="184">
        <f t="shared" si="30"/>
        <v>399</v>
      </c>
      <c r="U93" s="31">
        <f t="shared" si="23"/>
        <v>8528852</v>
      </c>
      <c r="V93" s="37">
        <f t="shared" si="24"/>
        <v>6117.76</v>
      </c>
      <c r="W93" s="34">
        <f t="shared" si="25"/>
        <v>0.09</v>
      </c>
      <c r="X93" s="34">
        <f t="shared" si="26"/>
        <v>0.88</v>
      </c>
      <c r="Y93" s="79">
        <v>406043.3</v>
      </c>
      <c r="Z93" s="78">
        <v>437337310</v>
      </c>
      <c r="AA93" s="11">
        <v>199144167</v>
      </c>
      <c r="AB93" s="11">
        <v>5085800.2699999996</v>
      </c>
      <c r="AC93" s="11"/>
      <c r="AD93" s="11">
        <v>7435.85</v>
      </c>
      <c r="AE93" s="11">
        <v>651.07000000000005</v>
      </c>
      <c r="AF93" s="11"/>
      <c r="AG93" s="11">
        <v>25053.4</v>
      </c>
      <c r="AH93" s="11"/>
      <c r="AI93" s="11">
        <v>46980.29</v>
      </c>
      <c r="AJ93" s="11">
        <v>1029514.24</v>
      </c>
      <c r="AK93" s="11"/>
      <c r="AL93" s="11"/>
      <c r="AM93" s="11"/>
      <c r="AN93" s="11"/>
      <c r="AO93" s="11"/>
      <c r="AP93" s="11"/>
      <c r="AQ93" s="11"/>
      <c r="AR93" s="11"/>
      <c r="AS93" s="11"/>
      <c r="AT93" s="11">
        <v>379721.03</v>
      </c>
      <c r="AU93" s="8">
        <v>0</v>
      </c>
      <c r="AV93" s="8">
        <v>74912.88</v>
      </c>
      <c r="AW93" s="38">
        <f t="shared" si="31"/>
        <v>6650069.0300000003</v>
      </c>
    </row>
    <row r="94" spans="1:49" x14ac:dyDescent="0.2">
      <c r="A94" s="1">
        <v>104435303</v>
      </c>
      <c r="B94" s="2" t="s">
        <v>101</v>
      </c>
      <c r="C94" s="2" t="s">
        <v>93</v>
      </c>
      <c r="D94" s="15">
        <v>46759</v>
      </c>
      <c r="E94" s="6">
        <v>4022</v>
      </c>
      <c r="F94" s="28">
        <f t="shared" si="27"/>
        <v>6307416.3999999994</v>
      </c>
      <c r="G94" s="37">
        <f t="shared" si="16"/>
        <v>33.54</v>
      </c>
      <c r="H94" s="39">
        <f t="shared" si="28"/>
        <v>453</v>
      </c>
      <c r="I94" s="34">
        <f t="shared" si="17"/>
        <v>0.65</v>
      </c>
      <c r="J94" s="76">
        <v>18381608.439999998</v>
      </c>
      <c r="K94" s="76">
        <v>25677.15</v>
      </c>
      <c r="L94" s="76">
        <f t="shared" si="29"/>
        <v>18355931.289999999</v>
      </c>
      <c r="M94" s="64">
        <v>1097.752</v>
      </c>
      <c r="N94" s="23">
        <f>INDEX('BEFC_17-18'!$Z$3:$Z$502,MATCH('LECI_17-18'!A:A,'BEFC_17-18'!$A$3:$A$502))</f>
        <v>264.53300000000002</v>
      </c>
      <c r="O94" s="35">
        <f t="shared" si="18"/>
        <v>13474.37</v>
      </c>
      <c r="P94" s="237">
        <f t="shared" si="19"/>
        <v>374</v>
      </c>
      <c r="Q94" s="22">
        <f t="shared" si="20"/>
        <v>0.88239999999999996</v>
      </c>
      <c r="R94" s="34">
        <f t="shared" si="21"/>
        <v>0.56999999999999995</v>
      </c>
      <c r="S94" s="29">
        <f t="shared" si="22"/>
        <v>1.29E-2</v>
      </c>
      <c r="T94" s="184">
        <f t="shared" si="30"/>
        <v>289</v>
      </c>
      <c r="U94" s="31">
        <f t="shared" si="23"/>
        <v>6562011</v>
      </c>
      <c r="V94" s="37">
        <f t="shared" si="24"/>
        <v>4816.91</v>
      </c>
      <c r="W94" s="34">
        <f t="shared" si="25"/>
        <v>0.28000000000000003</v>
      </c>
      <c r="X94" s="34">
        <f t="shared" si="26"/>
        <v>0.85</v>
      </c>
      <c r="Y94" s="79">
        <v>493867.72</v>
      </c>
      <c r="Z94" s="78">
        <v>334474358</v>
      </c>
      <c r="AA94" s="11">
        <v>155227929</v>
      </c>
      <c r="AB94" s="11">
        <v>4417610.87</v>
      </c>
      <c r="AC94" s="11"/>
      <c r="AD94" s="11">
        <v>6353.79</v>
      </c>
      <c r="AE94" s="11">
        <v>1378.47</v>
      </c>
      <c r="AF94" s="11"/>
      <c r="AG94" s="11">
        <v>25029.200000000001</v>
      </c>
      <c r="AH94" s="11"/>
      <c r="AI94" s="11">
        <v>41836.730000000003</v>
      </c>
      <c r="AJ94" s="11">
        <v>808978.59</v>
      </c>
      <c r="AK94" s="11"/>
      <c r="AL94" s="11"/>
      <c r="AM94" s="11"/>
      <c r="AN94" s="11"/>
      <c r="AO94" s="11"/>
      <c r="AP94" s="11"/>
      <c r="AQ94" s="11"/>
      <c r="AR94" s="11"/>
      <c r="AS94" s="11"/>
      <c r="AT94" s="11">
        <v>509690.26</v>
      </c>
      <c r="AU94" s="8">
        <v>0</v>
      </c>
      <c r="AV94" s="8">
        <v>2670.77</v>
      </c>
      <c r="AW94" s="38">
        <f t="shared" si="31"/>
        <v>5813548.6799999997</v>
      </c>
    </row>
    <row r="95" spans="1:49" x14ac:dyDescent="0.2">
      <c r="A95" s="1">
        <v>104435603</v>
      </c>
      <c r="B95" s="2" t="s">
        <v>102</v>
      </c>
      <c r="C95" s="2" t="s">
        <v>93</v>
      </c>
      <c r="D95" s="15">
        <v>30720</v>
      </c>
      <c r="E95" s="6">
        <v>5995</v>
      </c>
      <c r="F95" s="28">
        <f t="shared" si="27"/>
        <v>8456416.6400000006</v>
      </c>
      <c r="G95" s="37">
        <f t="shared" si="16"/>
        <v>45.92</v>
      </c>
      <c r="H95" s="39">
        <f t="shared" si="28"/>
        <v>319</v>
      </c>
      <c r="I95" s="34">
        <f t="shared" si="17"/>
        <v>0.9</v>
      </c>
      <c r="J95" s="76">
        <v>27110800.18</v>
      </c>
      <c r="K95" s="76">
        <v>55511.21</v>
      </c>
      <c r="L95" s="76">
        <f t="shared" si="29"/>
        <v>27055288.969999999</v>
      </c>
      <c r="M95" s="64">
        <v>2211.2930000000001</v>
      </c>
      <c r="N95" s="23">
        <f>INDEX('BEFC_17-18'!$Z$3:$Z$502,MATCH('LECI_17-18'!A:A,'BEFC_17-18'!$A$3:$A$502))</f>
        <v>884.39499999999998</v>
      </c>
      <c r="O95" s="35">
        <f t="shared" si="18"/>
        <v>8739.67</v>
      </c>
      <c r="P95" s="237">
        <f t="shared" si="19"/>
        <v>12</v>
      </c>
      <c r="Q95" s="22">
        <f t="shared" si="20"/>
        <v>1.3604000000000001</v>
      </c>
      <c r="R95" s="34">
        <f t="shared" si="21"/>
        <v>0.9</v>
      </c>
      <c r="S95" s="29">
        <f t="shared" si="22"/>
        <v>1.7399999999999999E-2</v>
      </c>
      <c r="T95" s="184">
        <f t="shared" si="30"/>
        <v>68</v>
      </c>
      <c r="U95" s="31">
        <f t="shared" si="23"/>
        <v>6494601</v>
      </c>
      <c r="V95" s="37">
        <f t="shared" si="24"/>
        <v>2097.9499999999998</v>
      </c>
      <c r="W95" s="34">
        <f t="shared" si="25"/>
        <v>0.69</v>
      </c>
      <c r="X95" s="34">
        <f t="shared" si="26"/>
        <v>1.5899999999999999</v>
      </c>
      <c r="Y95" s="79">
        <v>753895.21</v>
      </c>
      <c r="Z95" s="78">
        <v>294411901</v>
      </c>
      <c r="AA95" s="11">
        <v>190259794</v>
      </c>
      <c r="AB95" s="11">
        <v>5817701.1500000004</v>
      </c>
      <c r="AC95" s="11"/>
      <c r="AD95" s="11">
        <v>8225.85</v>
      </c>
      <c r="AE95" s="11">
        <v>13035.16</v>
      </c>
      <c r="AF95" s="11"/>
      <c r="AG95" s="11">
        <v>17976.16</v>
      </c>
      <c r="AH95" s="11"/>
      <c r="AI95" s="11">
        <v>62530.97</v>
      </c>
      <c r="AJ95" s="11">
        <v>887345.2</v>
      </c>
      <c r="AK95" s="11"/>
      <c r="AL95" s="11"/>
      <c r="AM95" s="11"/>
      <c r="AN95" s="11"/>
      <c r="AO95" s="11"/>
      <c r="AP95" s="11"/>
      <c r="AQ95" s="11"/>
      <c r="AR95" s="11"/>
      <c r="AS95" s="11"/>
      <c r="AT95" s="11">
        <v>871802.2</v>
      </c>
      <c r="AU95" s="8">
        <v>0</v>
      </c>
      <c r="AV95" s="8">
        <v>23904.74</v>
      </c>
      <c r="AW95" s="38">
        <f t="shared" si="31"/>
        <v>7702521.4300000006</v>
      </c>
    </row>
    <row r="96" spans="1:49" x14ac:dyDescent="0.2">
      <c r="A96" s="1">
        <v>104435703</v>
      </c>
      <c r="B96" s="2" t="s">
        <v>103</v>
      </c>
      <c r="C96" s="2" t="s">
        <v>93</v>
      </c>
      <c r="D96" s="15">
        <v>45434</v>
      </c>
      <c r="E96" s="6">
        <v>3125</v>
      </c>
      <c r="F96" s="28">
        <f t="shared" si="27"/>
        <v>5579387.7400000002</v>
      </c>
      <c r="G96" s="37">
        <f t="shared" si="16"/>
        <v>39.299999999999997</v>
      </c>
      <c r="H96" s="39">
        <f t="shared" si="28"/>
        <v>399</v>
      </c>
      <c r="I96" s="34">
        <f t="shared" si="17"/>
        <v>0.77</v>
      </c>
      <c r="J96" s="76">
        <v>14644944.409999998</v>
      </c>
      <c r="K96" s="76">
        <v>237271.54</v>
      </c>
      <c r="L96" s="76">
        <f t="shared" si="29"/>
        <v>14407672.869999999</v>
      </c>
      <c r="M96" s="64">
        <v>1231.377</v>
      </c>
      <c r="N96" s="23">
        <f>INDEX('BEFC_17-18'!$Z$3:$Z$502,MATCH('LECI_17-18'!A:A,'BEFC_17-18'!$A$3:$A$502))</f>
        <v>238.44300000000001</v>
      </c>
      <c r="O96" s="35">
        <f t="shared" si="18"/>
        <v>9802.34</v>
      </c>
      <c r="P96" s="237">
        <f t="shared" si="19"/>
        <v>48</v>
      </c>
      <c r="Q96" s="22">
        <f t="shared" si="20"/>
        <v>1.2129000000000001</v>
      </c>
      <c r="R96" s="34">
        <f t="shared" si="21"/>
        <v>0.77</v>
      </c>
      <c r="S96" s="29">
        <f t="shared" si="22"/>
        <v>1.2999999999999999E-2</v>
      </c>
      <c r="T96" s="184">
        <f t="shared" si="30"/>
        <v>276</v>
      </c>
      <c r="U96" s="31">
        <f t="shared" si="23"/>
        <v>5731062</v>
      </c>
      <c r="V96" s="37">
        <f t="shared" si="24"/>
        <v>3899.16</v>
      </c>
      <c r="W96" s="34">
        <f t="shared" si="25"/>
        <v>0.42</v>
      </c>
      <c r="X96" s="34">
        <f t="shared" si="26"/>
        <v>1.19</v>
      </c>
      <c r="Y96" s="79">
        <v>450350.2</v>
      </c>
      <c r="Z96" s="78">
        <v>271219236</v>
      </c>
      <c r="AA96" s="11">
        <v>156471965</v>
      </c>
      <c r="AB96" s="11">
        <v>4032597.9</v>
      </c>
      <c r="AC96" s="11"/>
      <c r="AD96" s="11">
        <v>5719.8</v>
      </c>
      <c r="AE96" s="11">
        <v>5576.12</v>
      </c>
      <c r="AF96" s="11"/>
      <c r="AG96" s="11">
        <v>19182.099999999999</v>
      </c>
      <c r="AH96" s="11"/>
      <c r="AI96" s="11">
        <v>44211.8</v>
      </c>
      <c r="AJ96" s="11">
        <v>796790.99</v>
      </c>
      <c r="AK96" s="11"/>
      <c r="AL96" s="11"/>
      <c r="AM96" s="11"/>
      <c r="AN96" s="11"/>
      <c r="AO96" s="11"/>
      <c r="AP96" s="11"/>
      <c r="AQ96" s="11"/>
      <c r="AR96" s="11"/>
      <c r="AS96" s="11"/>
      <c r="AT96" s="11">
        <v>222078.75</v>
      </c>
      <c r="AU96" s="8">
        <v>0</v>
      </c>
      <c r="AV96" s="8">
        <v>2880.08</v>
      </c>
      <c r="AW96" s="38">
        <f t="shared" si="31"/>
        <v>5129037.54</v>
      </c>
    </row>
    <row r="97" spans="1:49" x14ac:dyDescent="0.2">
      <c r="A97" s="1">
        <v>104437503</v>
      </c>
      <c r="B97" s="2" t="s">
        <v>104</v>
      </c>
      <c r="C97" s="2" t="s">
        <v>93</v>
      </c>
      <c r="D97" s="15">
        <v>43607</v>
      </c>
      <c r="E97" s="6">
        <v>2857</v>
      </c>
      <c r="F97" s="28">
        <f t="shared" si="27"/>
        <v>5517341.5699999994</v>
      </c>
      <c r="G97" s="37">
        <f t="shared" si="16"/>
        <v>44.29</v>
      </c>
      <c r="H97" s="39">
        <f t="shared" si="28"/>
        <v>336</v>
      </c>
      <c r="I97" s="34">
        <f t="shared" si="17"/>
        <v>0.86</v>
      </c>
      <c r="J97" s="76">
        <v>12856178.560000001</v>
      </c>
      <c r="K97" s="76">
        <v>124871.48999999999</v>
      </c>
      <c r="L97" s="76">
        <f t="shared" si="29"/>
        <v>12731307.07</v>
      </c>
      <c r="M97" s="64">
        <v>941.99800000000005</v>
      </c>
      <c r="N97" s="23">
        <f>INDEX('BEFC_17-18'!$Z$3:$Z$502,MATCH('LECI_17-18'!A:A,'BEFC_17-18'!$A$3:$A$502))</f>
        <v>250.62799999999999</v>
      </c>
      <c r="O97" s="35">
        <f t="shared" si="18"/>
        <v>10675.02</v>
      </c>
      <c r="P97" s="237">
        <f t="shared" si="19"/>
        <v>123</v>
      </c>
      <c r="Q97" s="22">
        <f t="shared" si="20"/>
        <v>1.1136999999999999</v>
      </c>
      <c r="R97" s="34">
        <f t="shared" si="21"/>
        <v>0.86</v>
      </c>
      <c r="S97" s="29">
        <f t="shared" si="22"/>
        <v>1.2E-2</v>
      </c>
      <c r="T97" s="184">
        <f t="shared" si="30"/>
        <v>352</v>
      </c>
      <c r="U97" s="31">
        <f t="shared" si="23"/>
        <v>6149552</v>
      </c>
      <c r="V97" s="37">
        <f t="shared" si="24"/>
        <v>5156.3100000000004</v>
      </c>
      <c r="W97" s="34">
        <f t="shared" si="25"/>
        <v>0.23</v>
      </c>
      <c r="X97" s="34">
        <f t="shared" si="26"/>
        <v>1.0900000000000001</v>
      </c>
      <c r="Y97" s="79">
        <v>400671.01</v>
      </c>
      <c r="Z97" s="78">
        <v>312239138</v>
      </c>
      <c r="AA97" s="11">
        <v>146682619</v>
      </c>
      <c r="AB97" s="11">
        <v>4002404.92</v>
      </c>
      <c r="AC97" s="11"/>
      <c r="AD97" s="11">
        <v>5688.09</v>
      </c>
      <c r="AE97" s="11"/>
      <c r="AF97" s="11"/>
      <c r="AG97" s="11">
        <v>17661.099999999999</v>
      </c>
      <c r="AH97" s="11"/>
      <c r="AI97" s="11">
        <v>34419.949999999997</v>
      </c>
      <c r="AJ97" s="11">
        <v>669031.79</v>
      </c>
      <c r="AK97" s="11"/>
      <c r="AL97" s="11"/>
      <c r="AM97" s="11"/>
      <c r="AN97" s="11"/>
      <c r="AO97" s="11"/>
      <c r="AP97" s="11"/>
      <c r="AQ97" s="11"/>
      <c r="AR97" s="11"/>
      <c r="AS97" s="11"/>
      <c r="AT97" s="11">
        <v>298519.7</v>
      </c>
      <c r="AU97" s="8">
        <v>0</v>
      </c>
      <c r="AV97" s="8">
        <v>88945.01</v>
      </c>
      <c r="AW97" s="38">
        <f t="shared" si="31"/>
        <v>5116670.5599999996</v>
      </c>
    </row>
    <row r="98" spans="1:49" x14ac:dyDescent="0.2">
      <c r="A98" s="1">
        <v>105201033</v>
      </c>
      <c r="B98" s="2" t="s">
        <v>105</v>
      </c>
      <c r="C98" s="2" t="s">
        <v>106</v>
      </c>
      <c r="D98" s="15">
        <v>47457</v>
      </c>
      <c r="E98" s="6">
        <v>7363</v>
      </c>
      <c r="F98" s="28">
        <f t="shared" si="27"/>
        <v>16282622.569999997</v>
      </c>
      <c r="G98" s="37">
        <f t="shared" si="16"/>
        <v>46.6</v>
      </c>
      <c r="H98" s="39">
        <f t="shared" si="28"/>
        <v>306</v>
      </c>
      <c r="I98" s="34">
        <f t="shared" si="17"/>
        <v>0.91</v>
      </c>
      <c r="J98" s="76">
        <v>32207012.41</v>
      </c>
      <c r="K98" s="76">
        <v>3200</v>
      </c>
      <c r="L98" s="76">
        <f t="shared" si="29"/>
        <v>32203812.41</v>
      </c>
      <c r="M98" s="64">
        <v>2178.04</v>
      </c>
      <c r="N98" s="23">
        <f>INDEX('BEFC_17-18'!$Z$3:$Z$502,MATCH('LECI_17-18'!A:A,'BEFC_17-18'!$A$3:$A$502))</f>
        <v>425.94200000000001</v>
      </c>
      <c r="O98" s="35">
        <f t="shared" si="18"/>
        <v>12367.14</v>
      </c>
      <c r="P98" s="237">
        <f t="shared" si="19"/>
        <v>301</v>
      </c>
      <c r="Q98" s="22">
        <f t="shared" si="20"/>
        <v>0.96130000000000004</v>
      </c>
      <c r="R98" s="34">
        <f t="shared" si="21"/>
        <v>0.87</v>
      </c>
      <c r="S98" s="29">
        <f t="shared" si="22"/>
        <v>1.3599999999999999E-2</v>
      </c>
      <c r="T98" s="184">
        <f t="shared" si="30"/>
        <v>239</v>
      </c>
      <c r="U98" s="31">
        <f t="shared" si="23"/>
        <v>16040946</v>
      </c>
      <c r="V98" s="37">
        <f t="shared" si="24"/>
        <v>6160.16</v>
      </c>
      <c r="W98" s="34">
        <f t="shared" si="25"/>
        <v>0.08</v>
      </c>
      <c r="X98" s="34">
        <f t="shared" si="26"/>
        <v>0.95</v>
      </c>
      <c r="Y98" s="79">
        <v>970735.7</v>
      </c>
      <c r="Z98" s="78">
        <v>895723938</v>
      </c>
      <c r="AA98" s="11">
        <v>301361613</v>
      </c>
      <c r="AB98" s="11">
        <v>12011499.77</v>
      </c>
      <c r="AC98" s="11"/>
      <c r="AD98" s="11">
        <v>17449.41</v>
      </c>
      <c r="AE98" s="11">
        <v>108929.86</v>
      </c>
      <c r="AF98" s="11"/>
      <c r="AG98" s="11">
        <v>43038.400000000001</v>
      </c>
      <c r="AH98" s="11"/>
      <c r="AI98" s="11">
        <v>43038.400000000001</v>
      </c>
      <c r="AJ98" s="11">
        <v>1628243.95</v>
      </c>
      <c r="AK98" s="11"/>
      <c r="AL98" s="11"/>
      <c r="AM98" s="11"/>
      <c r="AN98" s="11"/>
      <c r="AO98" s="11"/>
      <c r="AP98" s="11"/>
      <c r="AQ98" s="11"/>
      <c r="AR98" s="11"/>
      <c r="AS98" s="11"/>
      <c r="AT98" s="11">
        <v>1444554.04</v>
      </c>
      <c r="AU98" s="8">
        <v>0</v>
      </c>
      <c r="AV98" s="8">
        <v>15133.04</v>
      </c>
      <c r="AW98" s="38">
        <f t="shared" si="31"/>
        <v>15311886.869999997</v>
      </c>
    </row>
    <row r="99" spans="1:49" x14ac:dyDescent="0.2">
      <c r="A99" s="1">
        <v>105201352</v>
      </c>
      <c r="B99" s="2" t="s">
        <v>107</v>
      </c>
      <c r="C99" s="2" t="s">
        <v>106</v>
      </c>
      <c r="D99" s="15">
        <v>44385</v>
      </c>
      <c r="E99" s="6">
        <v>12348</v>
      </c>
      <c r="F99" s="28">
        <f t="shared" si="27"/>
        <v>25927161.32</v>
      </c>
      <c r="G99" s="37">
        <f t="shared" si="16"/>
        <v>47.31</v>
      </c>
      <c r="H99" s="39">
        <f t="shared" si="28"/>
        <v>299</v>
      </c>
      <c r="I99" s="34">
        <f t="shared" si="17"/>
        <v>0.92</v>
      </c>
      <c r="J99" s="76">
        <v>48975961.240000002</v>
      </c>
      <c r="K99" s="76">
        <v>0</v>
      </c>
      <c r="L99" s="76">
        <f t="shared" si="29"/>
        <v>48975961.240000002</v>
      </c>
      <c r="M99" s="64">
        <v>3879.6039999999998</v>
      </c>
      <c r="N99" s="23">
        <f>INDEX('BEFC_17-18'!$Z$3:$Z$502,MATCH('LECI_17-18'!A:A,'BEFC_17-18'!$A$3:$A$502))</f>
        <v>592.25400000000002</v>
      </c>
      <c r="O99" s="35">
        <f t="shared" si="18"/>
        <v>10952.04</v>
      </c>
      <c r="P99" s="237">
        <f t="shared" si="19"/>
        <v>150</v>
      </c>
      <c r="Q99" s="22">
        <f t="shared" si="20"/>
        <v>1.0855999999999999</v>
      </c>
      <c r="R99" s="34">
        <f t="shared" si="21"/>
        <v>0.92</v>
      </c>
      <c r="S99" s="29">
        <f t="shared" si="22"/>
        <v>1.49E-2</v>
      </c>
      <c r="T99" s="184">
        <f t="shared" si="30"/>
        <v>166</v>
      </c>
      <c r="U99" s="31">
        <f t="shared" si="23"/>
        <v>23378974</v>
      </c>
      <c r="V99" s="37">
        <f t="shared" si="24"/>
        <v>5228.0200000000004</v>
      </c>
      <c r="W99" s="34">
        <f t="shared" si="25"/>
        <v>0.22</v>
      </c>
      <c r="X99" s="34">
        <f t="shared" si="26"/>
        <v>1.1400000000000001</v>
      </c>
      <c r="Y99" s="79">
        <v>1453193.6</v>
      </c>
      <c r="Z99" s="78">
        <v>1162387150</v>
      </c>
      <c r="AA99" s="11">
        <v>582312427</v>
      </c>
      <c r="AB99" s="11">
        <v>19683321.859999999</v>
      </c>
      <c r="AC99" s="11"/>
      <c r="AD99" s="11">
        <v>28415.17</v>
      </c>
      <c r="AE99" s="11">
        <v>38628.629999999997</v>
      </c>
      <c r="AF99" s="11"/>
      <c r="AG99" s="11">
        <v>64383</v>
      </c>
      <c r="AH99" s="11"/>
      <c r="AI99" s="11"/>
      <c r="AJ99" s="11">
        <v>2883710.38</v>
      </c>
      <c r="AK99" s="11"/>
      <c r="AL99" s="11"/>
      <c r="AM99" s="11"/>
      <c r="AN99" s="11"/>
      <c r="AO99" s="11"/>
      <c r="AP99" s="11"/>
      <c r="AQ99" s="11"/>
      <c r="AR99" s="11"/>
      <c r="AS99" s="11"/>
      <c r="AT99" s="11">
        <v>1721286.71</v>
      </c>
      <c r="AU99" s="8">
        <v>0</v>
      </c>
      <c r="AV99" s="8">
        <v>54221.97</v>
      </c>
      <c r="AW99" s="38">
        <f t="shared" si="31"/>
        <v>24473967.719999999</v>
      </c>
    </row>
    <row r="100" spans="1:49" x14ac:dyDescent="0.2">
      <c r="A100" s="1">
        <v>105204703</v>
      </c>
      <c r="B100" s="2" t="s">
        <v>108</v>
      </c>
      <c r="C100" s="2" t="s">
        <v>106</v>
      </c>
      <c r="D100" s="15">
        <v>47724</v>
      </c>
      <c r="E100" s="6">
        <v>9055</v>
      </c>
      <c r="F100" s="28">
        <f t="shared" si="27"/>
        <v>16340588.349999998</v>
      </c>
      <c r="G100" s="37">
        <f t="shared" si="16"/>
        <v>37.81</v>
      </c>
      <c r="H100" s="39">
        <f t="shared" si="28"/>
        <v>418</v>
      </c>
      <c r="I100" s="34">
        <f t="shared" si="17"/>
        <v>0.74</v>
      </c>
      <c r="J100" s="76">
        <v>47963656.090000004</v>
      </c>
      <c r="K100" s="76">
        <v>1956638.78</v>
      </c>
      <c r="L100" s="76">
        <f t="shared" si="29"/>
        <v>46007017.310000002</v>
      </c>
      <c r="M100" s="64">
        <v>3051.6680000000001</v>
      </c>
      <c r="N100" s="23">
        <f>INDEX('BEFC_17-18'!$Z$3:$Z$502,MATCH('LECI_17-18'!A:A,'BEFC_17-18'!$A$3:$A$502))</f>
        <v>555.79399999999998</v>
      </c>
      <c r="O100" s="35">
        <f t="shared" si="18"/>
        <v>12753.29</v>
      </c>
      <c r="P100" s="237">
        <f t="shared" si="19"/>
        <v>333</v>
      </c>
      <c r="Q100" s="22">
        <f t="shared" si="20"/>
        <v>0.93220000000000003</v>
      </c>
      <c r="R100" s="34">
        <f t="shared" si="21"/>
        <v>0.69</v>
      </c>
      <c r="S100" s="29">
        <f t="shared" si="22"/>
        <v>1.21E-2</v>
      </c>
      <c r="T100" s="184">
        <f t="shared" si="30"/>
        <v>343</v>
      </c>
      <c r="U100" s="31">
        <f t="shared" si="23"/>
        <v>18086145</v>
      </c>
      <c r="V100" s="37">
        <f t="shared" si="24"/>
        <v>5013.54</v>
      </c>
      <c r="W100" s="34">
        <f t="shared" si="25"/>
        <v>0.25</v>
      </c>
      <c r="X100" s="34">
        <f t="shared" si="26"/>
        <v>0.94</v>
      </c>
      <c r="Y100" s="79">
        <v>1271774.3400000001</v>
      </c>
      <c r="Z100" s="78">
        <v>907357785</v>
      </c>
      <c r="AA100" s="11">
        <v>442354501</v>
      </c>
      <c r="AB100" s="11">
        <v>11503375.439999999</v>
      </c>
      <c r="AC100" s="11"/>
      <c r="AD100" s="11">
        <v>16871.11</v>
      </c>
      <c r="AE100" s="11">
        <v>17677.939999999999</v>
      </c>
      <c r="AF100" s="11"/>
      <c r="AG100" s="11">
        <v>66999.899999999994</v>
      </c>
      <c r="AH100" s="11"/>
      <c r="AI100" s="11">
        <v>66999.899999999994</v>
      </c>
      <c r="AJ100" s="11">
        <v>2220160.2400000002</v>
      </c>
      <c r="AK100" s="11"/>
      <c r="AL100" s="11"/>
      <c r="AM100" s="11"/>
      <c r="AN100" s="11"/>
      <c r="AO100" s="11"/>
      <c r="AP100" s="11"/>
      <c r="AQ100" s="11"/>
      <c r="AR100" s="11"/>
      <c r="AS100" s="11"/>
      <c r="AT100" s="11">
        <v>1171327.7</v>
      </c>
      <c r="AU100" s="8">
        <v>0</v>
      </c>
      <c r="AV100" s="8">
        <v>5401.78</v>
      </c>
      <c r="AW100" s="38">
        <f t="shared" si="31"/>
        <v>15068814.009999998</v>
      </c>
    </row>
    <row r="101" spans="1:49" x14ac:dyDescent="0.2">
      <c r="A101" s="1">
        <v>105251453</v>
      </c>
      <c r="B101" s="2" t="s">
        <v>109</v>
      </c>
      <c r="C101" s="2" t="s">
        <v>110</v>
      </c>
      <c r="D101" s="15">
        <v>41755</v>
      </c>
      <c r="E101" s="6">
        <v>5439</v>
      </c>
      <c r="F101" s="28">
        <f t="shared" si="27"/>
        <v>8265340.4300000006</v>
      </c>
      <c r="G101" s="37">
        <f t="shared" si="16"/>
        <v>36.39</v>
      </c>
      <c r="H101" s="39">
        <f t="shared" si="28"/>
        <v>427</v>
      </c>
      <c r="I101" s="34">
        <f t="shared" si="17"/>
        <v>0.71</v>
      </c>
      <c r="J101" s="76">
        <v>28989411.25</v>
      </c>
      <c r="K101" s="76">
        <v>54268.87</v>
      </c>
      <c r="L101" s="76">
        <f t="shared" si="29"/>
        <v>28935142.379999999</v>
      </c>
      <c r="M101" s="64">
        <v>2093.096</v>
      </c>
      <c r="N101" s="23">
        <f>INDEX('BEFC_17-18'!$Z$3:$Z$502,MATCH('LECI_17-18'!A:A,'BEFC_17-18'!$A$3:$A$502))</f>
        <v>449.41399999999999</v>
      </c>
      <c r="O101" s="35">
        <f t="shared" si="18"/>
        <v>11380.54</v>
      </c>
      <c r="P101" s="237">
        <f t="shared" si="19"/>
        <v>201</v>
      </c>
      <c r="Q101" s="22">
        <f t="shared" si="20"/>
        <v>1.0447</v>
      </c>
      <c r="R101" s="34">
        <f t="shared" si="21"/>
        <v>0.71</v>
      </c>
      <c r="S101" s="29">
        <f t="shared" si="22"/>
        <v>1.14E-2</v>
      </c>
      <c r="T101" s="184">
        <f t="shared" si="30"/>
        <v>378</v>
      </c>
      <c r="U101" s="31">
        <f t="shared" si="23"/>
        <v>9707288</v>
      </c>
      <c r="V101" s="37">
        <f t="shared" si="24"/>
        <v>3817.99</v>
      </c>
      <c r="W101" s="34">
        <f t="shared" si="25"/>
        <v>0.43</v>
      </c>
      <c r="X101" s="34">
        <f t="shared" si="26"/>
        <v>1.1399999999999999</v>
      </c>
      <c r="Y101" s="79">
        <v>526149.36</v>
      </c>
      <c r="Z101" s="78">
        <v>497123564</v>
      </c>
      <c r="AA101" s="11">
        <v>227300941</v>
      </c>
      <c r="AB101" s="11">
        <v>5777643.5800000001</v>
      </c>
      <c r="AC101" s="11"/>
      <c r="AD101" s="11">
        <v>9695.26</v>
      </c>
      <c r="AE101" s="11">
        <v>7682.86</v>
      </c>
      <c r="AF101" s="11"/>
      <c r="AG101" s="11">
        <v>27674.2</v>
      </c>
      <c r="AH101" s="11"/>
      <c r="AI101" s="11">
        <v>27784.2</v>
      </c>
      <c r="AJ101" s="11">
        <v>1122619.83</v>
      </c>
      <c r="AK101" s="11"/>
      <c r="AL101" s="11"/>
      <c r="AM101" s="11"/>
      <c r="AN101" s="11"/>
      <c r="AO101" s="11"/>
      <c r="AP101" s="11"/>
      <c r="AQ101" s="11"/>
      <c r="AR101" s="11"/>
      <c r="AS101" s="11"/>
      <c r="AT101" s="11">
        <v>701876.64</v>
      </c>
      <c r="AU101" s="8">
        <v>0</v>
      </c>
      <c r="AV101" s="8">
        <v>64214.5</v>
      </c>
      <c r="AW101" s="38">
        <f t="shared" si="31"/>
        <v>7739191.0700000003</v>
      </c>
    </row>
    <row r="102" spans="1:49" x14ac:dyDescent="0.2">
      <c r="A102" s="1">
        <v>105252602</v>
      </c>
      <c r="B102" s="2" t="s">
        <v>111</v>
      </c>
      <c r="C102" s="2" t="s">
        <v>110</v>
      </c>
      <c r="D102" s="15">
        <v>34253</v>
      </c>
      <c r="E102" s="6">
        <v>41131</v>
      </c>
      <c r="F102" s="28">
        <f t="shared" si="27"/>
        <v>59843904.520000003</v>
      </c>
      <c r="G102" s="37">
        <f t="shared" si="16"/>
        <v>42.48</v>
      </c>
      <c r="H102" s="39">
        <f t="shared" si="28"/>
        <v>354</v>
      </c>
      <c r="I102" s="34">
        <f t="shared" si="17"/>
        <v>0.83</v>
      </c>
      <c r="J102" s="76">
        <v>172893611.59</v>
      </c>
      <c r="K102" s="76">
        <v>1091364.6100000001</v>
      </c>
      <c r="L102" s="76">
        <f t="shared" si="29"/>
        <v>171802246.97999999</v>
      </c>
      <c r="M102" s="64">
        <v>13697.668</v>
      </c>
      <c r="N102" s="23">
        <f>INDEX('BEFC_17-18'!$Z$3:$Z$502,MATCH('LECI_17-18'!A:A,'BEFC_17-18'!$A$3:$A$502))</f>
        <v>6754.982</v>
      </c>
      <c r="O102" s="35">
        <f t="shared" si="18"/>
        <v>8400</v>
      </c>
      <c r="P102" s="237">
        <f t="shared" si="19"/>
        <v>10</v>
      </c>
      <c r="Q102" s="22">
        <f t="shared" si="20"/>
        <v>1.4154</v>
      </c>
      <c r="R102" s="34">
        <f t="shared" si="21"/>
        <v>0.83</v>
      </c>
      <c r="S102" s="29">
        <f t="shared" si="22"/>
        <v>1.47E-2</v>
      </c>
      <c r="T102" s="184">
        <f t="shared" si="30"/>
        <v>176</v>
      </c>
      <c r="U102" s="31">
        <f t="shared" si="23"/>
        <v>54374752</v>
      </c>
      <c r="V102" s="37">
        <f t="shared" si="24"/>
        <v>2658.57</v>
      </c>
      <c r="W102" s="34">
        <f t="shared" si="25"/>
        <v>0.6</v>
      </c>
      <c r="X102" s="34">
        <f t="shared" si="26"/>
        <v>1.43</v>
      </c>
      <c r="Y102" s="79">
        <v>5926073.7800000003</v>
      </c>
      <c r="Z102" s="78">
        <v>2606565679</v>
      </c>
      <c r="AA102" s="11">
        <v>1451251657</v>
      </c>
      <c r="AB102" s="11">
        <v>35966815.789999999</v>
      </c>
      <c r="AC102" s="11"/>
      <c r="AD102" s="11">
        <v>61068.639999999999</v>
      </c>
      <c r="AE102" s="11">
        <v>1421513.11</v>
      </c>
      <c r="AF102" s="11"/>
      <c r="AG102" s="11"/>
      <c r="AH102" s="11"/>
      <c r="AI102" s="11">
        <v>229399.55</v>
      </c>
      <c r="AJ102" s="11">
        <v>7628265.5199999996</v>
      </c>
      <c r="AK102" s="11"/>
      <c r="AL102" s="11"/>
      <c r="AM102" s="11"/>
      <c r="AN102" s="11"/>
      <c r="AO102" s="11"/>
      <c r="AP102" s="11"/>
      <c r="AQ102" s="11"/>
      <c r="AR102" s="11"/>
      <c r="AS102" s="11"/>
      <c r="AT102" s="11">
        <v>7826966.71</v>
      </c>
      <c r="AU102" s="8">
        <v>277562.93</v>
      </c>
      <c r="AV102" s="8">
        <v>506238.49</v>
      </c>
      <c r="AW102" s="38">
        <f t="shared" si="31"/>
        <v>53917830.740000002</v>
      </c>
    </row>
    <row r="103" spans="1:49" x14ac:dyDescent="0.2">
      <c r="A103" s="1">
        <v>105253303</v>
      </c>
      <c r="B103" s="2" t="s">
        <v>112</v>
      </c>
      <c r="C103" s="2" t="s">
        <v>110</v>
      </c>
      <c r="D103" s="15">
        <v>77316</v>
      </c>
      <c r="E103" s="6">
        <v>3824</v>
      </c>
      <c r="F103" s="28">
        <f t="shared" si="27"/>
        <v>17279706.43</v>
      </c>
      <c r="G103" s="37">
        <f t="shared" si="16"/>
        <v>58.45</v>
      </c>
      <c r="H103" s="39">
        <f t="shared" si="28"/>
        <v>170</v>
      </c>
      <c r="I103" s="34">
        <f t="shared" si="17"/>
        <v>1.1399999999999999</v>
      </c>
      <c r="J103" s="76">
        <v>20068224.140000001</v>
      </c>
      <c r="K103" s="76">
        <v>37218</v>
      </c>
      <c r="L103" s="76">
        <f t="shared" si="29"/>
        <v>20031006.140000001</v>
      </c>
      <c r="M103" s="64">
        <v>1623.2280000000001</v>
      </c>
      <c r="N103" s="23">
        <f>INDEX('BEFC_17-18'!$Z$3:$Z$502,MATCH('LECI_17-18'!A:A,'BEFC_17-18'!$A$3:$A$502))</f>
        <v>102.982</v>
      </c>
      <c r="O103" s="35">
        <f t="shared" si="18"/>
        <v>11604.04</v>
      </c>
      <c r="P103" s="237">
        <f t="shared" si="19"/>
        <v>223</v>
      </c>
      <c r="Q103" s="22">
        <f t="shared" si="20"/>
        <v>1.0246</v>
      </c>
      <c r="R103" s="34">
        <f t="shared" si="21"/>
        <v>1.1399999999999999</v>
      </c>
      <c r="S103" s="29">
        <f t="shared" si="22"/>
        <v>1.46E-2</v>
      </c>
      <c r="T103" s="184">
        <f t="shared" si="30"/>
        <v>184</v>
      </c>
      <c r="U103" s="31">
        <f t="shared" si="23"/>
        <v>15806884</v>
      </c>
      <c r="V103" s="37">
        <f t="shared" si="24"/>
        <v>9156.99</v>
      </c>
      <c r="W103" s="34">
        <f t="shared" si="25"/>
        <v>0</v>
      </c>
      <c r="X103" s="34">
        <f t="shared" si="26"/>
        <v>1.1399999999999999</v>
      </c>
      <c r="Y103" s="79">
        <v>264439.43</v>
      </c>
      <c r="Z103" s="78">
        <v>793124010</v>
      </c>
      <c r="AA103" s="11">
        <v>386494186</v>
      </c>
      <c r="AB103" s="11">
        <v>14485100</v>
      </c>
      <c r="AC103" s="11">
        <v>67696</v>
      </c>
      <c r="AD103" s="11">
        <v>18363</v>
      </c>
      <c r="AE103" s="11"/>
      <c r="AF103" s="11"/>
      <c r="AG103" s="11"/>
      <c r="AH103" s="11"/>
      <c r="AI103" s="11">
        <v>23606</v>
      </c>
      <c r="AJ103" s="11">
        <v>1965055</v>
      </c>
      <c r="AK103" s="11"/>
      <c r="AL103" s="11"/>
      <c r="AM103" s="11"/>
      <c r="AN103" s="11"/>
      <c r="AO103" s="11"/>
      <c r="AP103" s="11"/>
      <c r="AQ103" s="11"/>
      <c r="AR103" s="11"/>
      <c r="AS103" s="11"/>
      <c r="AT103" s="11">
        <v>449648</v>
      </c>
      <c r="AU103" s="8">
        <v>0</v>
      </c>
      <c r="AV103" s="8">
        <v>5799</v>
      </c>
      <c r="AW103" s="38">
        <f t="shared" si="31"/>
        <v>17015267</v>
      </c>
    </row>
    <row r="104" spans="1:49" x14ac:dyDescent="0.2">
      <c r="A104" s="1">
        <v>105253553</v>
      </c>
      <c r="B104" s="2" t="s">
        <v>113</v>
      </c>
      <c r="C104" s="2" t="s">
        <v>110</v>
      </c>
      <c r="D104" s="15">
        <v>54827</v>
      </c>
      <c r="E104" s="6">
        <v>5715</v>
      </c>
      <c r="F104" s="28">
        <f t="shared" si="27"/>
        <v>17301366.259999998</v>
      </c>
      <c r="G104" s="37">
        <f t="shared" si="16"/>
        <v>55.22</v>
      </c>
      <c r="H104" s="39">
        <f t="shared" si="28"/>
        <v>202</v>
      </c>
      <c r="I104" s="34">
        <f t="shared" si="17"/>
        <v>1.08</v>
      </c>
      <c r="J104" s="76">
        <v>26658377.66</v>
      </c>
      <c r="K104" s="76">
        <v>27349.200000000001</v>
      </c>
      <c r="L104" s="76">
        <f t="shared" si="29"/>
        <v>26631028.460000001</v>
      </c>
      <c r="M104" s="64">
        <v>2207.8620000000001</v>
      </c>
      <c r="N104" s="23">
        <f>INDEX('BEFC_17-18'!$Z$3:$Z$502,MATCH('LECI_17-18'!A:A,'BEFC_17-18'!$A$3:$A$502))</f>
        <v>344.75</v>
      </c>
      <c r="O104" s="35">
        <f t="shared" si="18"/>
        <v>10432.85</v>
      </c>
      <c r="P104" s="237">
        <f t="shared" si="19"/>
        <v>93</v>
      </c>
      <c r="Q104" s="22">
        <f t="shared" si="20"/>
        <v>1.1395999999999999</v>
      </c>
      <c r="R104" s="34">
        <f t="shared" si="21"/>
        <v>1.08</v>
      </c>
      <c r="S104" s="29">
        <f t="shared" si="22"/>
        <v>1.09E-2</v>
      </c>
      <c r="T104" s="184">
        <f t="shared" si="30"/>
        <v>409</v>
      </c>
      <c r="U104" s="31">
        <f t="shared" si="23"/>
        <v>21231440</v>
      </c>
      <c r="V104" s="37">
        <f t="shared" si="24"/>
        <v>8317.5400000000009</v>
      </c>
      <c r="W104" s="34">
        <f t="shared" si="25"/>
        <v>0</v>
      </c>
      <c r="X104" s="34">
        <f t="shared" si="26"/>
        <v>1.08</v>
      </c>
      <c r="Y104" s="79">
        <v>712777.08</v>
      </c>
      <c r="Z104" s="78">
        <v>1282633866</v>
      </c>
      <c r="AA104" s="11">
        <v>301801966</v>
      </c>
      <c r="AB104" s="11">
        <v>13981470.74</v>
      </c>
      <c r="AC104" s="11">
        <v>70945.509999999995</v>
      </c>
      <c r="AD104" s="11">
        <v>18200.509999999998</v>
      </c>
      <c r="AE104" s="11">
        <v>2473.13</v>
      </c>
      <c r="AF104" s="11"/>
      <c r="AG104" s="11">
        <v>26333.24</v>
      </c>
      <c r="AH104" s="11"/>
      <c r="AI104" s="11">
        <v>80363.89</v>
      </c>
      <c r="AJ104" s="11">
        <v>1805501.01</v>
      </c>
      <c r="AK104" s="11"/>
      <c r="AL104" s="11"/>
      <c r="AM104" s="11"/>
      <c r="AN104" s="11"/>
      <c r="AO104" s="11"/>
      <c r="AP104" s="11"/>
      <c r="AQ104" s="11"/>
      <c r="AR104" s="11"/>
      <c r="AS104" s="11"/>
      <c r="AT104" s="11">
        <v>601703.69999999995</v>
      </c>
      <c r="AU104" s="8">
        <v>0</v>
      </c>
      <c r="AV104" s="8">
        <v>1597.45</v>
      </c>
      <c r="AW104" s="38">
        <f t="shared" si="31"/>
        <v>16588589.18</v>
      </c>
    </row>
    <row r="105" spans="1:49" x14ac:dyDescent="0.2">
      <c r="A105" s="1">
        <v>105253903</v>
      </c>
      <c r="B105" s="2" t="s">
        <v>114</v>
      </c>
      <c r="C105" s="2" t="s">
        <v>110</v>
      </c>
      <c r="D105" s="15">
        <v>53535</v>
      </c>
      <c r="E105" s="6">
        <v>6366</v>
      </c>
      <c r="F105" s="28">
        <f t="shared" si="27"/>
        <v>13618512.500000002</v>
      </c>
      <c r="G105" s="37">
        <f t="shared" si="16"/>
        <v>39.96</v>
      </c>
      <c r="H105" s="39">
        <f t="shared" si="28"/>
        <v>393</v>
      </c>
      <c r="I105" s="34">
        <f t="shared" si="17"/>
        <v>0.78</v>
      </c>
      <c r="J105" s="76">
        <v>26912417.440000001</v>
      </c>
      <c r="K105" s="76">
        <v>438901.27</v>
      </c>
      <c r="L105" s="76">
        <f t="shared" si="29"/>
        <v>26473516.170000002</v>
      </c>
      <c r="M105" s="64">
        <v>2175.355</v>
      </c>
      <c r="N105" s="23">
        <f>INDEX('BEFC_17-18'!$Z$3:$Z$502,MATCH('LECI_17-18'!A:A,'BEFC_17-18'!$A$3:$A$502))</f>
        <v>393.553</v>
      </c>
      <c r="O105" s="35">
        <f t="shared" si="18"/>
        <v>10305.36</v>
      </c>
      <c r="P105" s="237">
        <f t="shared" si="19"/>
        <v>78</v>
      </c>
      <c r="Q105" s="22">
        <f t="shared" si="20"/>
        <v>1.1536999999999999</v>
      </c>
      <c r="R105" s="34">
        <f t="shared" si="21"/>
        <v>0.78</v>
      </c>
      <c r="S105" s="29">
        <f t="shared" si="22"/>
        <v>1.11E-2</v>
      </c>
      <c r="T105" s="184">
        <f t="shared" si="30"/>
        <v>399</v>
      </c>
      <c r="U105" s="31">
        <f t="shared" si="23"/>
        <v>16498817</v>
      </c>
      <c r="V105" s="37">
        <f t="shared" si="24"/>
        <v>6422.5</v>
      </c>
      <c r="W105" s="34">
        <f t="shared" si="25"/>
        <v>0.04</v>
      </c>
      <c r="X105" s="34">
        <f t="shared" si="26"/>
        <v>0.82000000000000006</v>
      </c>
      <c r="Y105" s="79">
        <v>519063.57</v>
      </c>
      <c r="Z105" s="78">
        <v>882785920</v>
      </c>
      <c r="AA105" s="11">
        <v>348469101</v>
      </c>
      <c r="AB105" s="11">
        <v>10693572.699999999</v>
      </c>
      <c r="AC105" s="11">
        <v>77994.13</v>
      </c>
      <c r="AD105" s="11">
        <v>14311.94</v>
      </c>
      <c r="AE105" s="11">
        <v>31616.89</v>
      </c>
      <c r="AF105" s="11"/>
      <c r="AG105" s="11"/>
      <c r="AH105" s="11"/>
      <c r="AI105" s="11">
        <v>30828.240000000002</v>
      </c>
      <c r="AJ105" s="11">
        <v>1823192.29</v>
      </c>
      <c r="AK105" s="11"/>
      <c r="AL105" s="11"/>
      <c r="AM105" s="11"/>
      <c r="AN105" s="11"/>
      <c r="AO105" s="11"/>
      <c r="AP105" s="11"/>
      <c r="AQ105" s="11"/>
      <c r="AR105" s="11"/>
      <c r="AS105" s="11"/>
      <c r="AT105" s="11">
        <v>390010.97</v>
      </c>
      <c r="AU105" s="8">
        <v>0</v>
      </c>
      <c r="AV105" s="8">
        <v>37921.769999999997</v>
      </c>
      <c r="AW105" s="38">
        <f t="shared" si="31"/>
        <v>13099448.930000002</v>
      </c>
    </row>
    <row r="106" spans="1:49" x14ac:dyDescent="0.2">
      <c r="A106" s="1">
        <v>105254053</v>
      </c>
      <c r="B106" s="2" t="s">
        <v>115</v>
      </c>
      <c r="C106" s="2" t="s">
        <v>110</v>
      </c>
      <c r="D106" s="15">
        <v>47932</v>
      </c>
      <c r="E106" s="6">
        <v>4231</v>
      </c>
      <c r="F106" s="28">
        <f t="shared" si="27"/>
        <v>9600487.7199999969</v>
      </c>
      <c r="G106" s="37">
        <f t="shared" si="16"/>
        <v>47.34</v>
      </c>
      <c r="H106" s="39">
        <f t="shared" si="28"/>
        <v>298</v>
      </c>
      <c r="I106" s="34">
        <f t="shared" si="17"/>
        <v>0.92</v>
      </c>
      <c r="J106" s="76">
        <v>23155371.879999999</v>
      </c>
      <c r="K106" s="76">
        <v>49719.13</v>
      </c>
      <c r="L106" s="76">
        <f t="shared" si="29"/>
        <v>23105652.75</v>
      </c>
      <c r="M106" s="64">
        <v>1779.356</v>
      </c>
      <c r="N106" s="23">
        <f>INDEX('BEFC_17-18'!$Z$3:$Z$502,MATCH('LECI_17-18'!A:A,'BEFC_17-18'!$A$3:$A$502))</f>
        <v>409.75</v>
      </c>
      <c r="O106" s="35">
        <f t="shared" si="18"/>
        <v>10554.84</v>
      </c>
      <c r="P106" s="237">
        <f t="shared" si="19"/>
        <v>106</v>
      </c>
      <c r="Q106" s="22">
        <f t="shared" si="20"/>
        <v>1.1264000000000001</v>
      </c>
      <c r="R106" s="34">
        <f t="shared" si="21"/>
        <v>0.92</v>
      </c>
      <c r="S106" s="29">
        <f t="shared" si="22"/>
        <v>1.46E-2</v>
      </c>
      <c r="T106" s="184">
        <f t="shared" si="30"/>
        <v>184</v>
      </c>
      <c r="U106" s="31">
        <f t="shared" si="23"/>
        <v>8812904</v>
      </c>
      <c r="V106" s="37">
        <f t="shared" si="24"/>
        <v>4025.8</v>
      </c>
      <c r="W106" s="34">
        <f t="shared" si="25"/>
        <v>0.4</v>
      </c>
      <c r="X106" s="34">
        <f t="shared" si="26"/>
        <v>1.32</v>
      </c>
      <c r="Y106" s="79">
        <v>735451.87</v>
      </c>
      <c r="Z106" s="78">
        <v>454726289</v>
      </c>
      <c r="AA106" s="11">
        <v>202953111</v>
      </c>
      <c r="AB106" s="11">
        <v>7104853.2699999996</v>
      </c>
      <c r="AC106" s="11">
        <v>30272.02</v>
      </c>
      <c r="AD106" s="11">
        <v>9595.82</v>
      </c>
      <c r="AE106" s="11">
        <v>26523.58</v>
      </c>
      <c r="AF106" s="11"/>
      <c r="AG106" s="11">
        <v>27250</v>
      </c>
      <c r="AH106" s="11"/>
      <c r="AI106" s="11">
        <v>83727.81</v>
      </c>
      <c r="AJ106" s="11">
        <v>1119773.23</v>
      </c>
      <c r="AK106" s="11"/>
      <c r="AL106" s="11"/>
      <c r="AM106" s="11"/>
      <c r="AN106" s="11"/>
      <c r="AO106" s="11"/>
      <c r="AP106" s="11"/>
      <c r="AQ106" s="11"/>
      <c r="AR106" s="11"/>
      <c r="AS106" s="11"/>
      <c r="AT106" s="11">
        <v>447243.53</v>
      </c>
      <c r="AU106" s="8">
        <v>0</v>
      </c>
      <c r="AV106" s="8">
        <v>15796.59</v>
      </c>
      <c r="AW106" s="38">
        <f t="shared" si="31"/>
        <v>8865035.8499999978</v>
      </c>
    </row>
    <row r="107" spans="1:49" x14ac:dyDescent="0.2">
      <c r="A107" s="1">
        <v>105254353</v>
      </c>
      <c r="B107" s="2" t="s">
        <v>116</v>
      </c>
      <c r="C107" s="2" t="s">
        <v>110</v>
      </c>
      <c r="D107" s="15">
        <v>62518</v>
      </c>
      <c r="E107" s="6">
        <v>6007</v>
      </c>
      <c r="F107" s="28">
        <f t="shared" si="27"/>
        <v>16608531.090000004</v>
      </c>
      <c r="G107" s="37">
        <f t="shared" si="16"/>
        <v>44.23</v>
      </c>
      <c r="H107" s="39">
        <f t="shared" si="28"/>
        <v>339</v>
      </c>
      <c r="I107" s="34">
        <f t="shared" si="17"/>
        <v>0.86</v>
      </c>
      <c r="J107" s="76">
        <v>26242689.790000003</v>
      </c>
      <c r="K107" s="76">
        <v>16673.53</v>
      </c>
      <c r="L107" s="76">
        <f t="shared" si="29"/>
        <v>26226016.260000002</v>
      </c>
      <c r="M107" s="64">
        <v>2183.4659999999999</v>
      </c>
      <c r="N107" s="23">
        <f>INDEX('BEFC_17-18'!$Z$3:$Z$502,MATCH('LECI_17-18'!A:A,'BEFC_17-18'!$A$3:$A$502))</f>
        <v>288.31900000000002</v>
      </c>
      <c r="O107" s="35">
        <f t="shared" si="18"/>
        <v>10610.15</v>
      </c>
      <c r="P107" s="237">
        <f t="shared" si="19"/>
        <v>118</v>
      </c>
      <c r="Q107" s="22">
        <f t="shared" si="20"/>
        <v>1.1205000000000001</v>
      </c>
      <c r="R107" s="34">
        <f t="shared" si="21"/>
        <v>0.86</v>
      </c>
      <c r="S107" s="29">
        <f t="shared" si="22"/>
        <v>1.38E-2</v>
      </c>
      <c r="T107" s="184">
        <f t="shared" si="30"/>
        <v>226</v>
      </c>
      <c r="U107" s="31">
        <f t="shared" si="23"/>
        <v>16185008</v>
      </c>
      <c r="V107" s="37">
        <f t="shared" si="24"/>
        <v>6547.9</v>
      </c>
      <c r="W107" s="34">
        <f t="shared" si="25"/>
        <v>0.02</v>
      </c>
      <c r="X107" s="34">
        <f t="shared" si="26"/>
        <v>0.88</v>
      </c>
      <c r="Y107" s="79">
        <v>458132.38</v>
      </c>
      <c r="Z107" s="78">
        <v>858402853</v>
      </c>
      <c r="AA107" s="11">
        <v>349433583</v>
      </c>
      <c r="AB107" s="11">
        <v>13694196.4</v>
      </c>
      <c r="AC107" s="11">
        <v>84537.21</v>
      </c>
      <c r="AD107" s="11">
        <v>17249.93</v>
      </c>
      <c r="AE107" s="11">
        <v>114107.21</v>
      </c>
      <c r="AF107" s="11"/>
      <c r="AG107" s="11"/>
      <c r="AH107" s="11"/>
      <c r="AI107" s="11">
        <v>29550.09</v>
      </c>
      <c r="AJ107" s="11">
        <v>1889946.3</v>
      </c>
      <c r="AK107" s="11"/>
      <c r="AL107" s="11"/>
      <c r="AM107" s="11"/>
      <c r="AN107" s="11"/>
      <c r="AO107" s="11"/>
      <c r="AP107" s="11"/>
      <c r="AQ107" s="11"/>
      <c r="AR107" s="11"/>
      <c r="AS107" s="11"/>
      <c r="AT107" s="11">
        <v>304117.86</v>
      </c>
      <c r="AU107" s="8">
        <v>0</v>
      </c>
      <c r="AV107" s="8">
        <v>16693.71</v>
      </c>
      <c r="AW107" s="38">
        <f t="shared" si="31"/>
        <v>16150398.710000003</v>
      </c>
    </row>
    <row r="108" spans="1:49" x14ac:dyDescent="0.2">
      <c r="A108" s="1">
        <v>105256553</v>
      </c>
      <c r="B108" s="2" t="s">
        <v>117</v>
      </c>
      <c r="C108" s="2" t="s">
        <v>110</v>
      </c>
      <c r="D108" s="15">
        <v>51381</v>
      </c>
      <c r="E108" s="6">
        <v>2741</v>
      </c>
      <c r="F108" s="28">
        <f t="shared" si="27"/>
        <v>5937035.9499999993</v>
      </c>
      <c r="G108" s="37">
        <f t="shared" si="16"/>
        <v>42.16</v>
      </c>
      <c r="H108" s="39">
        <f t="shared" si="28"/>
        <v>362</v>
      </c>
      <c r="I108" s="34">
        <f t="shared" si="17"/>
        <v>0.82</v>
      </c>
      <c r="J108" s="76">
        <v>16218977.17</v>
      </c>
      <c r="K108" s="76">
        <v>136895.10999999999</v>
      </c>
      <c r="L108" s="76">
        <f t="shared" si="29"/>
        <v>16082082.060000001</v>
      </c>
      <c r="M108" s="64">
        <v>1224.4849999999999</v>
      </c>
      <c r="N108" s="23">
        <f>INDEX('BEFC_17-18'!$Z$3:$Z$502,MATCH('LECI_17-18'!A:A,'BEFC_17-18'!$A$3:$A$502))</f>
        <v>133.75299999999999</v>
      </c>
      <c r="O108" s="35">
        <f t="shared" si="18"/>
        <v>11840.4</v>
      </c>
      <c r="P108" s="237">
        <f t="shared" si="19"/>
        <v>242</v>
      </c>
      <c r="Q108" s="22">
        <f t="shared" si="20"/>
        <v>1.0041</v>
      </c>
      <c r="R108" s="34">
        <f t="shared" si="21"/>
        <v>0.82</v>
      </c>
      <c r="S108" s="29">
        <f t="shared" si="22"/>
        <v>1.8100000000000002E-2</v>
      </c>
      <c r="T108" s="184">
        <f t="shared" si="30"/>
        <v>51</v>
      </c>
      <c r="U108" s="31">
        <f t="shared" si="23"/>
        <v>4393845</v>
      </c>
      <c r="V108" s="37">
        <f t="shared" si="24"/>
        <v>3234.96</v>
      </c>
      <c r="W108" s="34">
        <f t="shared" si="25"/>
        <v>0.52</v>
      </c>
      <c r="X108" s="34">
        <f t="shared" si="26"/>
        <v>1.3399999999999999</v>
      </c>
      <c r="Y108" s="79">
        <v>622908.07999999996</v>
      </c>
      <c r="Z108" s="78">
        <v>220809649</v>
      </c>
      <c r="AA108" s="11">
        <v>107089199</v>
      </c>
      <c r="AB108" s="11">
        <v>4328228.76</v>
      </c>
      <c r="AC108" s="11"/>
      <c r="AD108" s="11">
        <v>5768.27</v>
      </c>
      <c r="AE108" s="11"/>
      <c r="AF108" s="11"/>
      <c r="AG108" s="11">
        <v>15561.01</v>
      </c>
      <c r="AH108" s="11"/>
      <c r="AI108" s="11">
        <v>61782.17</v>
      </c>
      <c r="AJ108" s="11">
        <v>598731.81000000006</v>
      </c>
      <c r="AK108" s="11"/>
      <c r="AL108" s="11"/>
      <c r="AM108" s="11"/>
      <c r="AN108" s="11"/>
      <c r="AO108" s="11"/>
      <c r="AP108" s="11"/>
      <c r="AQ108" s="11"/>
      <c r="AR108" s="11"/>
      <c r="AS108" s="11"/>
      <c r="AT108" s="11">
        <v>288468.08</v>
      </c>
      <c r="AU108" s="8">
        <v>0</v>
      </c>
      <c r="AV108" s="8">
        <v>15587.77</v>
      </c>
      <c r="AW108" s="38">
        <f t="shared" si="31"/>
        <v>5314127.8699999992</v>
      </c>
    </row>
    <row r="109" spans="1:49" x14ac:dyDescent="0.2">
      <c r="A109" s="1">
        <v>105257602</v>
      </c>
      <c r="B109" s="2" t="s">
        <v>118</v>
      </c>
      <c r="C109" s="2" t="s">
        <v>110</v>
      </c>
      <c r="D109" s="15">
        <v>56099</v>
      </c>
      <c r="E109" s="6">
        <v>22351</v>
      </c>
      <c r="F109" s="28">
        <f t="shared" si="27"/>
        <v>61246867.920000002</v>
      </c>
      <c r="G109" s="37">
        <f t="shared" si="16"/>
        <v>48.85</v>
      </c>
      <c r="H109" s="39">
        <f t="shared" si="28"/>
        <v>283</v>
      </c>
      <c r="I109" s="34">
        <f t="shared" si="17"/>
        <v>0.95</v>
      </c>
      <c r="J109" s="76">
        <v>83109322.680000007</v>
      </c>
      <c r="K109" s="76">
        <v>1673539.23</v>
      </c>
      <c r="L109" s="76">
        <f t="shared" si="29"/>
        <v>81435783.450000003</v>
      </c>
      <c r="M109" s="64">
        <v>6845.6390000000001</v>
      </c>
      <c r="N109" s="23">
        <f>INDEX('BEFC_17-18'!$Z$3:$Z$502,MATCH('LECI_17-18'!A:A,'BEFC_17-18'!$A$3:$A$502))</f>
        <v>859.73900000000003</v>
      </c>
      <c r="O109" s="35">
        <f t="shared" si="18"/>
        <v>10568.69</v>
      </c>
      <c r="P109" s="237">
        <f t="shared" si="19"/>
        <v>107</v>
      </c>
      <c r="Q109" s="22">
        <f t="shared" si="20"/>
        <v>1.1249</v>
      </c>
      <c r="R109" s="34">
        <f t="shared" si="21"/>
        <v>0.95</v>
      </c>
      <c r="S109" s="29">
        <f t="shared" si="22"/>
        <v>1.2E-2</v>
      </c>
      <c r="T109" s="184">
        <f t="shared" si="30"/>
        <v>352</v>
      </c>
      <c r="U109" s="31">
        <f t="shared" si="23"/>
        <v>68665416</v>
      </c>
      <c r="V109" s="37">
        <f t="shared" si="24"/>
        <v>8911.36</v>
      </c>
      <c r="W109" s="34">
        <f t="shared" si="25"/>
        <v>0</v>
      </c>
      <c r="X109" s="34">
        <f t="shared" si="26"/>
        <v>0.95</v>
      </c>
      <c r="Y109" s="79">
        <v>933690.46</v>
      </c>
      <c r="Z109" s="78">
        <v>3500672667</v>
      </c>
      <c r="AA109" s="11">
        <v>1623612092</v>
      </c>
      <c r="AB109" s="11">
        <v>49038739.409999996</v>
      </c>
      <c r="AC109" s="11">
        <v>208849.81</v>
      </c>
      <c r="AD109" s="11">
        <v>64151.65</v>
      </c>
      <c r="AE109" s="11">
        <v>154075.78</v>
      </c>
      <c r="AF109" s="11"/>
      <c r="AG109" s="11"/>
      <c r="AH109" s="11"/>
      <c r="AI109" s="11">
        <v>151747.67000000001</v>
      </c>
      <c r="AJ109" s="11">
        <v>8199634.5199999996</v>
      </c>
      <c r="AK109" s="11"/>
      <c r="AL109" s="11"/>
      <c r="AM109" s="11"/>
      <c r="AN109" s="11"/>
      <c r="AO109" s="11"/>
      <c r="AP109" s="11"/>
      <c r="AQ109" s="11"/>
      <c r="AR109" s="11"/>
      <c r="AS109" s="11"/>
      <c r="AT109" s="11">
        <v>2350775.23</v>
      </c>
      <c r="AU109" s="8">
        <v>0</v>
      </c>
      <c r="AV109" s="8">
        <v>145203.39000000001</v>
      </c>
      <c r="AW109" s="38">
        <f t="shared" si="31"/>
        <v>60313177.460000001</v>
      </c>
    </row>
    <row r="110" spans="1:49" x14ac:dyDescent="0.2">
      <c r="A110" s="1">
        <v>105258303</v>
      </c>
      <c r="B110" s="2" t="s">
        <v>119</v>
      </c>
      <c r="C110" s="2" t="s">
        <v>110</v>
      </c>
      <c r="D110" s="15">
        <v>49764</v>
      </c>
      <c r="E110" s="6">
        <v>4162</v>
      </c>
      <c r="F110" s="28">
        <f t="shared" si="27"/>
        <v>9474710.6599999983</v>
      </c>
      <c r="G110" s="37">
        <f t="shared" si="16"/>
        <v>45.75</v>
      </c>
      <c r="H110" s="39">
        <f t="shared" si="28"/>
        <v>322</v>
      </c>
      <c r="I110" s="34">
        <f t="shared" si="17"/>
        <v>0.89</v>
      </c>
      <c r="J110" s="76">
        <v>20202452.330000002</v>
      </c>
      <c r="K110" s="76">
        <v>74794.48</v>
      </c>
      <c r="L110" s="76">
        <f t="shared" si="29"/>
        <v>20127657.850000001</v>
      </c>
      <c r="M110" s="64">
        <v>1687.2249999999999</v>
      </c>
      <c r="N110" s="23">
        <f>INDEX('BEFC_17-18'!$Z$3:$Z$502,MATCH('LECI_17-18'!A:A,'BEFC_17-18'!$A$3:$A$502))</f>
        <v>256.363</v>
      </c>
      <c r="O110" s="35">
        <f t="shared" si="18"/>
        <v>10355.93</v>
      </c>
      <c r="P110" s="237">
        <f t="shared" si="19"/>
        <v>85</v>
      </c>
      <c r="Q110" s="22">
        <f t="shared" si="20"/>
        <v>1.1479999999999999</v>
      </c>
      <c r="R110" s="34">
        <f t="shared" si="21"/>
        <v>0.89</v>
      </c>
      <c r="S110" s="29">
        <f t="shared" si="22"/>
        <v>1.2500000000000001E-2</v>
      </c>
      <c r="T110" s="184">
        <f t="shared" si="30"/>
        <v>320</v>
      </c>
      <c r="U110" s="31">
        <f t="shared" si="23"/>
        <v>10129404</v>
      </c>
      <c r="V110" s="37">
        <f t="shared" si="24"/>
        <v>5211.7</v>
      </c>
      <c r="W110" s="34">
        <f t="shared" si="25"/>
        <v>0.22</v>
      </c>
      <c r="X110" s="34">
        <f t="shared" si="26"/>
        <v>1.1100000000000001</v>
      </c>
      <c r="Y110" s="79">
        <v>558550.22</v>
      </c>
      <c r="Z110" s="78">
        <v>527689792</v>
      </c>
      <c r="AA110" s="11">
        <v>228235889</v>
      </c>
      <c r="AB110" s="11">
        <v>7213228.6600000001</v>
      </c>
      <c r="AC110" s="11"/>
      <c r="AD110" s="11">
        <v>9922.81</v>
      </c>
      <c r="AE110" s="11"/>
      <c r="AF110" s="11"/>
      <c r="AG110" s="11"/>
      <c r="AH110" s="11"/>
      <c r="AI110" s="11"/>
      <c r="AJ110" s="11">
        <v>1195463.07</v>
      </c>
      <c r="AK110" s="11"/>
      <c r="AL110" s="11"/>
      <c r="AM110" s="11"/>
      <c r="AN110" s="11"/>
      <c r="AO110" s="11"/>
      <c r="AP110" s="11"/>
      <c r="AQ110" s="11"/>
      <c r="AR110" s="11"/>
      <c r="AS110" s="11"/>
      <c r="AT110" s="11">
        <v>482417.04</v>
      </c>
      <c r="AU110" s="8">
        <v>8365</v>
      </c>
      <c r="AV110" s="8">
        <v>6763.86</v>
      </c>
      <c r="AW110" s="38">
        <f t="shared" si="31"/>
        <v>8916160.4399999976</v>
      </c>
    </row>
    <row r="111" spans="1:49" x14ac:dyDescent="0.2">
      <c r="A111" s="1">
        <v>105258503</v>
      </c>
      <c r="B111" s="2" t="s">
        <v>666</v>
      </c>
      <c r="C111" s="2" t="s">
        <v>110</v>
      </c>
      <c r="D111" s="15">
        <v>50674</v>
      </c>
      <c r="E111" s="6">
        <v>3769</v>
      </c>
      <c r="F111" s="28">
        <f t="shared" si="27"/>
        <v>5321287.1499999994</v>
      </c>
      <c r="G111" s="37">
        <f t="shared" si="16"/>
        <v>27.86</v>
      </c>
      <c r="H111" s="39">
        <f t="shared" si="28"/>
        <v>484</v>
      </c>
      <c r="I111" s="34">
        <f t="shared" si="17"/>
        <v>0.54</v>
      </c>
      <c r="J111" s="76">
        <v>18283816.73</v>
      </c>
      <c r="K111" s="76">
        <v>3823.53</v>
      </c>
      <c r="L111" s="76">
        <f t="shared" si="29"/>
        <v>18279993.199999999</v>
      </c>
      <c r="M111" s="64">
        <v>1432.663</v>
      </c>
      <c r="N111" s="23">
        <f>INDEX('BEFC_17-18'!$Z$3:$Z$502,MATCH('LECI_17-18'!A:A,'BEFC_17-18'!$A$3:$A$502))</f>
        <v>358.36</v>
      </c>
      <c r="O111" s="35">
        <f t="shared" si="18"/>
        <v>10206.450000000001</v>
      </c>
      <c r="P111" s="237">
        <f t="shared" si="19"/>
        <v>73</v>
      </c>
      <c r="Q111" s="22">
        <f t="shared" si="20"/>
        <v>1.1649</v>
      </c>
      <c r="R111" s="34">
        <f t="shared" si="21"/>
        <v>0.54</v>
      </c>
      <c r="S111" s="29">
        <f t="shared" si="22"/>
        <v>9.4999999999999998E-3</v>
      </c>
      <c r="T111" s="184">
        <f t="shared" si="30"/>
        <v>465</v>
      </c>
      <c r="U111" s="31">
        <f t="shared" si="23"/>
        <v>7508496</v>
      </c>
      <c r="V111" s="37">
        <f t="shared" si="24"/>
        <v>4192.29</v>
      </c>
      <c r="W111" s="34">
        <f t="shared" si="25"/>
        <v>0.38</v>
      </c>
      <c r="X111" s="34">
        <f t="shared" si="26"/>
        <v>0.92</v>
      </c>
      <c r="Y111" s="79">
        <v>393837.89</v>
      </c>
      <c r="Z111" s="78">
        <v>400166406</v>
      </c>
      <c r="AA111" s="11">
        <v>160169082</v>
      </c>
      <c r="AB111" s="11">
        <v>3655592.44</v>
      </c>
      <c r="AC111" s="11">
        <v>10877.2</v>
      </c>
      <c r="AD111" s="11">
        <v>5452.69</v>
      </c>
      <c r="AE111" s="11">
        <v>7672.52</v>
      </c>
      <c r="AF111" s="11"/>
      <c r="AG111" s="11"/>
      <c r="AH111" s="11"/>
      <c r="AI111" s="11"/>
      <c r="AJ111" s="11">
        <v>886390.73</v>
      </c>
      <c r="AK111" s="11"/>
      <c r="AL111" s="11"/>
      <c r="AM111" s="11"/>
      <c r="AN111" s="11"/>
      <c r="AO111" s="11"/>
      <c r="AP111" s="11"/>
      <c r="AQ111" s="11"/>
      <c r="AR111" s="11"/>
      <c r="AS111" s="11"/>
      <c r="AT111" s="11">
        <v>356808.18</v>
      </c>
      <c r="AU111" s="8">
        <v>0</v>
      </c>
      <c r="AV111" s="8">
        <v>4655.5</v>
      </c>
      <c r="AW111" s="38">
        <f t="shared" si="31"/>
        <v>4927449.26</v>
      </c>
    </row>
    <row r="112" spans="1:49" x14ac:dyDescent="0.2">
      <c r="A112" s="1">
        <v>105259103</v>
      </c>
      <c r="B112" s="2" t="s">
        <v>121</v>
      </c>
      <c r="C112" s="2" t="s">
        <v>110</v>
      </c>
      <c r="D112" s="15">
        <v>43080</v>
      </c>
      <c r="E112" s="6">
        <v>2681</v>
      </c>
      <c r="F112" s="28">
        <f t="shared" si="27"/>
        <v>3501794.5400000005</v>
      </c>
      <c r="G112" s="37">
        <f t="shared" si="16"/>
        <v>30.32</v>
      </c>
      <c r="H112" s="39">
        <f t="shared" si="28"/>
        <v>474</v>
      </c>
      <c r="I112" s="34">
        <f t="shared" si="17"/>
        <v>0.59</v>
      </c>
      <c r="J112" s="76">
        <v>16251599.560000001</v>
      </c>
      <c r="K112" s="76">
        <v>20050</v>
      </c>
      <c r="L112" s="76">
        <f t="shared" si="29"/>
        <v>16231549.560000001</v>
      </c>
      <c r="M112" s="64">
        <v>1141.443</v>
      </c>
      <c r="N112" s="23">
        <f>INDEX('BEFC_17-18'!$Z$3:$Z$502,MATCH('LECI_17-18'!A:A,'BEFC_17-18'!$A$3:$A$502))</f>
        <v>278.51400000000001</v>
      </c>
      <c r="O112" s="35">
        <f t="shared" si="18"/>
        <v>11431.01</v>
      </c>
      <c r="P112" s="237">
        <f t="shared" si="19"/>
        <v>209</v>
      </c>
      <c r="Q112" s="22">
        <f t="shared" si="20"/>
        <v>1.0401</v>
      </c>
      <c r="R112" s="34">
        <f t="shared" si="21"/>
        <v>0.59</v>
      </c>
      <c r="S112" s="29">
        <f t="shared" si="22"/>
        <v>1.0200000000000001E-2</v>
      </c>
      <c r="T112" s="184">
        <f t="shared" si="30"/>
        <v>442</v>
      </c>
      <c r="U112" s="31">
        <f t="shared" si="23"/>
        <v>4596577</v>
      </c>
      <c r="V112" s="37">
        <f t="shared" si="24"/>
        <v>3237.12</v>
      </c>
      <c r="W112" s="34">
        <f t="shared" si="25"/>
        <v>0.52</v>
      </c>
      <c r="X112" s="34">
        <f t="shared" si="26"/>
        <v>1.1099999999999999</v>
      </c>
      <c r="Y112" s="79">
        <v>334351.11</v>
      </c>
      <c r="Z112" s="78">
        <v>242643386</v>
      </c>
      <c r="AA112" s="11">
        <v>100384713</v>
      </c>
      <c r="AB112" s="11">
        <v>2199175.65</v>
      </c>
      <c r="AC112" s="11">
        <v>13405.63</v>
      </c>
      <c r="AD112" s="11">
        <v>3626.95</v>
      </c>
      <c r="AE112" s="11">
        <v>913.92</v>
      </c>
      <c r="AF112" s="11"/>
      <c r="AG112" s="11">
        <v>13892.2</v>
      </c>
      <c r="AH112" s="11"/>
      <c r="AI112" s="11">
        <v>13892.2</v>
      </c>
      <c r="AJ112" s="11">
        <v>547940.12</v>
      </c>
      <c r="AK112" s="11"/>
      <c r="AL112" s="11"/>
      <c r="AM112" s="11"/>
      <c r="AN112" s="11"/>
      <c r="AO112" s="11"/>
      <c r="AP112" s="11"/>
      <c r="AQ112" s="11"/>
      <c r="AR112" s="11"/>
      <c r="AS112" s="11"/>
      <c r="AT112" s="11">
        <v>370850.02</v>
      </c>
      <c r="AU112" s="8">
        <v>0</v>
      </c>
      <c r="AV112" s="8">
        <v>3746.74</v>
      </c>
      <c r="AW112" s="38">
        <f t="shared" si="31"/>
        <v>3167443.4300000006</v>
      </c>
    </row>
    <row r="113" spans="1:49" x14ac:dyDescent="0.2">
      <c r="A113" s="1">
        <v>105259703</v>
      </c>
      <c r="B113" s="2" t="s">
        <v>122</v>
      </c>
      <c r="C113" s="2" t="s">
        <v>110</v>
      </c>
      <c r="D113" s="15">
        <v>63984</v>
      </c>
      <c r="E113" s="6">
        <v>3953</v>
      </c>
      <c r="F113" s="28">
        <f t="shared" si="27"/>
        <v>11042656.199999999</v>
      </c>
      <c r="G113" s="37">
        <f t="shared" si="16"/>
        <v>43.66</v>
      </c>
      <c r="H113" s="39">
        <f t="shared" si="28"/>
        <v>345</v>
      </c>
      <c r="I113" s="34">
        <f t="shared" si="17"/>
        <v>0.85</v>
      </c>
      <c r="J113" s="76">
        <v>20111663.77</v>
      </c>
      <c r="K113" s="76">
        <v>406541</v>
      </c>
      <c r="L113" s="76">
        <f t="shared" si="29"/>
        <v>19705122.77</v>
      </c>
      <c r="M113" s="64">
        <v>1390.059</v>
      </c>
      <c r="N113" s="23">
        <f>INDEX('BEFC_17-18'!$Z$3:$Z$502,MATCH('LECI_17-18'!A:A,'BEFC_17-18'!$A$3:$A$502))</f>
        <v>269.19400000000002</v>
      </c>
      <c r="O113" s="35">
        <f t="shared" si="18"/>
        <v>11875.9</v>
      </c>
      <c r="P113" s="237">
        <f t="shared" si="19"/>
        <v>249</v>
      </c>
      <c r="Q113" s="22">
        <f t="shared" si="20"/>
        <v>1.0011000000000001</v>
      </c>
      <c r="R113" s="34">
        <f t="shared" si="21"/>
        <v>0.85</v>
      </c>
      <c r="S113" s="29">
        <f t="shared" si="22"/>
        <v>1.47E-2</v>
      </c>
      <c r="T113" s="184">
        <f t="shared" si="30"/>
        <v>176</v>
      </c>
      <c r="U113" s="31">
        <f t="shared" si="23"/>
        <v>10099748</v>
      </c>
      <c r="V113" s="37">
        <f t="shared" si="24"/>
        <v>6086.92</v>
      </c>
      <c r="W113" s="34">
        <f t="shared" si="25"/>
        <v>0.09</v>
      </c>
      <c r="X113" s="34">
        <f t="shared" si="26"/>
        <v>0.94</v>
      </c>
      <c r="Y113" s="79">
        <v>463405.2</v>
      </c>
      <c r="Z113" s="78">
        <v>534207647</v>
      </c>
      <c r="AA113" s="11">
        <v>219504899</v>
      </c>
      <c r="AB113" s="11">
        <v>8753560</v>
      </c>
      <c r="AC113" s="11">
        <v>25019</v>
      </c>
      <c r="AD113" s="11">
        <v>10675</v>
      </c>
      <c r="AE113" s="11">
        <v>7006</v>
      </c>
      <c r="AF113" s="11">
        <v>2467</v>
      </c>
      <c r="AG113" s="11">
        <v>27374</v>
      </c>
      <c r="AH113" s="11"/>
      <c r="AI113" s="11">
        <v>38650</v>
      </c>
      <c r="AJ113" s="11">
        <v>1210915</v>
      </c>
      <c r="AK113" s="11"/>
      <c r="AL113" s="11"/>
      <c r="AM113" s="11"/>
      <c r="AN113" s="11"/>
      <c r="AO113" s="11"/>
      <c r="AP113" s="11"/>
      <c r="AQ113" s="11"/>
      <c r="AR113" s="11"/>
      <c r="AS113" s="11"/>
      <c r="AT113" s="11">
        <v>488951</v>
      </c>
      <c r="AU113" s="8">
        <v>0</v>
      </c>
      <c r="AV113" s="8">
        <v>14634</v>
      </c>
      <c r="AW113" s="38">
        <f t="shared" si="31"/>
        <v>10579251</v>
      </c>
    </row>
    <row r="114" spans="1:49" x14ac:dyDescent="0.2">
      <c r="A114" s="1">
        <v>105628302</v>
      </c>
      <c r="B114" s="2" t="s">
        <v>123</v>
      </c>
      <c r="C114" s="2" t="s">
        <v>124</v>
      </c>
      <c r="D114" s="15">
        <v>44042</v>
      </c>
      <c r="E114" s="6">
        <v>15915</v>
      </c>
      <c r="F114" s="28">
        <f t="shared" si="27"/>
        <v>27926197.029999997</v>
      </c>
      <c r="G114" s="37">
        <f t="shared" si="16"/>
        <v>39.840000000000003</v>
      </c>
      <c r="H114" s="39">
        <f t="shared" si="28"/>
        <v>396</v>
      </c>
      <c r="I114" s="34">
        <f t="shared" si="17"/>
        <v>0.78</v>
      </c>
      <c r="J114" s="76">
        <v>69062600.629999995</v>
      </c>
      <c r="K114" s="76">
        <v>143932.28</v>
      </c>
      <c r="L114" s="76">
        <f t="shared" si="29"/>
        <v>68918668.349999994</v>
      </c>
      <c r="M114" s="64">
        <v>4728.5640000000003</v>
      </c>
      <c r="N114" s="23">
        <f>INDEX('BEFC_17-18'!$Z$3:$Z$502,MATCH('LECI_17-18'!A:A,'BEFC_17-18'!$A$3:$A$502))</f>
        <v>877.625</v>
      </c>
      <c r="O114" s="35">
        <f t="shared" si="18"/>
        <v>12293.32</v>
      </c>
      <c r="P114" s="237">
        <f t="shared" si="19"/>
        <v>293</v>
      </c>
      <c r="Q114" s="22">
        <f t="shared" si="20"/>
        <v>0.96709999999999996</v>
      </c>
      <c r="R114" s="34">
        <f t="shared" si="21"/>
        <v>0.75</v>
      </c>
      <c r="S114" s="29">
        <f t="shared" si="22"/>
        <v>1.38E-2</v>
      </c>
      <c r="T114" s="184">
        <f t="shared" si="30"/>
        <v>226</v>
      </c>
      <c r="U114" s="31">
        <f t="shared" si="23"/>
        <v>27162121</v>
      </c>
      <c r="V114" s="37">
        <f t="shared" si="24"/>
        <v>4845.0200000000004</v>
      </c>
      <c r="W114" s="34">
        <f t="shared" si="25"/>
        <v>0.28000000000000003</v>
      </c>
      <c r="X114" s="34">
        <f t="shared" si="26"/>
        <v>1.03</v>
      </c>
      <c r="Y114" s="79">
        <v>2734898.21</v>
      </c>
      <c r="Z114" s="78">
        <v>1349375729</v>
      </c>
      <c r="AA114" s="11">
        <v>677648256</v>
      </c>
      <c r="AB114" s="11">
        <v>18964664.719999999</v>
      </c>
      <c r="AC114" s="11"/>
      <c r="AD114" s="11">
        <v>28264.27</v>
      </c>
      <c r="AE114" s="11">
        <v>318594.71999999997</v>
      </c>
      <c r="AF114" s="11"/>
      <c r="AG114" s="11"/>
      <c r="AH114" s="11"/>
      <c r="AI114" s="11">
        <v>89356.65</v>
      </c>
      <c r="AJ114" s="11">
        <v>3640659.77</v>
      </c>
      <c r="AK114" s="11"/>
      <c r="AL114" s="11"/>
      <c r="AM114" s="11"/>
      <c r="AN114" s="11"/>
      <c r="AO114" s="11"/>
      <c r="AP114" s="11"/>
      <c r="AQ114" s="11"/>
      <c r="AR114" s="11"/>
      <c r="AS114" s="11"/>
      <c r="AT114" s="11">
        <v>2108550.6800000002</v>
      </c>
      <c r="AU114" s="8">
        <v>0</v>
      </c>
      <c r="AV114" s="8">
        <v>41208.01</v>
      </c>
      <c r="AW114" s="38">
        <f t="shared" si="31"/>
        <v>25191298.819999997</v>
      </c>
    </row>
    <row r="115" spans="1:49" x14ac:dyDescent="0.2">
      <c r="A115" s="1">
        <v>106160303</v>
      </c>
      <c r="B115" s="2" t="s">
        <v>125</v>
      </c>
      <c r="C115" s="2" t="s">
        <v>126</v>
      </c>
      <c r="D115" s="15">
        <v>45346</v>
      </c>
      <c r="E115" s="6">
        <v>2277</v>
      </c>
      <c r="F115" s="28">
        <f t="shared" si="27"/>
        <v>3898227.13</v>
      </c>
      <c r="G115" s="37">
        <f t="shared" si="16"/>
        <v>37.75</v>
      </c>
      <c r="H115" s="39">
        <f t="shared" si="28"/>
        <v>419</v>
      </c>
      <c r="I115" s="34">
        <f t="shared" si="17"/>
        <v>0.74</v>
      </c>
      <c r="J115" s="76">
        <v>13235251.539999999</v>
      </c>
      <c r="K115" s="76">
        <v>1147341.04</v>
      </c>
      <c r="L115" s="76">
        <f t="shared" si="29"/>
        <v>12087910.5</v>
      </c>
      <c r="M115" s="64">
        <v>711.94</v>
      </c>
      <c r="N115" s="23">
        <f>INDEX('BEFC_17-18'!$Z$3:$Z$502,MATCH('LECI_17-18'!A:A,'BEFC_17-18'!$A$3:$A$502))</f>
        <v>274.80399999999997</v>
      </c>
      <c r="O115" s="35">
        <f t="shared" si="18"/>
        <v>12250.3</v>
      </c>
      <c r="P115" s="237">
        <f t="shared" si="19"/>
        <v>290</v>
      </c>
      <c r="Q115" s="22">
        <f t="shared" si="20"/>
        <v>0.97050000000000003</v>
      </c>
      <c r="R115" s="34">
        <f t="shared" si="21"/>
        <v>0.72</v>
      </c>
      <c r="S115" s="29">
        <f t="shared" si="22"/>
        <v>9.7000000000000003E-3</v>
      </c>
      <c r="T115" s="184">
        <f t="shared" si="30"/>
        <v>457</v>
      </c>
      <c r="U115" s="31">
        <f t="shared" si="23"/>
        <v>5379973</v>
      </c>
      <c r="V115" s="37">
        <f t="shared" si="24"/>
        <v>5452.25</v>
      </c>
      <c r="W115" s="34">
        <f t="shared" si="25"/>
        <v>0.19</v>
      </c>
      <c r="X115" s="34">
        <f t="shared" si="26"/>
        <v>0.90999999999999992</v>
      </c>
      <c r="Y115" s="79">
        <v>279796.53000000003</v>
      </c>
      <c r="Z115" s="78">
        <v>296460298</v>
      </c>
      <c r="AA115" s="11">
        <v>105030254</v>
      </c>
      <c r="AB115" s="11">
        <v>2783174.37</v>
      </c>
      <c r="AC115" s="11"/>
      <c r="AD115" s="11">
        <v>4337.3500000000004</v>
      </c>
      <c r="AE115" s="11">
        <v>112.82</v>
      </c>
      <c r="AF115" s="11"/>
      <c r="AG115" s="11">
        <v>13852.6</v>
      </c>
      <c r="AH115" s="11"/>
      <c r="AI115" s="11">
        <v>13852.6</v>
      </c>
      <c r="AJ115" s="11">
        <v>569501.09</v>
      </c>
      <c r="AK115" s="11"/>
      <c r="AL115" s="11"/>
      <c r="AM115" s="11"/>
      <c r="AN115" s="11"/>
      <c r="AO115" s="11"/>
      <c r="AP115" s="11"/>
      <c r="AQ115" s="11"/>
      <c r="AR115" s="11"/>
      <c r="AS115" s="11"/>
      <c r="AT115" s="11">
        <v>232870.7</v>
      </c>
      <c r="AU115" s="8">
        <v>0</v>
      </c>
      <c r="AV115" s="8">
        <v>729.07</v>
      </c>
      <c r="AW115" s="38">
        <f t="shared" si="31"/>
        <v>3618430.6</v>
      </c>
    </row>
    <row r="116" spans="1:49" x14ac:dyDescent="0.2">
      <c r="A116" s="1">
        <v>106161203</v>
      </c>
      <c r="B116" s="2" t="s">
        <v>127</v>
      </c>
      <c r="C116" s="2" t="s">
        <v>126</v>
      </c>
      <c r="D116" s="15">
        <v>41314</v>
      </c>
      <c r="E116" s="6">
        <v>3404</v>
      </c>
      <c r="F116" s="28">
        <f t="shared" si="27"/>
        <v>7576152.459999999</v>
      </c>
      <c r="G116" s="37">
        <f t="shared" si="16"/>
        <v>53.87</v>
      </c>
      <c r="H116" s="39">
        <f t="shared" si="28"/>
        <v>220</v>
      </c>
      <c r="I116" s="34">
        <f t="shared" si="17"/>
        <v>1.05</v>
      </c>
      <c r="J116" s="76">
        <v>11640915.870000001</v>
      </c>
      <c r="K116" s="76">
        <v>187851.40999999997</v>
      </c>
      <c r="L116" s="76">
        <f t="shared" si="29"/>
        <v>11453064.460000001</v>
      </c>
      <c r="M116" s="64">
        <v>778.76700000000005</v>
      </c>
      <c r="N116" s="23">
        <f>INDEX('BEFC_17-18'!$Z$3:$Z$502,MATCH('LECI_17-18'!A:A,'BEFC_17-18'!$A$3:$A$502))</f>
        <v>266.74799999999999</v>
      </c>
      <c r="O116" s="35">
        <f t="shared" si="18"/>
        <v>10954.47</v>
      </c>
      <c r="P116" s="237">
        <f t="shared" si="19"/>
        <v>151</v>
      </c>
      <c r="Q116" s="22">
        <f t="shared" si="20"/>
        <v>1.0852999999999999</v>
      </c>
      <c r="R116" s="34">
        <f t="shared" si="21"/>
        <v>1.05</v>
      </c>
      <c r="S116" s="29">
        <f t="shared" si="22"/>
        <v>1.4500000000000001E-2</v>
      </c>
      <c r="T116" s="184">
        <f t="shared" si="30"/>
        <v>193</v>
      </c>
      <c r="U116" s="31">
        <f t="shared" si="23"/>
        <v>7008800</v>
      </c>
      <c r="V116" s="37">
        <f t="shared" si="24"/>
        <v>6703.68</v>
      </c>
      <c r="W116" s="34">
        <f t="shared" si="25"/>
        <v>0</v>
      </c>
      <c r="X116" s="34">
        <f t="shared" si="26"/>
        <v>1.05</v>
      </c>
      <c r="Y116" s="79">
        <v>210742.04</v>
      </c>
      <c r="Z116" s="78">
        <v>372849194</v>
      </c>
      <c r="AA116" s="11">
        <v>150195556</v>
      </c>
      <c r="AB116" s="11">
        <v>5938749.4000000004</v>
      </c>
      <c r="AC116" s="11"/>
      <c r="AD116" s="11">
        <v>7929.26</v>
      </c>
      <c r="AE116" s="11">
        <v>21907.47</v>
      </c>
      <c r="AF116" s="11"/>
      <c r="AG116" s="11">
        <v>11585.6</v>
      </c>
      <c r="AH116" s="11"/>
      <c r="AI116" s="11">
        <v>48793.42</v>
      </c>
      <c r="AJ116" s="11">
        <v>833193.49</v>
      </c>
      <c r="AK116" s="11"/>
      <c r="AL116" s="11"/>
      <c r="AM116" s="11"/>
      <c r="AN116" s="11"/>
      <c r="AO116" s="11"/>
      <c r="AP116" s="11"/>
      <c r="AQ116" s="11"/>
      <c r="AR116" s="11"/>
      <c r="AS116" s="11"/>
      <c r="AT116" s="11">
        <v>502059.18</v>
      </c>
      <c r="AU116" s="8">
        <v>0</v>
      </c>
      <c r="AV116" s="8">
        <v>1192.5999999999999</v>
      </c>
      <c r="AW116" s="38">
        <f t="shared" si="31"/>
        <v>7365410.419999999</v>
      </c>
    </row>
    <row r="117" spans="1:49" x14ac:dyDescent="0.2">
      <c r="A117" s="1">
        <v>106161703</v>
      </c>
      <c r="B117" s="2" t="s">
        <v>128</v>
      </c>
      <c r="C117" s="2" t="s">
        <v>126</v>
      </c>
      <c r="D117" s="15">
        <v>35270</v>
      </c>
      <c r="E117" s="6">
        <v>3361</v>
      </c>
      <c r="F117" s="28">
        <f t="shared" si="27"/>
        <v>5306700.93</v>
      </c>
      <c r="G117" s="37">
        <f t="shared" si="16"/>
        <v>44.77</v>
      </c>
      <c r="H117" s="39">
        <f t="shared" si="28"/>
        <v>329</v>
      </c>
      <c r="I117" s="34">
        <f t="shared" si="17"/>
        <v>0.87</v>
      </c>
      <c r="J117" s="76">
        <v>13198092.310000001</v>
      </c>
      <c r="K117" s="76">
        <v>21417.5</v>
      </c>
      <c r="L117" s="76">
        <f t="shared" si="29"/>
        <v>13176674.810000001</v>
      </c>
      <c r="M117" s="64">
        <v>934.274</v>
      </c>
      <c r="N117" s="23">
        <f>INDEX('BEFC_17-18'!$Z$3:$Z$502,MATCH('LECI_17-18'!A:A,'BEFC_17-18'!$A$3:$A$502))</f>
        <v>279.50299999999999</v>
      </c>
      <c r="O117" s="35">
        <f t="shared" si="18"/>
        <v>10855.93</v>
      </c>
      <c r="P117" s="237">
        <f t="shared" si="19"/>
        <v>137</v>
      </c>
      <c r="Q117" s="22">
        <f t="shared" si="20"/>
        <v>1.0952</v>
      </c>
      <c r="R117" s="34">
        <f t="shared" si="21"/>
        <v>0.87</v>
      </c>
      <c r="S117" s="29">
        <f t="shared" si="22"/>
        <v>1.23E-2</v>
      </c>
      <c r="T117" s="184">
        <f t="shared" si="30"/>
        <v>329</v>
      </c>
      <c r="U117" s="31">
        <f t="shared" si="23"/>
        <v>5774653</v>
      </c>
      <c r="V117" s="37">
        <f t="shared" si="24"/>
        <v>4757.59</v>
      </c>
      <c r="W117" s="34">
        <f t="shared" si="25"/>
        <v>0.28999999999999998</v>
      </c>
      <c r="X117" s="34">
        <f t="shared" si="26"/>
        <v>1.1599999999999999</v>
      </c>
      <c r="Y117" s="79">
        <v>330443.48</v>
      </c>
      <c r="Z117" s="78">
        <v>302642895</v>
      </c>
      <c r="AA117" s="11">
        <v>128301360</v>
      </c>
      <c r="AB117" s="11">
        <v>3767426.36</v>
      </c>
      <c r="AC117" s="11"/>
      <c r="AD117" s="11">
        <v>5296.28</v>
      </c>
      <c r="AE117" s="11">
        <v>68662.539999999994</v>
      </c>
      <c r="AF117" s="11"/>
      <c r="AG117" s="11">
        <v>15956.6</v>
      </c>
      <c r="AH117" s="11"/>
      <c r="AI117" s="11">
        <v>33832.51</v>
      </c>
      <c r="AJ117" s="11">
        <v>669522.89</v>
      </c>
      <c r="AK117" s="11"/>
      <c r="AL117" s="11"/>
      <c r="AM117" s="11"/>
      <c r="AN117" s="11"/>
      <c r="AO117" s="11"/>
      <c r="AP117" s="11"/>
      <c r="AQ117" s="11"/>
      <c r="AR117" s="11"/>
      <c r="AS117" s="11"/>
      <c r="AT117" s="11">
        <v>406753.67</v>
      </c>
      <c r="AU117" s="8">
        <v>0</v>
      </c>
      <c r="AV117" s="8">
        <v>8806.6</v>
      </c>
      <c r="AW117" s="38">
        <f t="shared" si="31"/>
        <v>4976257.4499999993</v>
      </c>
    </row>
    <row r="118" spans="1:49" x14ac:dyDescent="0.2">
      <c r="A118" s="1">
        <v>106166503</v>
      </c>
      <c r="B118" s="2" t="s">
        <v>664</v>
      </c>
      <c r="C118" s="2" t="s">
        <v>126</v>
      </c>
      <c r="D118" s="15">
        <v>47661</v>
      </c>
      <c r="E118" s="6">
        <v>2989</v>
      </c>
      <c r="F118" s="28">
        <f t="shared" si="27"/>
        <v>4879931.1199999992</v>
      </c>
      <c r="G118" s="37">
        <f t="shared" si="16"/>
        <v>34.26</v>
      </c>
      <c r="H118" s="39">
        <f t="shared" si="28"/>
        <v>450</v>
      </c>
      <c r="I118" s="34">
        <f t="shared" si="17"/>
        <v>0.67</v>
      </c>
      <c r="J118" s="76">
        <v>14713855.35</v>
      </c>
      <c r="K118" s="76">
        <v>35892.15</v>
      </c>
      <c r="L118" s="76">
        <f t="shared" si="29"/>
        <v>14677963.199999999</v>
      </c>
      <c r="M118" s="64">
        <v>1082.6030000000001</v>
      </c>
      <c r="N118" s="23">
        <f>INDEX('BEFC_17-18'!$Z$3:$Z$502,MATCH('LECI_17-18'!A:A,'BEFC_17-18'!$A$3:$A$502))</f>
        <v>266.36700000000002</v>
      </c>
      <c r="O118" s="35">
        <f t="shared" si="18"/>
        <v>10880.87</v>
      </c>
      <c r="P118" s="237">
        <f t="shared" si="19"/>
        <v>141</v>
      </c>
      <c r="Q118" s="22">
        <f t="shared" si="20"/>
        <v>1.0927</v>
      </c>
      <c r="R118" s="34">
        <f t="shared" si="21"/>
        <v>0.67</v>
      </c>
      <c r="S118" s="29">
        <f t="shared" si="22"/>
        <v>1.09E-2</v>
      </c>
      <c r="T118" s="184">
        <f t="shared" si="30"/>
        <v>409</v>
      </c>
      <c r="U118" s="31">
        <f t="shared" si="23"/>
        <v>5981714</v>
      </c>
      <c r="V118" s="37">
        <f t="shared" si="24"/>
        <v>4434.28</v>
      </c>
      <c r="W118" s="34">
        <f t="shared" si="25"/>
        <v>0.34</v>
      </c>
      <c r="X118" s="34">
        <f t="shared" si="26"/>
        <v>1.01</v>
      </c>
      <c r="Y118" s="79">
        <v>279559.43</v>
      </c>
      <c r="Z118" s="78">
        <v>308543587</v>
      </c>
      <c r="AA118" s="11">
        <v>137852958</v>
      </c>
      <c r="AB118" s="11">
        <v>3079730.74</v>
      </c>
      <c r="AC118" s="11"/>
      <c r="AD118" s="11">
        <v>4853.28</v>
      </c>
      <c r="AE118" s="11">
        <v>5077.57</v>
      </c>
      <c r="AF118" s="11"/>
      <c r="AG118" s="11">
        <v>17153.900000000001</v>
      </c>
      <c r="AH118" s="11">
        <v>-110.15</v>
      </c>
      <c r="AI118" s="11">
        <v>17928.900000000001</v>
      </c>
      <c r="AJ118" s="11">
        <v>890592.82</v>
      </c>
      <c r="AK118" s="11"/>
      <c r="AL118" s="11"/>
      <c r="AM118" s="11"/>
      <c r="AN118" s="11"/>
      <c r="AO118" s="11"/>
      <c r="AP118" s="11"/>
      <c r="AQ118" s="11"/>
      <c r="AR118" s="11"/>
      <c r="AS118" s="11"/>
      <c r="AT118" s="11">
        <v>492795.83</v>
      </c>
      <c r="AU118" s="8">
        <v>0</v>
      </c>
      <c r="AV118" s="8">
        <v>92348.800000000003</v>
      </c>
      <c r="AW118" s="38">
        <f t="shared" si="31"/>
        <v>4600371.6899999995</v>
      </c>
    </row>
    <row r="119" spans="1:49" x14ac:dyDescent="0.2">
      <c r="A119" s="1">
        <v>106167504</v>
      </c>
      <c r="B119" s="2" t="s">
        <v>130</v>
      </c>
      <c r="C119" s="2" t="s">
        <v>126</v>
      </c>
      <c r="D119" s="15">
        <v>50293</v>
      </c>
      <c r="E119" s="6">
        <v>1923</v>
      </c>
      <c r="F119" s="28">
        <f t="shared" si="27"/>
        <v>2815485.47</v>
      </c>
      <c r="G119" s="37">
        <f t="shared" si="16"/>
        <v>29.11</v>
      </c>
      <c r="H119" s="39">
        <f t="shared" si="28"/>
        <v>481</v>
      </c>
      <c r="I119" s="34">
        <f t="shared" si="17"/>
        <v>0.56999999999999995</v>
      </c>
      <c r="J119" s="76">
        <v>7724935.9900000002</v>
      </c>
      <c r="K119" s="76">
        <v>7987.5</v>
      </c>
      <c r="L119" s="76">
        <f t="shared" si="29"/>
        <v>7716948.4900000002</v>
      </c>
      <c r="M119" s="64">
        <v>585.64700000000005</v>
      </c>
      <c r="N119" s="23">
        <f>INDEX('BEFC_17-18'!$Z$3:$Z$502,MATCH('LECI_17-18'!A:A,'BEFC_17-18'!$A$3:$A$502))</f>
        <v>189.40700000000001</v>
      </c>
      <c r="O119" s="35">
        <f t="shared" si="18"/>
        <v>9956.66</v>
      </c>
      <c r="P119" s="237">
        <f t="shared" si="19"/>
        <v>64</v>
      </c>
      <c r="Q119" s="22">
        <f t="shared" si="20"/>
        <v>1.1940999999999999</v>
      </c>
      <c r="R119" s="34">
        <f t="shared" si="21"/>
        <v>0.56999999999999995</v>
      </c>
      <c r="S119" s="29">
        <f t="shared" si="22"/>
        <v>7.7000000000000002E-3</v>
      </c>
      <c r="T119" s="184">
        <f t="shared" si="30"/>
        <v>495</v>
      </c>
      <c r="U119" s="31">
        <f t="shared" si="23"/>
        <v>4882385</v>
      </c>
      <c r="V119" s="37">
        <f t="shared" si="24"/>
        <v>6299.41</v>
      </c>
      <c r="W119" s="34">
        <f t="shared" si="25"/>
        <v>0.06</v>
      </c>
      <c r="X119" s="34">
        <f t="shared" si="26"/>
        <v>0.62999999999999989</v>
      </c>
      <c r="Y119" s="79">
        <v>135544.70000000001</v>
      </c>
      <c r="Z119" s="78">
        <v>267923730</v>
      </c>
      <c r="AA119" s="11">
        <v>96433357</v>
      </c>
      <c r="AB119" s="11">
        <v>1939412.94</v>
      </c>
      <c r="AC119" s="11"/>
      <c r="AD119" s="11"/>
      <c r="AE119" s="11">
        <v>13223.58</v>
      </c>
      <c r="AF119" s="11"/>
      <c r="AG119" s="11">
        <v>11504.15</v>
      </c>
      <c r="AH119" s="11"/>
      <c r="AI119" s="11">
        <v>11504.15</v>
      </c>
      <c r="AJ119" s="11">
        <v>542607.72</v>
      </c>
      <c r="AK119" s="11"/>
      <c r="AL119" s="11"/>
      <c r="AM119" s="11"/>
      <c r="AN119" s="11"/>
      <c r="AO119" s="11"/>
      <c r="AP119" s="11"/>
      <c r="AQ119" s="11"/>
      <c r="AR119" s="11"/>
      <c r="AS119" s="11"/>
      <c r="AT119" s="11">
        <v>160237.32999999999</v>
      </c>
      <c r="AU119" s="8">
        <v>0</v>
      </c>
      <c r="AV119" s="8">
        <v>1450.9</v>
      </c>
      <c r="AW119" s="38">
        <f t="shared" si="31"/>
        <v>2679940.77</v>
      </c>
    </row>
    <row r="120" spans="1:49" x14ac:dyDescent="0.2">
      <c r="A120" s="1">
        <v>106168003</v>
      </c>
      <c r="B120" s="2" t="s">
        <v>131</v>
      </c>
      <c r="C120" s="2" t="s">
        <v>126</v>
      </c>
      <c r="D120" s="15">
        <v>42103</v>
      </c>
      <c r="E120" s="6">
        <v>3367</v>
      </c>
      <c r="F120" s="28">
        <f t="shared" si="27"/>
        <v>3320830.5100000002</v>
      </c>
      <c r="G120" s="37">
        <f t="shared" si="16"/>
        <v>23.43</v>
      </c>
      <c r="H120" s="39">
        <f t="shared" si="28"/>
        <v>496</v>
      </c>
      <c r="I120" s="34">
        <f t="shared" si="17"/>
        <v>0.46</v>
      </c>
      <c r="J120" s="76">
        <v>15798463.880000001</v>
      </c>
      <c r="K120" s="76">
        <v>0</v>
      </c>
      <c r="L120" s="76">
        <f t="shared" si="29"/>
        <v>15798463.880000001</v>
      </c>
      <c r="M120" s="64">
        <v>1146.902</v>
      </c>
      <c r="N120" s="23">
        <f>INDEX('BEFC_17-18'!$Z$3:$Z$502,MATCH('LECI_17-18'!A:A,'BEFC_17-18'!$A$3:$A$502))</f>
        <v>345.61700000000002</v>
      </c>
      <c r="O120" s="35">
        <f t="shared" si="18"/>
        <v>10585.1</v>
      </c>
      <c r="P120" s="237">
        <f t="shared" si="19"/>
        <v>110</v>
      </c>
      <c r="Q120" s="22">
        <f t="shared" si="20"/>
        <v>1.1232</v>
      </c>
      <c r="R120" s="34">
        <f t="shared" si="21"/>
        <v>0.46</v>
      </c>
      <c r="S120" s="29">
        <f t="shared" si="22"/>
        <v>7.3000000000000001E-3</v>
      </c>
      <c r="T120" s="184">
        <f t="shared" si="30"/>
        <v>498</v>
      </c>
      <c r="U120" s="31">
        <f t="shared" si="23"/>
        <v>6062982</v>
      </c>
      <c r="V120" s="37">
        <f t="shared" si="24"/>
        <v>4062.25</v>
      </c>
      <c r="W120" s="34">
        <f t="shared" si="25"/>
        <v>0.39</v>
      </c>
      <c r="X120" s="34">
        <f t="shared" si="26"/>
        <v>0.85000000000000009</v>
      </c>
      <c r="Y120" s="79">
        <v>250278.77</v>
      </c>
      <c r="Z120" s="78">
        <v>310539284</v>
      </c>
      <c r="AA120" s="11">
        <v>141922069</v>
      </c>
      <c r="AB120" s="11">
        <v>2051761.85</v>
      </c>
      <c r="AC120" s="11"/>
      <c r="AD120" s="11">
        <v>3755.61</v>
      </c>
      <c r="AE120" s="11">
        <v>2492.96</v>
      </c>
      <c r="AF120" s="11"/>
      <c r="AG120" s="11">
        <v>18657.439999999999</v>
      </c>
      <c r="AH120" s="11"/>
      <c r="AI120" s="11">
        <v>51315.75</v>
      </c>
      <c r="AJ120" s="11">
        <v>734037.06</v>
      </c>
      <c r="AK120" s="11"/>
      <c r="AL120" s="11"/>
      <c r="AM120" s="11"/>
      <c r="AN120" s="11"/>
      <c r="AO120" s="11"/>
      <c r="AP120" s="11"/>
      <c r="AQ120" s="11"/>
      <c r="AR120" s="11"/>
      <c r="AS120" s="11"/>
      <c r="AT120" s="11">
        <v>182332.71</v>
      </c>
      <c r="AU120" s="8">
        <v>0</v>
      </c>
      <c r="AV120" s="8">
        <v>26198.36</v>
      </c>
      <c r="AW120" s="38">
        <f t="shared" si="31"/>
        <v>3070551.74</v>
      </c>
    </row>
    <row r="121" spans="1:49" x14ac:dyDescent="0.2">
      <c r="A121" s="1">
        <v>106169003</v>
      </c>
      <c r="B121" s="2" t="s">
        <v>668</v>
      </c>
      <c r="C121" s="2" t="s">
        <v>126</v>
      </c>
      <c r="D121" s="15">
        <v>42432</v>
      </c>
      <c r="E121" s="6">
        <v>1670</v>
      </c>
      <c r="F121" s="28">
        <f t="shared" si="27"/>
        <v>2371850.3200000003</v>
      </c>
      <c r="G121" s="37">
        <f t="shared" si="16"/>
        <v>33.47</v>
      </c>
      <c r="H121" s="39">
        <f t="shared" si="28"/>
        <v>454</v>
      </c>
      <c r="I121" s="34">
        <f t="shared" si="17"/>
        <v>0.65</v>
      </c>
      <c r="J121" s="76">
        <v>9757482</v>
      </c>
      <c r="K121" s="76">
        <v>33724.050000000003</v>
      </c>
      <c r="L121" s="76">
        <f t="shared" si="29"/>
        <v>9723757.9499999993</v>
      </c>
      <c r="M121" s="64">
        <v>593.61599999999999</v>
      </c>
      <c r="N121" s="23">
        <f>INDEX('BEFC_17-18'!$Z$3:$Z$502,MATCH('LECI_17-18'!A:A,'BEFC_17-18'!$A$3:$A$502))</f>
        <v>215.054</v>
      </c>
      <c r="O121" s="35">
        <f t="shared" si="18"/>
        <v>12024.38</v>
      </c>
      <c r="P121" s="237">
        <f t="shared" si="19"/>
        <v>268</v>
      </c>
      <c r="Q121" s="22">
        <f t="shared" si="20"/>
        <v>0.98880000000000001</v>
      </c>
      <c r="R121" s="34">
        <f t="shared" si="21"/>
        <v>0.64</v>
      </c>
      <c r="S121" s="29">
        <f t="shared" si="22"/>
        <v>1.29E-2</v>
      </c>
      <c r="T121" s="184">
        <f t="shared" si="30"/>
        <v>289</v>
      </c>
      <c r="U121" s="31">
        <f t="shared" si="23"/>
        <v>2454296</v>
      </c>
      <c r="V121" s="37">
        <f t="shared" si="24"/>
        <v>3034.98</v>
      </c>
      <c r="W121" s="34">
        <f t="shared" si="25"/>
        <v>0.55000000000000004</v>
      </c>
      <c r="X121" s="34">
        <f t="shared" si="26"/>
        <v>1.19</v>
      </c>
      <c r="Y121" s="79">
        <v>140819.81</v>
      </c>
      <c r="Z121" s="78">
        <v>120869646</v>
      </c>
      <c r="AA121" s="11">
        <v>62286793</v>
      </c>
      <c r="AB121" s="11">
        <v>1435436.78</v>
      </c>
      <c r="AC121" s="11"/>
      <c r="AD121" s="11">
        <v>2566.61</v>
      </c>
      <c r="AE121" s="11">
        <v>5139.07</v>
      </c>
      <c r="AF121" s="11"/>
      <c r="AG121" s="11">
        <v>9148.7000000000007</v>
      </c>
      <c r="AH121" s="11"/>
      <c r="AI121" s="11">
        <v>16846.32</v>
      </c>
      <c r="AJ121" s="11">
        <v>448928.25</v>
      </c>
      <c r="AK121" s="11"/>
      <c r="AL121" s="11"/>
      <c r="AM121" s="11"/>
      <c r="AN121" s="11"/>
      <c r="AO121" s="11"/>
      <c r="AP121" s="11"/>
      <c r="AQ121" s="11"/>
      <c r="AR121" s="11"/>
      <c r="AS121" s="11"/>
      <c r="AT121" s="11">
        <v>220490.13</v>
      </c>
      <c r="AU121" s="8">
        <v>0</v>
      </c>
      <c r="AV121" s="8">
        <v>92474.65</v>
      </c>
      <c r="AW121" s="38">
        <f t="shared" si="31"/>
        <v>2231030.5100000002</v>
      </c>
    </row>
    <row r="122" spans="1:49" x14ac:dyDescent="0.2">
      <c r="A122" s="1">
        <v>106172003</v>
      </c>
      <c r="B122" s="2" t="s">
        <v>133</v>
      </c>
      <c r="C122" s="2" t="s">
        <v>134</v>
      </c>
      <c r="D122" s="15">
        <v>44192</v>
      </c>
      <c r="E122" s="6">
        <v>12897</v>
      </c>
      <c r="F122" s="28">
        <f t="shared" si="27"/>
        <v>25031253.140000001</v>
      </c>
      <c r="G122" s="37">
        <f t="shared" si="16"/>
        <v>43.92</v>
      </c>
      <c r="H122" s="39">
        <f t="shared" si="28"/>
        <v>342</v>
      </c>
      <c r="I122" s="34">
        <f t="shared" si="17"/>
        <v>0.86</v>
      </c>
      <c r="J122" s="76">
        <v>50091054.409999996</v>
      </c>
      <c r="K122" s="76">
        <v>825085.93</v>
      </c>
      <c r="L122" s="76">
        <f t="shared" si="29"/>
        <v>49265968.479999997</v>
      </c>
      <c r="M122" s="64">
        <v>3874.6129999999998</v>
      </c>
      <c r="N122" s="23">
        <f>INDEX('BEFC_17-18'!$Z$3:$Z$502,MATCH('LECI_17-18'!A:A,'BEFC_17-18'!$A$3:$A$502))</f>
        <v>799.63199999999995</v>
      </c>
      <c r="O122" s="35">
        <f t="shared" si="18"/>
        <v>10539.88</v>
      </c>
      <c r="P122" s="237">
        <f t="shared" si="19"/>
        <v>105</v>
      </c>
      <c r="Q122" s="22">
        <f t="shared" si="20"/>
        <v>1.1279999999999999</v>
      </c>
      <c r="R122" s="34">
        <f t="shared" si="21"/>
        <v>0.86</v>
      </c>
      <c r="S122" s="29">
        <f t="shared" si="22"/>
        <v>1.2699999999999999E-2</v>
      </c>
      <c r="T122" s="184">
        <f t="shared" si="30"/>
        <v>304</v>
      </c>
      <c r="U122" s="31">
        <f t="shared" si="23"/>
        <v>26513208</v>
      </c>
      <c r="V122" s="37">
        <f t="shared" si="24"/>
        <v>5672.19</v>
      </c>
      <c r="W122" s="34">
        <f t="shared" si="25"/>
        <v>0.15</v>
      </c>
      <c r="X122" s="34">
        <f t="shared" si="26"/>
        <v>1.01</v>
      </c>
      <c r="Y122" s="79">
        <v>1863050.44</v>
      </c>
      <c r="Z122" s="78">
        <v>1357441109</v>
      </c>
      <c r="AA122" s="11">
        <v>621156480</v>
      </c>
      <c r="AB122" s="11">
        <v>18364229.5</v>
      </c>
      <c r="AC122" s="11"/>
      <c r="AD122" s="11">
        <v>24808.21</v>
      </c>
      <c r="AE122" s="11">
        <v>211816.16</v>
      </c>
      <c r="AF122" s="11"/>
      <c r="AG122" s="11">
        <v>67743.45</v>
      </c>
      <c r="AH122" s="11"/>
      <c r="AI122" s="11">
        <v>141456.21</v>
      </c>
      <c r="AJ122" s="11">
        <v>3258530.6</v>
      </c>
      <c r="AK122" s="11"/>
      <c r="AL122" s="11"/>
      <c r="AM122" s="11"/>
      <c r="AN122" s="11"/>
      <c r="AO122" s="11"/>
      <c r="AP122" s="11"/>
      <c r="AQ122" s="11"/>
      <c r="AR122" s="11"/>
      <c r="AS122" s="11"/>
      <c r="AT122" s="11">
        <v>1075062.08</v>
      </c>
      <c r="AU122" s="8">
        <v>0</v>
      </c>
      <c r="AV122" s="8">
        <v>24556.49</v>
      </c>
      <c r="AW122" s="38">
        <f t="shared" si="31"/>
        <v>23168202.699999999</v>
      </c>
    </row>
    <row r="123" spans="1:49" x14ac:dyDescent="0.2">
      <c r="A123" s="1">
        <v>106272003</v>
      </c>
      <c r="B123" s="2" t="s">
        <v>135</v>
      </c>
      <c r="C123" s="2" t="s">
        <v>136</v>
      </c>
      <c r="D123" s="15">
        <v>36973</v>
      </c>
      <c r="E123" s="6">
        <v>2213</v>
      </c>
      <c r="F123" s="28">
        <f t="shared" si="27"/>
        <v>6638353.4499999983</v>
      </c>
      <c r="G123" s="37">
        <f t="shared" si="16"/>
        <v>81.13</v>
      </c>
      <c r="H123" s="39">
        <f t="shared" si="28"/>
        <v>18</v>
      </c>
      <c r="I123" s="34">
        <f t="shared" si="17"/>
        <v>1.58</v>
      </c>
      <c r="J123" s="76">
        <v>10602627.01</v>
      </c>
      <c r="K123" s="76">
        <v>61182.2</v>
      </c>
      <c r="L123" s="76">
        <f t="shared" si="29"/>
        <v>10541444.810000001</v>
      </c>
      <c r="M123" s="64">
        <v>486.21100000000001</v>
      </c>
      <c r="N123" s="23">
        <f>INDEX('BEFC_17-18'!$Z$3:$Z$502,MATCH('LECI_17-18'!A:A,'BEFC_17-18'!$A$3:$A$502))</f>
        <v>319.779</v>
      </c>
      <c r="O123" s="35">
        <f t="shared" si="18"/>
        <v>13078.88</v>
      </c>
      <c r="P123" s="237">
        <f t="shared" si="19"/>
        <v>352</v>
      </c>
      <c r="Q123" s="22">
        <f t="shared" si="20"/>
        <v>0.90900000000000003</v>
      </c>
      <c r="R123" s="34">
        <f t="shared" si="21"/>
        <v>1.44</v>
      </c>
      <c r="S123" s="29">
        <f t="shared" si="22"/>
        <v>1.3299999999999999E-2</v>
      </c>
      <c r="T123" s="184">
        <f t="shared" si="30"/>
        <v>253</v>
      </c>
      <c r="U123" s="31">
        <f t="shared" si="23"/>
        <v>6697526</v>
      </c>
      <c r="V123" s="37">
        <f t="shared" si="24"/>
        <v>8309.69</v>
      </c>
      <c r="W123" s="34">
        <f t="shared" si="25"/>
        <v>0</v>
      </c>
      <c r="X123" s="34">
        <f t="shared" si="26"/>
        <v>1.44</v>
      </c>
      <c r="Y123" s="79">
        <v>233409.06</v>
      </c>
      <c r="Z123" s="78">
        <v>415892173</v>
      </c>
      <c r="AA123" s="11">
        <v>83923182</v>
      </c>
      <c r="AB123" s="11">
        <v>4832483.1399999997</v>
      </c>
      <c r="AC123" s="11"/>
      <c r="AD123" s="11">
        <v>6187.94</v>
      </c>
      <c r="AE123" s="11">
        <v>15389.31</v>
      </c>
      <c r="AF123" s="11">
        <v>595220.59</v>
      </c>
      <c r="AG123" s="11"/>
      <c r="AH123" s="11"/>
      <c r="AI123" s="11">
        <v>8674.9699999999993</v>
      </c>
      <c r="AJ123" s="11">
        <v>436205.93</v>
      </c>
      <c r="AK123" s="11"/>
      <c r="AL123" s="11"/>
      <c r="AM123" s="11"/>
      <c r="AN123" s="11"/>
      <c r="AO123" s="11"/>
      <c r="AP123" s="11"/>
      <c r="AQ123" s="11"/>
      <c r="AR123" s="11"/>
      <c r="AS123" s="11"/>
      <c r="AT123" s="11">
        <v>485744.67</v>
      </c>
      <c r="AU123" s="8">
        <v>0</v>
      </c>
      <c r="AV123" s="8">
        <v>25037.84</v>
      </c>
      <c r="AW123" s="38">
        <f t="shared" si="31"/>
        <v>6404944.3899999987</v>
      </c>
    </row>
    <row r="124" spans="1:49" x14ac:dyDescent="0.2">
      <c r="A124" s="1">
        <v>106330703</v>
      </c>
      <c r="B124" s="2" t="s">
        <v>137</v>
      </c>
      <c r="C124" s="2" t="s">
        <v>138</v>
      </c>
      <c r="D124" s="15">
        <v>47020</v>
      </c>
      <c r="E124" s="6">
        <v>3091</v>
      </c>
      <c r="F124" s="28">
        <f t="shared" si="27"/>
        <v>3483293.3799999994</v>
      </c>
      <c r="G124" s="37">
        <f t="shared" si="16"/>
        <v>23.97</v>
      </c>
      <c r="H124" s="39">
        <f t="shared" si="28"/>
        <v>495</v>
      </c>
      <c r="I124" s="34">
        <f t="shared" si="17"/>
        <v>0.47</v>
      </c>
      <c r="J124" s="76">
        <v>13918103.07</v>
      </c>
      <c r="K124" s="76">
        <v>7656</v>
      </c>
      <c r="L124" s="76">
        <f t="shared" si="29"/>
        <v>13910447.07</v>
      </c>
      <c r="M124" s="64">
        <v>1043.0889999999999</v>
      </c>
      <c r="N124" s="23">
        <f>INDEX('BEFC_17-18'!$Z$3:$Z$502,MATCH('LECI_17-18'!A:A,'BEFC_17-18'!$A$3:$A$502))</f>
        <v>291.59199999999998</v>
      </c>
      <c r="O124" s="35">
        <f t="shared" si="18"/>
        <v>10422.299999999999</v>
      </c>
      <c r="P124" s="237">
        <f t="shared" si="19"/>
        <v>89</v>
      </c>
      <c r="Q124" s="22">
        <f t="shared" si="20"/>
        <v>1.1407</v>
      </c>
      <c r="R124" s="34">
        <f t="shared" si="21"/>
        <v>0.47</v>
      </c>
      <c r="S124" s="29">
        <f t="shared" si="22"/>
        <v>7.7000000000000002E-3</v>
      </c>
      <c r="T124" s="184">
        <f t="shared" si="30"/>
        <v>495</v>
      </c>
      <c r="U124" s="31">
        <f t="shared" si="23"/>
        <v>6024334</v>
      </c>
      <c r="V124" s="37">
        <f t="shared" si="24"/>
        <v>4513.6899999999996</v>
      </c>
      <c r="W124" s="34">
        <f t="shared" si="25"/>
        <v>0.33</v>
      </c>
      <c r="X124" s="34">
        <f t="shared" si="26"/>
        <v>0.8</v>
      </c>
      <c r="Y124" s="79">
        <v>351749.32</v>
      </c>
      <c r="Z124" s="78">
        <v>289447148</v>
      </c>
      <c r="AA124" s="11">
        <v>160130016</v>
      </c>
      <c r="AB124" s="11">
        <v>1982331.97</v>
      </c>
      <c r="AC124" s="11"/>
      <c r="AD124" s="11">
        <v>3593.14</v>
      </c>
      <c r="AE124" s="11">
        <v>23610.82</v>
      </c>
      <c r="AF124" s="11"/>
      <c r="AG124" s="11">
        <v>17696.099999999999</v>
      </c>
      <c r="AH124" s="11"/>
      <c r="AI124" s="11">
        <v>30723.91</v>
      </c>
      <c r="AJ124" s="11">
        <v>861965.23</v>
      </c>
      <c r="AK124" s="11"/>
      <c r="AL124" s="11"/>
      <c r="AM124" s="11"/>
      <c r="AN124" s="11"/>
      <c r="AO124" s="11"/>
      <c r="AP124" s="11"/>
      <c r="AQ124" s="11"/>
      <c r="AR124" s="11"/>
      <c r="AS124" s="11"/>
      <c r="AT124" s="11">
        <v>203199.11</v>
      </c>
      <c r="AU124" s="8">
        <v>0</v>
      </c>
      <c r="AV124" s="8">
        <v>8423.7800000000007</v>
      </c>
      <c r="AW124" s="38">
        <f t="shared" si="31"/>
        <v>3131544.0599999996</v>
      </c>
    </row>
    <row r="125" spans="1:49" x14ac:dyDescent="0.2">
      <c r="A125" s="1">
        <v>106330803</v>
      </c>
      <c r="B125" s="2" t="s">
        <v>139</v>
      </c>
      <c r="C125" s="2" t="s">
        <v>138</v>
      </c>
      <c r="D125" s="15">
        <v>42698</v>
      </c>
      <c r="E125" s="6">
        <v>4960</v>
      </c>
      <c r="F125" s="28">
        <f t="shared" si="27"/>
        <v>8465298.0299999993</v>
      </c>
      <c r="G125" s="37">
        <f t="shared" si="16"/>
        <v>39.97</v>
      </c>
      <c r="H125" s="39">
        <f t="shared" si="28"/>
        <v>392</v>
      </c>
      <c r="I125" s="34">
        <f t="shared" si="17"/>
        <v>0.78</v>
      </c>
      <c r="J125" s="76">
        <v>20473977.359999999</v>
      </c>
      <c r="K125" s="76">
        <v>14390</v>
      </c>
      <c r="L125" s="76">
        <f t="shared" si="29"/>
        <v>20459587.359999999</v>
      </c>
      <c r="M125" s="64">
        <v>1579.4549999999999</v>
      </c>
      <c r="N125" s="23">
        <f>INDEX('BEFC_17-18'!$Z$3:$Z$502,MATCH('LECI_17-18'!A:A,'BEFC_17-18'!$A$3:$A$502))</f>
        <v>413.36599999999999</v>
      </c>
      <c r="O125" s="35">
        <f t="shared" si="18"/>
        <v>10266.65</v>
      </c>
      <c r="P125" s="237">
        <f t="shared" si="19"/>
        <v>76</v>
      </c>
      <c r="Q125" s="22">
        <f t="shared" si="20"/>
        <v>1.1579999999999999</v>
      </c>
      <c r="R125" s="34">
        <f t="shared" si="21"/>
        <v>0.78</v>
      </c>
      <c r="S125" s="29">
        <f t="shared" si="22"/>
        <v>1.0500000000000001E-2</v>
      </c>
      <c r="T125" s="184">
        <f t="shared" si="30"/>
        <v>427</v>
      </c>
      <c r="U125" s="31">
        <f t="shared" si="23"/>
        <v>10771061</v>
      </c>
      <c r="V125" s="37">
        <f t="shared" si="24"/>
        <v>5404.93</v>
      </c>
      <c r="W125" s="34">
        <f t="shared" si="25"/>
        <v>0.19</v>
      </c>
      <c r="X125" s="34">
        <f t="shared" si="26"/>
        <v>0.97</v>
      </c>
      <c r="Y125" s="79">
        <v>714055.89</v>
      </c>
      <c r="Z125" s="78">
        <v>577613147</v>
      </c>
      <c r="AA125" s="11">
        <v>226197408</v>
      </c>
      <c r="AB125" s="11">
        <v>5955222.1799999997</v>
      </c>
      <c r="AC125" s="11"/>
      <c r="AD125" s="11">
        <v>8634.7900000000009</v>
      </c>
      <c r="AE125" s="11">
        <v>21310.12</v>
      </c>
      <c r="AF125" s="11"/>
      <c r="AG125" s="11"/>
      <c r="AH125" s="11"/>
      <c r="AI125" s="11">
        <v>34279.129999999997</v>
      </c>
      <c r="AJ125" s="11">
        <v>1143668.0900000001</v>
      </c>
      <c r="AK125" s="11"/>
      <c r="AL125" s="11"/>
      <c r="AM125" s="11"/>
      <c r="AN125" s="11"/>
      <c r="AO125" s="11"/>
      <c r="AP125" s="11"/>
      <c r="AQ125" s="11"/>
      <c r="AR125" s="11"/>
      <c r="AS125" s="11"/>
      <c r="AT125" s="11">
        <v>583123.6</v>
      </c>
      <c r="AU125" s="8">
        <v>0</v>
      </c>
      <c r="AV125" s="8">
        <v>5004.2299999999996</v>
      </c>
      <c r="AW125" s="38">
        <f t="shared" si="31"/>
        <v>7751242.1399999997</v>
      </c>
    </row>
    <row r="126" spans="1:49" x14ac:dyDescent="0.2">
      <c r="A126" s="1">
        <v>106338003</v>
      </c>
      <c r="B126" s="2" t="s">
        <v>140</v>
      </c>
      <c r="C126" s="2" t="s">
        <v>138</v>
      </c>
      <c r="D126" s="15">
        <v>42438</v>
      </c>
      <c r="E126" s="6">
        <v>8172</v>
      </c>
      <c r="F126" s="28">
        <f t="shared" si="27"/>
        <v>11490354.800000001</v>
      </c>
      <c r="G126" s="37">
        <f t="shared" si="16"/>
        <v>33.130000000000003</v>
      </c>
      <c r="H126" s="39">
        <f t="shared" si="28"/>
        <v>457</v>
      </c>
      <c r="I126" s="34">
        <f t="shared" si="17"/>
        <v>0.65</v>
      </c>
      <c r="J126" s="76">
        <v>35549595.359999999</v>
      </c>
      <c r="K126" s="76">
        <v>0</v>
      </c>
      <c r="L126" s="76">
        <f t="shared" si="29"/>
        <v>35549595.359999999</v>
      </c>
      <c r="M126" s="64">
        <v>2322.4589999999998</v>
      </c>
      <c r="N126" s="23">
        <f>INDEX('BEFC_17-18'!$Z$3:$Z$502,MATCH('LECI_17-18'!A:A,'BEFC_17-18'!$A$3:$A$502))</f>
        <v>523.55100000000004</v>
      </c>
      <c r="O126" s="35">
        <f t="shared" si="18"/>
        <v>12491.03</v>
      </c>
      <c r="P126" s="237">
        <f t="shared" si="19"/>
        <v>310</v>
      </c>
      <c r="Q126" s="22">
        <f t="shared" si="20"/>
        <v>0.95179999999999998</v>
      </c>
      <c r="R126" s="34">
        <f t="shared" si="21"/>
        <v>0.62</v>
      </c>
      <c r="S126" s="29">
        <f t="shared" si="22"/>
        <v>9.9000000000000008E-3</v>
      </c>
      <c r="T126" s="184">
        <f t="shared" si="30"/>
        <v>450</v>
      </c>
      <c r="U126" s="31">
        <f t="shared" si="23"/>
        <v>15621107</v>
      </c>
      <c r="V126" s="37">
        <f t="shared" si="24"/>
        <v>5488.77</v>
      </c>
      <c r="W126" s="34">
        <f t="shared" si="25"/>
        <v>0.18</v>
      </c>
      <c r="X126" s="34">
        <f t="shared" si="26"/>
        <v>0.8</v>
      </c>
      <c r="Y126" s="79">
        <v>1118505.9099999999</v>
      </c>
      <c r="Z126" s="78">
        <v>786329673</v>
      </c>
      <c r="AA126" s="11">
        <v>379424612</v>
      </c>
      <c r="AB126" s="11">
        <v>7103022.8499999996</v>
      </c>
      <c r="AC126" s="11"/>
      <c r="AD126" s="11">
        <v>11478.53</v>
      </c>
      <c r="AE126" s="11">
        <v>25251.57</v>
      </c>
      <c r="AF126" s="11"/>
      <c r="AG126" s="11">
        <v>42872.5</v>
      </c>
      <c r="AH126" s="11"/>
      <c r="AI126" s="11">
        <v>42872.5</v>
      </c>
      <c r="AJ126" s="11">
        <v>2103140.9</v>
      </c>
      <c r="AK126" s="11"/>
      <c r="AL126" s="11"/>
      <c r="AM126" s="11"/>
      <c r="AN126" s="11"/>
      <c r="AO126" s="11"/>
      <c r="AP126" s="11"/>
      <c r="AQ126" s="11"/>
      <c r="AR126" s="11"/>
      <c r="AS126" s="11"/>
      <c r="AT126" s="11">
        <v>857478.64</v>
      </c>
      <c r="AU126" s="8">
        <v>0</v>
      </c>
      <c r="AV126" s="8">
        <v>185731.4</v>
      </c>
      <c r="AW126" s="38">
        <f t="shared" si="31"/>
        <v>10371848.890000001</v>
      </c>
    </row>
    <row r="127" spans="1:49" x14ac:dyDescent="0.2">
      <c r="A127" s="1">
        <v>106611303</v>
      </c>
      <c r="B127" s="2" t="s">
        <v>141</v>
      </c>
      <c r="C127" s="2" t="s">
        <v>142</v>
      </c>
      <c r="D127" s="15">
        <v>48580</v>
      </c>
      <c r="E127" s="6">
        <v>3841</v>
      </c>
      <c r="F127" s="28">
        <f t="shared" si="27"/>
        <v>7126883.0499999989</v>
      </c>
      <c r="G127" s="37">
        <f t="shared" si="16"/>
        <v>38.19</v>
      </c>
      <c r="H127" s="39">
        <f t="shared" si="28"/>
        <v>410</v>
      </c>
      <c r="I127" s="34">
        <f t="shared" si="17"/>
        <v>0.74</v>
      </c>
      <c r="J127" s="76">
        <v>16680131.119999999</v>
      </c>
      <c r="K127" s="76">
        <v>22274.17</v>
      </c>
      <c r="L127" s="76">
        <f t="shared" si="29"/>
        <v>16657856.949999999</v>
      </c>
      <c r="M127" s="64">
        <v>1209.816</v>
      </c>
      <c r="N127" s="23">
        <f>INDEX('BEFC_17-18'!$Z$3:$Z$502,MATCH('LECI_17-18'!A:A,'BEFC_17-18'!$A$3:$A$502))</f>
        <v>272.14400000000001</v>
      </c>
      <c r="O127" s="35">
        <f t="shared" si="18"/>
        <v>11240.42</v>
      </c>
      <c r="P127" s="237">
        <f t="shared" si="19"/>
        <v>183</v>
      </c>
      <c r="Q127" s="22">
        <f t="shared" si="20"/>
        <v>1.0577000000000001</v>
      </c>
      <c r="R127" s="34">
        <f t="shared" si="21"/>
        <v>0.74</v>
      </c>
      <c r="S127" s="29">
        <f t="shared" si="22"/>
        <v>1.06E-2</v>
      </c>
      <c r="T127" s="184">
        <f t="shared" si="30"/>
        <v>422</v>
      </c>
      <c r="U127" s="31">
        <f t="shared" si="23"/>
        <v>8992220</v>
      </c>
      <c r="V127" s="37">
        <f t="shared" si="24"/>
        <v>6067.79</v>
      </c>
      <c r="W127" s="34">
        <f t="shared" si="25"/>
        <v>0.1</v>
      </c>
      <c r="X127" s="34">
        <f t="shared" si="26"/>
        <v>0.84</v>
      </c>
      <c r="Y127" s="79">
        <v>588481.01</v>
      </c>
      <c r="Z127" s="78">
        <v>498761646</v>
      </c>
      <c r="AA127" s="11">
        <v>172299559</v>
      </c>
      <c r="AB127" s="11">
        <v>5074522.95</v>
      </c>
      <c r="AC127" s="11">
        <v>5388.5</v>
      </c>
      <c r="AD127" s="11">
        <v>7325.27</v>
      </c>
      <c r="AE127" s="11">
        <v>6505.45</v>
      </c>
      <c r="AF127" s="11"/>
      <c r="AG127" s="11">
        <v>29147.200000000001</v>
      </c>
      <c r="AH127" s="11"/>
      <c r="AI127" s="11">
        <v>110839.14</v>
      </c>
      <c r="AJ127" s="11">
        <v>859812.79</v>
      </c>
      <c r="AK127" s="11"/>
      <c r="AL127" s="11"/>
      <c r="AM127" s="11"/>
      <c r="AN127" s="11"/>
      <c r="AO127" s="11"/>
      <c r="AP127" s="11"/>
      <c r="AQ127" s="11"/>
      <c r="AR127" s="11"/>
      <c r="AS127" s="11"/>
      <c r="AT127" s="11">
        <v>442727.35</v>
      </c>
      <c r="AU127" s="8">
        <v>0</v>
      </c>
      <c r="AV127" s="8">
        <v>2133.39</v>
      </c>
      <c r="AW127" s="38">
        <f t="shared" si="31"/>
        <v>6538402.0399999991</v>
      </c>
    </row>
    <row r="128" spans="1:49" x14ac:dyDescent="0.2">
      <c r="A128" s="1">
        <v>106612203</v>
      </c>
      <c r="B128" s="2" t="s">
        <v>143</v>
      </c>
      <c r="C128" s="2" t="s">
        <v>142</v>
      </c>
      <c r="D128" s="15">
        <v>43565</v>
      </c>
      <c r="E128" s="6">
        <v>6630</v>
      </c>
      <c r="F128" s="28">
        <f t="shared" si="27"/>
        <v>11734839.119999997</v>
      </c>
      <c r="G128" s="37">
        <f t="shared" si="16"/>
        <v>40.630000000000003</v>
      </c>
      <c r="H128" s="39">
        <f t="shared" si="28"/>
        <v>383</v>
      </c>
      <c r="I128" s="34">
        <f t="shared" si="17"/>
        <v>0.79</v>
      </c>
      <c r="J128" s="76">
        <v>28725564.939999998</v>
      </c>
      <c r="K128" s="76">
        <v>680258.63</v>
      </c>
      <c r="L128" s="76">
        <f t="shared" si="29"/>
        <v>28045306.309999999</v>
      </c>
      <c r="M128" s="64">
        <v>1965.463</v>
      </c>
      <c r="N128" s="23">
        <f>INDEX('BEFC_17-18'!$Z$3:$Z$502,MATCH('LECI_17-18'!A:A,'BEFC_17-18'!$A$3:$A$502))</f>
        <v>471.59699999999998</v>
      </c>
      <c r="O128" s="35">
        <f t="shared" si="18"/>
        <v>11507.84</v>
      </c>
      <c r="P128" s="237">
        <f t="shared" si="19"/>
        <v>218</v>
      </c>
      <c r="Q128" s="22">
        <f t="shared" si="20"/>
        <v>1.0330999999999999</v>
      </c>
      <c r="R128" s="34">
        <f t="shared" si="21"/>
        <v>0.79</v>
      </c>
      <c r="S128" s="29">
        <f t="shared" si="22"/>
        <v>1.2999999999999999E-2</v>
      </c>
      <c r="T128" s="184">
        <f t="shared" si="30"/>
        <v>276</v>
      </c>
      <c r="U128" s="31">
        <f t="shared" si="23"/>
        <v>12110403</v>
      </c>
      <c r="V128" s="37">
        <f t="shared" si="24"/>
        <v>4969.2700000000004</v>
      </c>
      <c r="W128" s="34">
        <f t="shared" si="25"/>
        <v>0.26</v>
      </c>
      <c r="X128" s="34">
        <f t="shared" si="26"/>
        <v>1.05</v>
      </c>
      <c r="Y128" s="79">
        <v>934537.28</v>
      </c>
      <c r="Z128" s="78">
        <v>620327337</v>
      </c>
      <c r="AA128" s="11">
        <v>283434103</v>
      </c>
      <c r="AB128" s="11">
        <v>8553937.2300000004</v>
      </c>
      <c r="AC128" s="11">
        <v>11413.26</v>
      </c>
      <c r="AD128" s="11">
        <v>12272.95</v>
      </c>
      <c r="AE128" s="11">
        <v>22019.599999999999</v>
      </c>
      <c r="AF128" s="11"/>
      <c r="AG128" s="11">
        <v>33710.660000000003</v>
      </c>
      <c r="AH128" s="11"/>
      <c r="AI128" s="11">
        <v>75792.52</v>
      </c>
      <c r="AJ128" s="11">
        <v>1456647.77</v>
      </c>
      <c r="AK128" s="11"/>
      <c r="AL128" s="11"/>
      <c r="AM128" s="11"/>
      <c r="AN128" s="11"/>
      <c r="AO128" s="11"/>
      <c r="AP128" s="11"/>
      <c r="AQ128" s="11"/>
      <c r="AR128" s="11"/>
      <c r="AS128" s="11"/>
      <c r="AT128" s="11">
        <v>620839.16</v>
      </c>
      <c r="AU128" s="8">
        <v>0</v>
      </c>
      <c r="AV128" s="8">
        <v>13668.69</v>
      </c>
      <c r="AW128" s="38">
        <f t="shared" si="31"/>
        <v>10800301.839999998</v>
      </c>
    </row>
    <row r="129" spans="1:49" x14ac:dyDescent="0.2">
      <c r="A129" s="1">
        <v>106616203</v>
      </c>
      <c r="B129" s="2" t="s">
        <v>144</v>
      </c>
      <c r="C129" s="2" t="s">
        <v>142</v>
      </c>
      <c r="D129" s="15">
        <v>38288</v>
      </c>
      <c r="E129" s="6">
        <v>6106</v>
      </c>
      <c r="F129" s="28">
        <f t="shared" si="27"/>
        <v>7478408.1400000006</v>
      </c>
      <c r="G129" s="37">
        <f t="shared" si="16"/>
        <v>31.99</v>
      </c>
      <c r="H129" s="39">
        <f t="shared" si="28"/>
        <v>465</v>
      </c>
      <c r="I129" s="34">
        <f t="shared" si="17"/>
        <v>0.62</v>
      </c>
      <c r="J129" s="76">
        <v>26782131.75</v>
      </c>
      <c r="K129" s="76">
        <v>29179.55</v>
      </c>
      <c r="L129" s="76">
        <f t="shared" si="29"/>
        <v>26752952.199999999</v>
      </c>
      <c r="M129" s="64">
        <v>2129.9340000000002</v>
      </c>
      <c r="N129" s="23">
        <f>INDEX('BEFC_17-18'!$Z$3:$Z$502,MATCH('LECI_17-18'!A:A,'BEFC_17-18'!$A$3:$A$502))</f>
        <v>759.87199999999996</v>
      </c>
      <c r="O129" s="35">
        <f t="shared" si="18"/>
        <v>9257.7000000000007</v>
      </c>
      <c r="P129" s="237">
        <f t="shared" si="19"/>
        <v>26</v>
      </c>
      <c r="Q129" s="22">
        <f t="shared" si="20"/>
        <v>1.2842</v>
      </c>
      <c r="R129" s="34">
        <f t="shared" si="21"/>
        <v>0.62</v>
      </c>
      <c r="S129" s="29">
        <f t="shared" si="22"/>
        <v>1.24E-2</v>
      </c>
      <c r="T129" s="184">
        <f t="shared" si="30"/>
        <v>324</v>
      </c>
      <c r="U129" s="31">
        <f t="shared" si="23"/>
        <v>8071838</v>
      </c>
      <c r="V129" s="37">
        <f t="shared" si="24"/>
        <v>2793.21</v>
      </c>
      <c r="W129" s="34">
        <f t="shared" si="25"/>
        <v>0.57999999999999996</v>
      </c>
      <c r="X129" s="34">
        <f t="shared" si="26"/>
        <v>1.2</v>
      </c>
      <c r="Y129" s="79">
        <v>1064031.2</v>
      </c>
      <c r="Z129" s="78">
        <v>359443530</v>
      </c>
      <c r="AA129" s="11">
        <v>242932466</v>
      </c>
      <c r="AB129" s="11">
        <v>4545090.04</v>
      </c>
      <c r="AC129" s="11">
        <v>6237.15</v>
      </c>
      <c r="AD129" s="11">
        <v>7475.38</v>
      </c>
      <c r="AE129" s="11">
        <v>2044.32</v>
      </c>
      <c r="AF129" s="11"/>
      <c r="AG129" s="11">
        <v>31650.6</v>
      </c>
      <c r="AH129" s="11"/>
      <c r="AI129" s="11">
        <v>53495.32</v>
      </c>
      <c r="AJ129" s="11">
        <v>1148393.1299999999</v>
      </c>
      <c r="AK129" s="11"/>
      <c r="AL129" s="11"/>
      <c r="AM129" s="11"/>
      <c r="AN129" s="11"/>
      <c r="AO129" s="11"/>
      <c r="AP129" s="11"/>
      <c r="AQ129" s="11"/>
      <c r="AR129" s="11"/>
      <c r="AS129" s="11"/>
      <c r="AT129" s="11">
        <v>585266.15</v>
      </c>
      <c r="AU129" s="8">
        <v>0</v>
      </c>
      <c r="AV129" s="8">
        <v>34724.85</v>
      </c>
      <c r="AW129" s="38">
        <f t="shared" si="31"/>
        <v>6414376.9400000004</v>
      </c>
    </row>
    <row r="130" spans="1:49" x14ac:dyDescent="0.2">
      <c r="A130" s="1">
        <v>106617203</v>
      </c>
      <c r="B130" s="2" t="s">
        <v>145</v>
      </c>
      <c r="C130" s="2" t="s">
        <v>142</v>
      </c>
      <c r="D130" s="15">
        <v>38616</v>
      </c>
      <c r="E130" s="6">
        <v>5559</v>
      </c>
      <c r="F130" s="28">
        <f t="shared" si="27"/>
        <v>7873115.1699999999</v>
      </c>
      <c r="G130" s="37">
        <f t="shared" si="16"/>
        <v>36.68</v>
      </c>
      <c r="H130" s="39">
        <f t="shared" si="28"/>
        <v>425</v>
      </c>
      <c r="I130" s="34">
        <f t="shared" si="17"/>
        <v>0.72</v>
      </c>
      <c r="J130" s="76">
        <v>27410623.119999997</v>
      </c>
      <c r="K130" s="76">
        <v>113052.65</v>
      </c>
      <c r="L130" s="76">
        <f t="shared" si="29"/>
        <v>27297570.469999999</v>
      </c>
      <c r="M130" s="64">
        <v>1972.904</v>
      </c>
      <c r="N130" s="23">
        <f>INDEX('BEFC_17-18'!$Z$3:$Z$502,MATCH('LECI_17-18'!A:A,'BEFC_17-18'!$A$3:$A$502))</f>
        <v>766.37400000000002</v>
      </c>
      <c r="O130" s="35">
        <f t="shared" si="18"/>
        <v>9965.24</v>
      </c>
      <c r="P130" s="237">
        <f t="shared" si="19"/>
        <v>65</v>
      </c>
      <c r="Q130" s="22">
        <f t="shared" si="20"/>
        <v>1.1931</v>
      </c>
      <c r="R130" s="34">
        <f t="shared" si="21"/>
        <v>0.72</v>
      </c>
      <c r="S130" s="29">
        <f t="shared" si="22"/>
        <v>1.23E-2</v>
      </c>
      <c r="T130" s="184">
        <f t="shared" si="30"/>
        <v>329</v>
      </c>
      <c r="U130" s="31">
        <f t="shared" si="23"/>
        <v>8589738</v>
      </c>
      <c r="V130" s="37">
        <f t="shared" si="24"/>
        <v>3135.77</v>
      </c>
      <c r="W130" s="34">
        <f t="shared" si="25"/>
        <v>0.53</v>
      </c>
      <c r="X130" s="34">
        <f t="shared" si="26"/>
        <v>1.25</v>
      </c>
      <c r="Y130" s="79">
        <v>489568.71</v>
      </c>
      <c r="Z130" s="78">
        <v>440625149</v>
      </c>
      <c r="AA130" s="11">
        <v>200400072</v>
      </c>
      <c r="AB130" s="11">
        <v>5554137.8300000001</v>
      </c>
      <c r="AC130" s="11"/>
      <c r="AD130" s="11">
        <v>8325.89</v>
      </c>
      <c r="AE130" s="11">
        <v>1017.96</v>
      </c>
      <c r="AF130" s="11"/>
      <c r="AG130" s="11">
        <v>29524.5</v>
      </c>
      <c r="AH130" s="11"/>
      <c r="AI130" s="11">
        <v>63357.95</v>
      </c>
      <c r="AJ130" s="11">
        <v>1033109.93</v>
      </c>
      <c r="AK130" s="11"/>
      <c r="AL130" s="11"/>
      <c r="AM130" s="11"/>
      <c r="AN130" s="11"/>
      <c r="AO130" s="11"/>
      <c r="AP130" s="11"/>
      <c r="AQ130" s="11"/>
      <c r="AR130" s="11"/>
      <c r="AS130" s="11"/>
      <c r="AT130" s="11">
        <v>678364.75</v>
      </c>
      <c r="AU130" s="8">
        <v>0</v>
      </c>
      <c r="AV130" s="8">
        <v>15707.65</v>
      </c>
      <c r="AW130" s="38">
        <f t="shared" si="31"/>
        <v>7383546.46</v>
      </c>
    </row>
    <row r="131" spans="1:49" x14ac:dyDescent="0.2">
      <c r="A131" s="1">
        <v>106618603</v>
      </c>
      <c r="B131" s="2" t="s">
        <v>146</v>
      </c>
      <c r="C131" s="2" t="s">
        <v>142</v>
      </c>
      <c r="D131" s="15">
        <v>45625</v>
      </c>
      <c r="E131" s="6">
        <v>2696</v>
      </c>
      <c r="F131" s="28">
        <f t="shared" si="27"/>
        <v>3406021.850000001</v>
      </c>
      <c r="G131" s="37">
        <f t="shared" ref="G131:G194" si="32">ROUND(F131/(D131*E131)*1000,2)</f>
        <v>27.69</v>
      </c>
      <c r="H131" s="39">
        <f t="shared" si="28"/>
        <v>485</v>
      </c>
      <c r="I131" s="34">
        <f t="shared" ref="I131:I194" si="33">ROUND(G131/$G$504,2)</f>
        <v>0.54</v>
      </c>
      <c r="J131" s="76">
        <v>12166315.5</v>
      </c>
      <c r="K131" s="76">
        <v>21908.05</v>
      </c>
      <c r="L131" s="76">
        <f t="shared" si="29"/>
        <v>12144407.449999999</v>
      </c>
      <c r="M131" s="64">
        <v>913.84199999999998</v>
      </c>
      <c r="N131" s="23">
        <f>INDEX('BEFC_17-18'!$Z$3:$Z$502,MATCH('LECI_17-18'!A:A,'BEFC_17-18'!$A$3:$A$502))</f>
        <v>202.9</v>
      </c>
      <c r="O131" s="35">
        <f t="shared" ref="O131:O194" si="34">ROUND(L131/(M131+N131),2)</f>
        <v>10874.86</v>
      </c>
      <c r="P131" s="237">
        <f t="shared" ref="P131:P194" si="35">RANK($O131,$O$3:$O$502,1)</f>
        <v>139</v>
      </c>
      <c r="Q131" s="22">
        <f t="shared" ref="Q131:Q194" si="36">ROUND(1/(O131/$O$504),4)</f>
        <v>1.0932999999999999</v>
      </c>
      <c r="R131" s="34">
        <f t="shared" ref="R131:R194" si="37">IF(Q131&lt;1,ROUND(I131*Q131,2),I131)</f>
        <v>0.54</v>
      </c>
      <c r="S131" s="29">
        <f t="shared" ref="S131:S194" si="38">ROUND(F131/(Z131+AA131),4)</f>
        <v>9.4000000000000004E-3</v>
      </c>
      <c r="T131" s="184">
        <f t="shared" si="30"/>
        <v>466</v>
      </c>
      <c r="U131" s="31">
        <f t="shared" ref="U131:U194" si="39">ROUND((Z131+AA131)*$S$504,0)</f>
        <v>4850633</v>
      </c>
      <c r="V131" s="37">
        <f t="shared" ref="V131:V194" si="40">ROUND(U131/(M131+N131),2)</f>
        <v>4343.5600000000004</v>
      </c>
      <c r="W131" s="34">
        <f t="shared" ref="W131:W194" si="41">IF(V131&lt;$V$504,ROUND(1-(V131/$V$504),2),0)</f>
        <v>0.35</v>
      </c>
      <c r="X131" s="34">
        <f t="shared" ref="X131:X194" si="42">R131+W131</f>
        <v>0.89</v>
      </c>
      <c r="Y131" s="79">
        <v>341878.64</v>
      </c>
      <c r="Z131" s="78">
        <v>244647945</v>
      </c>
      <c r="AA131" s="11">
        <v>117339564</v>
      </c>
      <c r="AB131" s="11">
        <v>2236857.61</v>
      </c>
      <c r="AC131" s="11">
        <v>1854.47</v>
      </c>
      <c r="AD131" s="11">
        <v>3389.54</v>
      </c>
      <c r="AE131" s="11">
        <v>237.6</v>
      </c>
      <c r="AF131" s="11"/>
      <c r="AG131" s="11">
        <v>16440.7</v>
      </c>
      <c r="AH131" s="11"/>
      <c r="AI131" s="11">
        <v>44928.33</v>
      </c>
      <c r="AJ131" s="11">
        <v>560878.37</v>
      </c>
      <c r="AK131" s="11"/>
      <c r="AL131" s="11"/>
      <c r="AM131" s="11"/>
      <c r="AN131" s="11"/>
      <c r="AO131" s="11"/>
      <c r="AP131" s="11"/>
      <c r="AQ131" s="11"/>
      <c r="AR131" s="11"/>
      <c r="AS131" s="11"/>
      <c r="AT131" s="11">
        <v>176485.51</v>
      </c>
      <c r="AU131" s="8">
        <v>0</v>
      </c>
      <c r="AV131" s="8">
        <v>23071.08</v>
      </c>
      <c r="AW131" s="38">
        <f t="shared" si="31"/>
        <v>3064143.2100000009</v>
      </c>
    </row>
    <row r="132" spans="1:49" x14ac:dyDescent="0.2">
      <c r="A132" s="1">
        <v>107650603</v>
      </c>
      <c r="B132" s="2" t="s">
        <v>147</v>
      </c>
      <c r="C132" s="2" t="s">
        <v>148</v>
      </c>
      <c r="D132" s="15">
        <v>54733</v>
      </c>
      <c r="E132" s="6">
        <v>7627</v>
      </c>
      <c r="F132" s="28">
        <f t="shared" ref="F132:F195" si="43">Y132+AW132</f>
        <v>17945234.720000003</v>
      </c>
      <c r="G132" s="37">
        <f t="shared" si="32"/>
        <v>42.99</v>
      </c>
      <c r="H132" s="39">
        <f t="shared" ref="H132:H195" si="44">RANK(G132,$G$3:$G$502,0)</f>
        <v>351</v>
      </c>
      <c r="I132" s="34">
        <f t="shared" si="33"/>
        <v>0.84</v>
      </c>
      <c r="J132" s="76">
        <v>34722723</v>
      </c>
      <c r="K132" s="76">
        <v>3900.87</v>
      </c>
      <c r="L132" s="76">
        <f t="shared" ref="L132:L195" si="45">J132-K132</f>
        <v>34718822.130000003</v>
      </c>
      <c r="M132" s="64">
        <v>2544.6350000000002</v>
      </c>
      <c r="N132" s="23">
        <f>INDEX('BEFC_17-18'!$Z$3:$Z$502,MATCH('LECI_17-18'!A:A,'BEFC_17-18'!$A$3:$A$502))</f>
        <v>350.67599999999999</v>
      </c>
      <c r="O132" s="35">
        <f t="shared" si="34"/>
        <v>11991.4</v>
      </c>
      <c r="P132" s="237">
        <f t="shared" si="35"/>
        <v>267</v>
      </c>
      <c r="Q132" s="22">
        <f t="shared" si="36"/>
        <v>0.99150000000000005</v>
      </c>
      <c r="R132" s="34">
        <f t="shared" si="37"/>
        <v>0.83</v>
      </c>
      <c r="S132" s="29">
        <f t="shared" si="38"/>
        <v>1.2999999999999999E-2</v>
      </c>
      <c r="T132" s="184">
        <f t="shared" ref="T132:T195" si="46">RANK(S132,$S$3:$S$502,0)</f>
        <v>276</v>
      </c>
      <c r="U132" s="31">
        <f t="shared" si="39"/>
        <v>18533485</v>
      </c>
      <c r="V132" s="37">
        <f t="shared" si="40"/>
        <v>6401.21</v>
      </c>
      <c r="W132" s="34">
        <f t="shared" si="41"/>
        <v>0.05</v>
      </c>
      <c r="X132" s="34">
        <f t="shared" si="42"/>
        <v>0.88</v>
      </c>
      <c r="Y132" s="79">
        <v>942694.17</v>
      </c>
      <c r="Z132" s="78">
        <v>964068277</v>
      </c>
      <c r="AA132" s="11">
        <v>419027630</v>
      </c>
      <c r="AB132" s="11">
        <v>12792926.050000001</v>
      </c>
      <c r="AC132" s="11">
        <v>42763.51</v>
      </c>
      <c r="AD132" s="11">
        <v>19744.46</v>
      </c>
      <c r="AE132" s="11">
        <v>24997.47</v>
      </c>
      <c r="AF132" s="11"/>
      <c r="AG132" s="11">
        <v>41532.050000000003</v>
      </c>
      <c r="AH132" s="11"/>
      <c r="AI132" s="11">
        <v>72283.33</v>
      </c>
      <c r="AJ132" s="11">
        <v>3055322.03</v>
      </c>
      <c r="AK132" s="11"/>
      <c r="AL132" s="11"/>
      <c r="AM132" s="11"/>
      <c r="AN132" s="11"/>
      <c r="AO132" s="11"/>
      <c r="AP132" s="11"/>
      <c r="AQ132" s="11"/>
      <c r="AR132" s="11"/>
      <c r="AS132" s="11"/>
      <c r="AT132" s="11">
        <v>952971.65</v>
      </c>
      <c r="AU132" s="8">
        <v>0</v>
      </c>
      <c r="AV132" s="8">
        <v>0</v>
      </c>
      <c r="AW132" s="38">
        <f t="shared" ref="AW132:AW195" si="47">SUM(AB132:AV132)</f>
        <v>17002540.550000001</v>
      </c>
    </row>
    <row r="133" spans="1:49" x14ac:dyDescent="0.2">
      <c r="A133" s="1">
        <v>107650703</v>
      </c>
      <c r="B133" s="2" t="s">
        <v>149</v>
      </c>
      <c r="C133" s="2" t="s">
        <v>148</v>
      </c>
      <c r="D133" s="15">
        <v>58077</v>
      </c>
      <c r="E133" s="6">
        <v>5772</v>
      </c>
      <c r="F133" s="28">
        <f t="shared" si="43"/>
        <v>15738877.93</v>
      </c>
      <c r="G133" s="37">
        <f t="shared" si="32"/>
        <v>46.95</v>
      </c>
      <c r="H133" s="39">
        <f t="shared" si="44"/>
        <v>305</v>
      </c>
      <c r="I133" s="34">
        <f t="shared" si="33"/>
        <v>0.92</v>
      </c>
      <c r="J133" s="76">
        <v>25382694.579999998</v>
      </c>
      <c r="K133" s="76">
        <v>74400</v>
      </c>
      <c r="L133" s="76">
        <f t="shared" si="45"/>
        <v>25308294.579999998</v>
      </c>
      <c r="M133" s="64">
        <v>1798.3969999999999</v>
      </c>
      <c r="N133" s="23">
        <f>INDEX('BEFC_17-18'!$Z$3:$Z$502,MATCH('LECI_17-18'!A:A,'BEFC_17-18'!$A$3:$A$502))</f>
        <v>207.36500000000001</v>
      </c>
      <c r="O133" s="35">
        <f t="shared" si="34"/>
        <v>12617.8</v>
      </c>
      <c r="P133" s="237">
        <f t="shared" si="35"/>
        <v>323</v>
      </c>
      <c r="Q133" s="22">
        <f t="shared" si="36"/>
        <v>0.94220000000000004</v>
      </c>
      <c r="R133" s="34">
        <f t="shared" si="37"/>
        <v>0.87</v>
      </c>
      <c r="S133" s="29">
        <f t="shared" si="38"/>
        <v>1.3599999999999999E-2</v>
      </c>
      <c r="T133" s="184">
        <f t="shared" si="46"/>
        <v>239</v>
      </c>
      <c r="U133" s="31">
        <f t="shared" si="39"/>
        <v>15550100</v>
      </c>
      <c r="V133" s="37">
        <f t="shared" si="40"/>
        <v>7752.71</v>
      </c>
      <c r="W133" s="34">
        <f t="shared" si="41"/>
        <v>0</v>
      </c>
      <c r="X133" s="34">
        <f t="shared" si="42"/>
        <v>0.87</v>
      </c>
      <c r="Y133" s="79">
        <v>701471.11</v>
      </c>
      <c r="Z133" s="78">
        <v>782361562</v>
      </c>
      <c r="AA133" s="11">
        <v>378093649</v>
      </c>
      <c r="AB133" s="11">
        <v>12546781.039999999</v>
      </c>
      <c r="AC133" s="11"/>
      <c r="AD133" s="11">
        <v>17367.71</v>
      </c>
      <c r="AE133" s="11">
        <v>26290.89</v>
      </c>
      <c r="AF133" s="11"/>
      <c r="AG133" s="11">
        <v>43575.199999999997</v>
      </c>
      <c r="AH133" s="11"/>
      <c r="AI133" s="11">
        <v>67970.009999999995</v>
      </c>
      <c r="AJ133" s="11">
        <v>1753489.14</v>
      </c>
      <c r="AK133" s="11"/>
      <c r="AL133" s="11"/>
      <c r="AM133" s="11"/>
      <c r="AN133" s="11"/>
      <c r="AO133" s="11"/>
      <c r="AP133" s="11"/>
      <c r="AQ133" s="11"/>
      <c r="AR133" s="11"/>
      <c r="AS133" s="11"/>
      <c r="AT133" s="11">
        <v>567253.68999999994</v>
      </c>
      <c r="AU133" s="8">
        <v>0</v>
      </c>
      <c r="AV133" s="8">
        <v>14679.14</v>
      </c>
      <c r="AW133" s="38">
        <f t="shared" si="47"/>
        <v>15037406.82</v>
      </c>
    </row>
    <row r="134" spans="1:49" x14ac:dyDescent="0.2">
      <c r="A134" s="1">
        <v>107651603</v>
      </c>
      <c r="B134" s="2" t="s">
        <v>150</v>
      </c>
      <c r="C134" s="2" t="s">
        <v>148</v>
      </c>
      <c r="D134" s="15">
        <v>45535</v>
      </c>
      <c r="E134" s="6">
        <v>7383</v>
      </c>
      <c r="F134" s="28">
        <f t="shared" si="43"/>
        <v>12751088.629999999</v>
      </c>
      <c r="G134" s="37">
        <f t="shared" si="32"/>
        <v>37.93</v>
      </c>
      <c r="H134" s="39">
        <f t="shared" si="44"/>
        <v>415</v>
      </c>
      <c r="I134" s="34">
        <f t="shared" si="33"/>
        <v>0.74</v>
      </c>
      <c r="J134" s="76">
        <v>30774509.43</v>
      </c>
      <c r="K134" s="76">
        <v>98002.04</v>
      </c>
      <c r="L134" s="76">
        <f t="shared" si="45"/>
        <v>30676507.390000001</v>
      </c>
      <c r="M134" s="64">
        <v>2141.9430000000002</v>
      </c>
      <c r="N134" s="23">
        <f>INDEX('BEFC_17-18'!$Z$3:$Z$502,MATCH('LECI_17-18'!A:A,'BEFC_17-18'!$A$3:$A$502))</f>
        <v>471.58</v>
      </c>
      <c r="O134" s="35">
        <f t="shared" si="34"/>
        <v>11737.61</v>
      </c>
      <c r="P134" s="237">
        <f t="shared" si="35"/>
        <v>233</v>
      </c>
      <c r="Q134" s="22">
        <f t="shared" si="36"/>
        <v>1.0128999999999999</v>
      </c>
      <c r="R134" s="34">
        <f t="shared" si="37"/>
        <v>0.74</v>
      </c>
      <c r="S134" s="29">
        <f t="shared" si="38"/>
        <v>1.24E-2</v>
      </c>
      <c r="T134" s="184">
        <f t="shared" si="46"/>
        <v>324</v>
      </c>
      <c r="U134" s="31">
        <f t="shared" si="39"/>
        <v>13797559</v>
      </c>
      <c r="V134" s="37">
        <f t="shared" si="40"/>
        <v>5279.3</v>
      </c>
      <c r="W134" s="34">
        <f t="shared" si="41"/>
        <v>0.21</v>
      </c>
      <c r="X134" s="34">
        <f t="shared" si="42"/>
        <v>0.95</v>
      </c>
      <c r="Y134" s="79">
        <v>969267.45</v>
      </c>
      <c r="Z134" s="78">
        <v>709833197</v>
      </c>
      <c r="AA134" s="11">
        <v>319835377</v>
      </c>
      <c r="AB134" s="11">
        <v>9296626.4199999999</v>
      </c>
      <c r="AC134" s="11"/>
      <c r="AD134" s="11">
        <v>13230.75</v>
      </c>
      <c r="AE134" s="11">
        <v>5683.67</v>
      </c>
      <c r="AF134" s="11"/>
      <c r="AG134" s="11">
        <v>26701.3</v>
      </c>
      <c r="AH134" s="11"/>
      <c r="AI134" s="11">
        <v>55443.82</v>
      </c>
      <c r="AJ134" s="11">
        <v>1616782.59</v>
      </c>
      <c r="AK134" s="11"/>
      <c r="AL134" s="11"/>
      <c r="AM134" s="11"/>
      <c r="AN134" s="11"/>
      <c r="AO134" s="11"/>
      <c r="AP134" s="11"/>
      <c r="AQ134" s="11"/>
      <c r="AR134" s="11"/>
      <c r="AS134" s="11"/>
      <c r="AT134" s="11">
        <v>727428.44</v>
      </c>
      <c r="AU134" s="8">
        <v>0</v>
      </c>
      <c r="AV134" s="8">
        <v>39924.19</v>
      </c>
      <c r="AW134" s="38">
        <f t="shared" si="47"/>
        <v>11781821.18</v>
      </c>
    </row>
    <row r="135" spans="1:49" x14ac:dyDescent="0.2">
      <c r="A135" s="1">
        <v>107652603</v>
      </c>
      <c r="B135" s="2" t="s">
        <v>151</v>
      </c>
      <c r="C135" s="2" t="s">
        <v>148</v>
      </c>
      <c r="D135" s="15">
        <v>83160</v>
      </c>
      <c r="E135" s="6">
        <v>9202</v>
      </c>
      <c r="F135" s="28">
        <f t="shared" si="43"/>
        <v>37205729.559999995</v>
      </c>
      <c r="G135" s="37">
        <f t="shared" si="32"/>
        <v>48.62</v>
      </c>
      <c r="H135" s="39">
        <f t="shared" si="44"/>
        <v>285</v>
      </c>
      <c r="I135" s="34">
        <f t="shared" si="33"/>
        <v>0.95</v>
      </c>
      <c r="J135" s="76">
        <v>48469988</v>
      </c>
      <c r="K135" s="76">
        <v>10429.41</v>
      </c>
      <c r="L135" s="76">
        <f t="shared" si="45"/>
        <v>48459558.590000004</v>
      </c>
      <c r="M135" s="64">
        <v>3496.2420000000002</v>
      </c>
      <c r="N135" s="23">
        <f>INDEX('BEFC_17-18'!$Z$3:$Z$502,MATCH('LECI_17-18'!A:A,'BEFC_17-18'!$A$3:$A$502))</f>
        <v>315.31599999999997</v>
      </c>
      <c r="O135" s="35">
        <f t="shared" si="34"/>
        <v>12713.85</v>
      </c>
      <c r="P135" s="237">
        <f t="shared" si="35"/>
        <v>329</v>
      </c>
      <c r="Q135" s="22">
        <f t="shared" si="36"/>
        <v>0.93510000000000004</v>
      </c>
      <c r="R135" s="34">
        <f t="shared" si="37"/>
        <v>0.89</v>
      </c>
      <c r="S135" s="29">
        <f t="shared" si="38"/>
        <v>1.2999999999999999E-2</v>
      </c>
      <c r="T135" s="184">
        <f t="shared" si="46"/>
        <v>276</v>
      </c>
      <c r="U135" s="31">
        <f t="shared" si="39"/>
        <v>38220334</v>
      </c>
      <c r="V135" s="37">
        <f t="shared" si="40"/>
        <v>10027.48</v>
      </c>
      <c r="W135" s="34">
        <f t="shared" si="41"/>
        <v>0</v>
      </c>
      <c r="X135" s="34">
        <f t="shared" si="42"/>
        <v>0.89</v>
      </c>
      <c r="Y135" s="79">
        <v>837520.82</v>
      </c>
      <c r="Z135" s="78">
        <v>1828260417</v>
      </c>
      <c r="AA135" s="11">
        <v>1024003313</v>
      </c>
      <c r="AB135" s="11">
        <v>30219492.489999998</v>
      </c>
      <c r="AC135" s="11"/>
      <c r="AD135" s="11">
        <v>40480.33</v>
      </c>
      <c r="AE135" s="11"/>
      <c r="AF135" s="11"/>
      <c r="AG135" s="11">
        <v>68161.3</v>
      </c>
      <c r="AH135" s="11"/>
      <c r="AI135" s="11">
        <v>108165.11</v>
      </c>
      <c r="AJ135" s="11">
        <v>4990355.95</v>
      </c>
      <c r="AK135" s="11"/>
      <c r="AL135" s="11"/>
      <c r="AM135" s="11"/>
      <c r="AN135" s="11"/>
      <c r="AO135" s="11"/>
      <c r="AP135" s="11"/>
      <c r="AQ135" s="11"/>
      <c r="AR135" s="11"/>
      <c r="AS135" s="11"/>
      <c r="AT135" s="11">
        <v>908641.23</v>
      </c>
      <c r="AU135" s="8">
        <v>0</v>
      </c>
      <c r="AV135" s="8">
        <v>32912.33</v>
      </c>
      <c r="AW135" s="38">
        <f t="shared" si="47"/>
        <v>36368208.739999995</v>
      </c>
    </row>
    <row r="136" spans="1:49" x14ac:dyDescent="0.2">
      <c r="A136" s="1">
        <v>107653102</v>
      </c>
      <c r="B136" s="2" t="s">
        <v>152</v>
      </c>
      <c r="C136" s="2" t="s">
        <v>148</v>
      </c>
      <c r="D136" s="15">
        <v>54045</v>
      </c>
      <c r="E136" s="6">
        <v>12300</v>
      </c>
      <c r="F136" s="28">
        <f t="shared" si="43"/>
        <v>32656937.490000002</v>
      </c>
      <c r="G136" s="37">
        <f t="shared" si="32"/>
        <v>49.13</v>
      </c>
      <c r="H136" s="39">
        <f t="shared" si="44"/>
        <v>280</v>
      </c>
      <c r="I136" s="34">
        <f t="shared" si="33"/>
        <v>0.96</v>
      </c>
      <c r="J136" s="76">
        <v>48221292.43</v>
      </c>
      <c r="K136" s="76">
        <v>188438.35</v>
      </c>
      <c r="L136" s="76">
        <f t="shared" si="45"/>
        <v>48032854.079999998</v>
      </c>
      <c r="M136" s="64">
        <v>4064.7310000000002</v>
      </c>
      <c r="N136" s="23">
        <f>INDEX('BEFC_17-18'!$Z$3:$Z$502,MATCH('LECI_17-18'!A:A,'BEFC_17-18'!$A$3:$A$502))</f>
        <v>471.68900000000002</v>
      </c>
      <c r="O136" s="35">
        <f t="shared" si="34"/>
        <v>10588.27</v>
      </c>
      <c r="P136" s="237">
        <f t="shared" si="35"/>
        <v>112</v>
      </c>
      <c r="Q136" s="22">
        <f t="shared" si="36"/>
        <v>1.1229</v>
      </c>
      <c r="R136" s="34">
        <f t="shared" si="37"/>
        <v>0.96</v>
      </c>
      <c r="S136" s="29">
        <f t="shared" si="38"/>
        <v>1.2200000000000001E-2</v>
      </c>
      <c r="T136" s="184">
        <f t="shared" si="46"/>
        <v>336</v>
      </c>
      <c r="U136" s="31">
        <f t="shared" si="39"/>
        <v>35736019</v>
      </c>
      <c r="V136" s="37">
        <f t="shared" si="40"/>
        <v>7877.58</v>
      </c>
      <c r="W136" s="34">
        <f t="shared" si="41"/>
        <v>0</v>
      </c>
      <c r="X136" s="34">
        <f t="shared" si="42"/>
        <v>0.96</v>
      </c>
      <c r="Y136" s="79">
        <v>753822.98</v>
      </c>
      <c r="Z136" s="78">
        <v>1795891442</v>
      </c>
      <c r="AA136" s="11">
        <v>870975666</v>
      </c>
      <c r="AB136" s="11">
        <v>26282794.140000001</v>
      </c>
      <c r="AC136" s="11">
        <v>98630.7</v>
      </c>
      <c r="AD136" s="11">
        <v>35852.089999999997</v>
      </c>
      <c r="AE136" s="11">
        <v>11115.87</v>
      </c>
      <c r="AF136" s="11"/>
      <c r="AG136" s="11">
        <v>78701.600000000006</v>
      </c>
      <c r="AH136" s="11"/>
      <c r="AI136" s="11">
        <v>145831.18</v>
      </c>
      <c r="AJ136" s="11">
        <v>4195191</v>
      </c>
      <c r="AK136" s="11"/>
      <c r="AL136" s="11"/>
      <c r="AM136" s="11"/>
      <c r="AN136" s="11"/>
      <c r="AO136" s="11"/>
      <c r="AP136" s="11"/>
      <c r="AQ136" s="11"/>
      <c r="AR136" s="11"/>
      <c r="AS136" s="11"/>
      <c r="AT136" s="11">
        <v>1048946.49</v>
      </c>
      <c r="AU136" s="8">
        <v>0</v>
      </c>
      <c r="AV136" s="8">
        <v>6051.44</v>
      </c>
      <c r="AW136" s="38">
        <f t="shared" si="47"/>
        <v>31903114.510000002</v>
      </c>
    </row>
    <row r="137" spans="1:49" x14ac:dyDescent="0.2">
      <c r="A137" s="1">
        <v>107653203</v>
      </c>
      <c r="B137" s="2" t="s">
        <v>153</v>
      </c>
      <c r="C137" s="2" t="s">
        <v>148</v>
      </c>
      <c r="D137" s="15">
        <v>40569</v>
      </c>
      <c r="E137" s="6">
        <v>11734</v>
      </c>
      <c r="F137" s="28">
        <f t="shared" si="43"/>
        <v>24008490.960000001</v>
      </c>
      <c r="G137" s="37">
        <f t="shared" si="32"/>
        <v>50.43</v>
      </c>
      <c r="H137" s="39">
        <f t="shared" si="44"/>
        <v>261</v>
      </c>
      <c r="I137" s="34">
        <f t="shared" si="33"/>
        <v>0.98</v>
      </c>
      <c r="J137" s="76">
        <v>39228348.939999998</v>
      </c>
      <c r="K137" s="76">
        <v>104492.72</v>
      </c>
      <c r="L137" s="76">
        <f t="shared" si="45"/>
        <v>39123856.219999999</v>
      </c>
      <c r="M137" s="64">
        <v>2986.3429999999998</v>
      </c>
      <c r="N137" s="23">
        <f>INDEX('BEFC_17-18'!$Z$3:$Z$502,MATCH('LECI_17-18'!A:A,'BEFC_17-18'!$A$3:$A$502))</f>
        <v>650.452</v>
      </c>
      <c r="O137" s="35">
        <f t="shared" si="34"/>
        <v>10757.78</v>
      </c>
      <c r="P137" s="237">
        <f t="shared" si="35"/>
        <v>128</v>
      </c>
      <c r="Q137" s="22">
        <f t="shared" si="36"/>
        <v>1.1052</v>
      </c>
      <c r="R137" s="34">
        <f t="shared" si="37"/>
        <v>0.98</v>
      </c>
      <c r="S137" s="29">
        <f t="shared" si="38"/>
        <v>1.41E-2</v>
      </c>
      <c r="T137" s="184">
        <f t="shared" si="46"/>
        <v>210</v>
      </c>
      <c r="U137" s="31">
        <f t="shared" si="39"/>
        <v>22783564</v>
      </c>
      <c r="V137" s="37">
        <f t="shared" si="40"/>
        <v>6264.74</v>
      </c>
      <c r="W137" s="34">
        <f t="shared" si="41"/>
        <v>7.0000000000000007E-2</v>
      </c>
      <c r="X137" s="34">
        <f t="shared" si="42"/>
        <v>1.05</v>
      </c>
      <c r="Y137" s="79">
        <v>829789.2</v>
      </c>
      <c r="Z137" s="78">
        <v>1183341905</v>
      </c>
      <c r="AA137" s="11">
        <v>516924074</v>
      </c>
      <c r="AB137" s="11">
        <v>18522776.59</v>
      </c>
      <c r="AC137" s="11">
        <v>43117.67</v>
      </c>
      <c r="AD137" s="11">
        <v>24892.68</v>
      </c>
      <c r="AE137" s="11">
        <v>2780.4</v>
      </c>
      <c r="AF137" s="11"/>
      <c r="AG137" s="11">
        <v>46459.64</v>
      </c>
      <c r="AH137" s="11"/>
      <c r="AI137" s="11">
        <v>74158.179999999993</v>
      </c>
      <c r="AJ137" s="11">
        <v>2878297.8</v>
      </c>
      <c r="AK137" s="11"/>
      <c r="AL137" s="11"/>
      <c r="AM137" s="11"/>
      <c r="AN137" s="11"/>
      <c r="AO137" s="11"/>
      <c r="AP137" s="11"/>
      <c r="AQ137" s="11"/>
      <c r="AR137" s="11"/>
      <c r="AS137" s="11"/>
      <c r="AT137" s="11">
        <v>1581123.32</v>
      </c>
      <c r="AU137" s="8">
        <v>0</v>
      </c>
      <c r="AV137" s="8">
        <v>5095.4799999999996</v>
      </c>
      <c r="AW137" s="38">
        <f t="shared" si="47"/>
        <v>23178701.760000002</v>
      </c>
    </row>
    <row r="138" spans="1:49" x14ac:dyDescent="0.2">
      <c r="A138" s="1">
        <v>107653802</v>
      </c>
      <c r="B138" s="2" t="s">
        <v>154</v>
      </c>
      <c r="C138" s="2" t="s">
        <v>148</v>
      </c>
      <c r="D138" s="15">
        <v>54650</v>
      </c>
      <c r="E138" s="6">
        <v>20204</v>
      </c>
      <c r="F138" s="28">
        <f t="shared" si="43"/>
        <v>55116397.25</v>
      </c>
      <c r="G138" s="37">
        <f t="shared" si="32"/>
        <v>49.92</v>
      </c>
      <c r="H138" s="39">
        <f t="shared" si="44"/>
        <v>268</v>
      </c>
      <c r="I138" s="34">
        <f t="shared" si="33"/>
        <v>0.97</v>
      </c>
      <c r="J138" s="76">
        <v>80792986</v>
      </c>
      <c r="K138" s="76">
        <v>282271</v>
      </c>
      <c r="L138" s="76">
        <f t="shared" si="45"/>
        <v>80510715</v>
      </c>
      <c r="M138" s="64">
        <v>5956.442</v>
      </c>
      <c r="N138" s="23">
        <f>INDEX('BEFC_17-18'!$Z$3:$Z$502,MATCH('LECI_17-18'!A:A,'BEFC_17-18'!$A$3:$A$502))</f>
        <v>727.46400000000006</v>
      </c>
      <c r="O138" s="35">
        <f t="shared" si="34"/>
        <v>12045.46</v>
      </c>
      <c r="P138" s="237">
        <f t="shared" si="35"/>
        <v>271</v>
      </c>
      <c r="Q138" s="22">
        <f t="shared" si="36"/>
        <v>0.98699999999999999</v>
      </c>
      <c r="R138" s="34">
        <f t="shared" si="37"/>
        <v>0.96</v>
      </c>
      <c r="S138" s="29">
        <f t="shared" si="38"/>
        <v>1.26E-2</v>
      </c>
      <c r="T138" s="184">
        <f t="shared" si="46"/>
        <v>312</v>
      </c>
      <c r="U138" s="31">
        <f t="shared" si="39"/>
        <v>58669538</v>
      </c>
      <c r="V138" s="37">
        <f t="shared" si="40"/>
        <v>8777.73</v>
      </c>
      <c r="W138" s="34">
        <f t="shared" si="41"/>
        <v>0</v>
      </c>
      <c r="X138" s="34">
        <f t="shared" si="42"/>
        <v>0.96</v>
      </c>
      <c r="Y138" s="79">
        <v>1264024.25</v>
      </c>
      <c r="Z138" s="78">
        <v>3089943899</v>
      </c>
      <c r="AA138" s="11">
        <v>1288379836</v>
      </c>
      <c r="AB138" s="11">
        <v>44623822</v>
      </c>
      <c r="AC138" s="11">
        <v>120783</v>
      </c>
      <c r="AD138" s="11">
        <v>59414</v>
      </c>
      <c r="AE138" s="11">
        <v>25669</v>
      </c>
      <c r="AF138" s="11"/>
      <c r="AG138" s="11">
        <v>103031</v>
      </c>
      <c r="AH138" s="11"/>
      <c r="AI138" s="11">
        <v>235403</v>
      </c>
      <c r="AJ138" s="11">
        <v>6718830</v>
      </c>
      <c r="AK138" s="11"/>
      <c r="AL138" s="11"/>
      <c r="AM138" s="11"/>
      <c r="AN138" s="11"/>
      <c r="AO138" s="11"/>
      <c r="AP138" s="11"/>
      <c r="AQ138" s="11"/>
      <c r="AR138" s="11"/>
      <c r="AS138" s="11"/>
      <c r="AT138" s="11">
        <v>1835196</v>
      </c>
      <c r="AU138" s="8">
        <v>0</v>
      </c>
      <c r="AV138" s="8">
        <v>130225</v>
      </c>
      <c r="AW138" s="38">
        <f t="shared" si="47"/>
        <v>53852373</v>
      </c>
    </row>
    <row r="139" spans="1:49" x14ac:dyDescent="0.2">
      <c r="A139" s="1">
        <v>107654103</v>
      </c>
      <c r="B139" s="2" t="s">
        <v>155</v>
      </c>
      <c r="C139" s="2" t="s">
        <v>148</v>
      </c>
      <c r="D139" s="15">
        <v>40180</v>
      </c>
      <c r="E139" s="6">
        <v>4317</v>
      </c>
      <c r="F139" s="28">
        <f t="shared" si="43"/>
        <v>6095402.9199999999</v>
      </c>
      <c r="G139" s="37">
        <f t="shared" si="32"/>
        <v>35.14</v>
      </c>
      <c r="H139" s="39">
        <f t="shared" si="44"/>
        <v>443</v>
      </c>
      <c r="I139" s="34">
        <f t="shared" si="33"/>
        <v>0.69</v>
      </c>
      <c r="J139" s="76">
        <v>17386208.379999999</v>
      </c>
      <c r="K139" s="76">
        <v>0</v>
      </c>
      <c r="L139" s="76">
        <f t="shared" si="45"/>
        <v>17386208.379999999</v>
      </c>
      <c r="M139" s="64">
        <v>1094.962</v>
      </c>
      <c r="N139" s="23">
        <f>INDEX('BEFC_17-18'!$Z$3:$Z$502,MATCH('LECI_17-18'!A:A,'BEFC_17-18'!$A$3:$A$502))</f>
        <v>286.03800000000001</v>
      </c>
      <c r="O139" s="35">
        <f t="shared" si="34"/>
        <v>12589.58</v>
      </c>
      <c r="P139" s="237">
        <f t="shared" si="35"/>
        <v>320</v>
      </c>
      <c r="Q139" s="22">
        <f t="shared" si="36"/>
        <v>0.94440000000000002</v>
      </c>
      <c r="R139" s="34">
        <f t="shared" si="37"/>
        <v>0.65</v>
      </c>
      <c r="S139" s="29">
        <f t="shared" si="38"/>
        <v>1.4999999999999999E-2</v>
      </c>
      <c r="T139" s="184">
        <f t="shared" si="46"/>
        <v>162</v>
      </c>
      <c r="U139" s="31">
        <f t="shared" si="39"/>
        <v>5461813</v>
      </c>
      <c r="V139" s="37">
        <f t="shared" si="40"/>
        <v>3954.97</v>
      </c>
      <c r="W139" s="34">
        <f t="shared" si="41"/>
        <v>0.41</v>
      </c>
      <c r="X139" s="34">
        <f t="shared" si="42"/>
        <v>1.06</v>
      </c>
      <c r="Y139" s="79">
        <v>628545.93999999994</v>
      </c>
      <c r="Z139" s="78">
        <v>267599309</v>
      </c>
      <c r="AA139" s="11">
        <v>139998690</v>
      </c>
      <c r="AB139" s="11">
        <v>3912663.35</v>
      </c>
      <c r="AC139" s="11"/>
      <c r="AD139" s="11">
        <v>6129</v>
      </c>
      <c r="AE139" s="11">
        <v>13929.2</v>
      </c>
      <c r="AF139" s="11"/>
      <c r="AG139" s="11">
        <v>15807.92</v>
      </c>
      <c r="AH139" s="11"/>
      <c r="AI139" s="11">
        <v>56476.6</v>
      </c>
      <c r="AJ139" s="11">
        <v>747075.25</v>
      </c>
      <c r="AK139" s="11"/>
      <c r="AL139" s="11"/>
      <c r="AM139" s="11"/>
      <c r="AN139" s="11"/>
      <c r="AO139" s="11"/>
      <c r="AP139" s="11"/>
      <c r="AQ139" s="11"/>
      <c r="AR139" s="11"/>
      <c r="AS139" s="11"/>
      <c r="AT139" s="11">
        <v>691103.66</v>
      </c>
      <c r="AU139" s="8">
        <v>0</v>
      </c>
      <c r="AV139" s="8">
        <v>23672</v>
      </c>
      <c r="AW139" s="38">
        <f t="shared" si="47"/>
        <v>5466856.9800000004</v>
      </c>
    </row>
    <row r="140" spans="1:49" x14ac:dyDescent="0.2">
      <c r="A140" s="1">
        <v>107654403</v>
      </c>
      <c r="B140" s="2" t="s">
        <v>156</v>
      </c>
      <c r="C140" s="2" t="s">
        <v>148</v>
      </c>
      <c r="D140" s="15">
        <v>50121</v>
      </c>
      <c r="E140" s="6">
        <v>12113</v>
      </c>
      <c r="F140" s="28">
        <f t="shared" si="43"/>
        <v>25155563.310000002</v>
      </c>
      <c r="G140" s="37">
        <f t="shared" si="32"/>
        <v>41.43</v>
      </c>
      <c r="H140" s="39">
        <f t="shared" si="44"/>
        <v>369</v>
      </c>
      <c r="I140" s="34">
        <f t="shared" si="33"/>
        <v>0.81</v>
      </c>
      <c r="J140" s="76">
        <v>49560855.970000006</v>
      </c>
      <c r="K140" s="76">
        <v>95345.84</v>
      </c>
      <c r="L140" s="76">
        <f t="shared" si="45"/>
        <v>49465510.130000003</v>
      </c>
      <c r="M140" s="64">
        <v>3879.8209999999999</v>
      </c>
      <c r="N140" s="23">
        <f>INDEX('BEFC_17-18'!$Z$3:$Z$502,MATCH('LECI_17-18'!A:A,'BEFC_17-18'!$A$3:$A$502))</f>
        <v>443.274</v>
      </c>
      <c r="O140" s="35">
        <f t="shared" si="34"/>
        <v>11442.15</v>
      </c>
      <c r="P140" s="237">
        <f t="shared" si="35"/>
        <v>211</v>
      </c>
      <c r="Q140" s="22">
        <f t="shared" si="36"/>
        <v>1.0390999999999999</v>
      </c>
      <c r="R140" s="34">
        <f t="shared" si="37"/>
        <v>0.81</v>
      </c>
      <c r="S140" s="29">
        <f t="shared" si="38"/>
        <v>1.3299999999999999E-2</v>
      </c>
      <c r="T140" s="184">
        <f t="shared" si="46"/>
        <v>253</v>
      </c>
      <c r="U140" s="31">
        <f t="shared" si="39"/>
        <v>25426421</v>
      </c>
      <c r="V140" s="37">
        <f t="shared" si="40"/>
        <v>5881.53</v>
      </c>
      <c r="W140" s="34">
        <f t="shared" si="41"/>
        <v>0.12</v>
      </c>
      <c r="X140" s="34">
        <f t="shared" si="42"/>
        <v>0.93</v>
      </c>
      <c r="Y140" s="79">
        <v>1166756.97</v>
      </c>
      <c r="Z140" s="78">
        <v>1260758554</v>
      </c>
      <c r="AA140" s="11">
        <v>636735574</v>
      </c>
      <c r="AB140" s="11">
        <v>18977810.02</v>
      </c>
      <c r="AC140" s="11"/>
      <c r="AD140" s="11">
        <v>27001.8</v>
      </c>
      <c r="AE140" s="11">
        <v>15267.36</v>
      </c>
      <c r="AF140" s="11"/>
      <c r="AG140" s="11">
        <v>62714.94</v>
      </c>
      <c r="AH140" s="11"/>
      <c r="AI140" s="11">
        <v>62714.94</v>
      </c>
      <c r="AJ140" s="11">
        <v>3135372.89</v>
      </c>
      <c r="AK140" s="11"/>
      <c r="AL140" s="11"/>
      <c r="AM140" s="11"/>
      <c r="AN140" s="11"/>
      <c r="AO140" s="11"/>
      <c r="AP140" s="11"/>
      <c r="AQ140" s="11"/>
      <c r="AR140" s="11"/>
      <c r="AS140" s="11"/>
      <c r="AT140" s="11">
        <v>1685525.82</v>
      </c>
      <c r="AU140" s="8">
        <v>0</v>
      </c>
      <c r="AV140" s="8">
        <v>22398.57</v>
      </c>
      <c r="AW140" s="38">
        <f t="shared" si="47"/>
        <v>23988806.340000004</v>
      </c>
    </row>
    <row r="141" spans="1:49" x14ac:dyDescent="0.2">
      <c r="A141" s="1">
        <v>107654903</v>
      </c>
      <c r="B141" s="2" t="s">
        <v>157</v>
      </c>
      <c r="C141" s="2" t="s">
        <v>148</v>
      </c>
      <c r="D141" s="15">
        <v>47478</v>
      </c>
      <c r="E141" s="6">
        <v>6806</v>
      </c>
      <c r="F141" s="28">
        <f t="shared" si="43"/>
        <v>16583670.370000003</v>
      </c>
      <c r="G141" s="37">
        <f t="shared" si="32"/>
        <v>51.32</v>
      </c>
      <c r="H141" s="39">
        <f t="shared" si="44"/>
        <v>247</v>
      </c>
      <c r="I141" s="34">
        <f t="shared" si="33"/>
        <v>1</v>
      </c>
      <c r="J141" s="76">
        <v>25494402.969999999</v>
      </c>
      <c r="K141" s="76">
        <v>0</v>
      </c>
      <c r="L141" s="76">
        <f t="shared" si="45"/>
        <v>25494402.969999999</v>
      </c>
      <c r="M141" s="64">
        <v>1688.049</v>
      </c>
      <c r="N141" s="23">
        <f>INDEX('BEFC_17-18'!$Z$3:$Z$502,MATCH('LECI_17-18'!A:A,'BEFC_17-18'!$A$3:$A$502))</f>
        <v>341.053</v>
      </c>
      <c r="O141" s="35">
        <f t="shared" si="34"/>
        <v>12564.38</v>
      </c>
      <c r="P141" s="237">
        <f t="shared" si="35"/>
        <v>316</v>
      </c>
      <c r="Q141" s="22">
        <f t="shared" si="36"/>
        <v>0.94630000000000003</v>
      </c>
      <c r="R141" s="34">
        <f t="shared" si="37"/>
        <v>0.95</v>
      </c>
      <c r="S141" s="29">
        <f t="shared" si="38"/>
        <v>1.0999999999999999E-2</v>
      </c>
      <c r="T141" s="184">
        <f t="shared" si="46"/>
        <v>404</v>
      </c>
      <c r="U141" s="31">
        <f t="shared" si="39"/>
        <v>20247926</v>
      </c>
      <c r="V141" s="37">
        <f t="shared" si="40"/>
        <v>9978.76</v>
      </c>
      <c r="W141" s="34">
        <f t="shared" si="41"/>
        <v>0</v>
      </c>
      <c r="X141" s="34">
        <f t="shared" si="42"/>
        <v>0.95</v>
      </c>
      <c r="Y141" s="79">
        <v>323761.05</v>
      </c>
      <c r="Z141" s="78">
        <v>1099464657</v>
      </c>
      <c r="AA141" s="11">
        <v>411574607</v>
      </c>
      <c r="AB141" s="11">
        <v>12976097.550000001</v>
      </c>
      <c r="AC141" s="11">
        <v>43996.9</v>
      </c>
      <c r="AD141" s="11">
        <v>18152.310000000001</v>
      </c>
      <c r="AE141" s="11">
        <v>28043.34</v>
      </c>
      <c r="AF141" s="11"/>
      <c r="AG141" s="11">
        <v>29225</v>
      </c>
      <c r="AH141" s="11"/>
      <c r="AI141" s="11">
        <v>51587.46</v>
      </c>
      <c r="AJ141" s="11">
        <v>2051454.89</v>
      </c>
      <c r="AK141" s="11"/>
      <c r="AL141" s="11"/>
      <c r="AM141" s="11"/>
      <c r="AN141" s="11"/>
      <c r="AO141" s="11"/>
      <c r="AP141" s="11"/>
      <c r="AQ141" s="11"/>
      <c r="AR141" s="11"/>
      <c r="AS141" s="11"/>
      <c r="AT141" s="11">
        <v>975301.02</v>
      </c>
      <c r="AU141" s="8">
        <v>0</v>
      </c>
      <c r="AV141" s="8">
        <v>86050.85</v>
      </c>
      <c r="AW141" s="38">
        <f t="shared" si="47"/>
        <v>16259909.320000002</v>
      </c>
    </row>
    <row r="142" spans="1:49" x14ac:dyDescent="0.2">
      <c r="A142" s="1">
        <v>107655803</v>
      </c>
      <c r="B142" s="2" t="s">
        <v>158</v>
      </c>
      <c r="C142" s="2" t="s">
        <v>148</v>
      </c>
      <c r="D142" s="15">
        <v>35447</v>
      </c>
      <c r="E142" s="6">
        <v>3571</v>
      </c>
      <c r="F142" s="28">
        <f t="shared" si="43"/>
        <v>4729677</v>
      </c>
      <c r="G142" s="37">
        <f t="shared" si="32"/>
        <v>37.36</v>
      </c>
      <c r="H142" s="39">
        <f t="shared" si="44"/>
        <v>422</v>
      </c>
      <c r="I142" s="34">
        <f t="shared" si="33"/>
        <v>0.73</v>
      </c>
      <c r="J142" s="76">
        <v>14145347.67</v>
      </c>
      <c r="K142" s="76">
        <v>0</v>
      </c>
      <c r="L142" s="76">
        <f t="shared" si="45"/>
        <v>14145347.67</v>
      </c>
      <c r="M142" s="64">
        <v>863.65099999999995</v>
      </c>
      <c r="N142" s="23">
        <f>INDEX('BEFC_17-18'!$Z$3:$Z$502,MATCH('LECI_17-18'!A:A,'BEFC_17-18'!$A$3:$A$502))</f>
        <v>312.64100000000002</v>
      </c>
      <c r="O142" s="35">
        <f t="shared" si="34"/>
        <v>12025.37</v>
      </c>
      <c r="P142" s="237">
        <f t="shared" si="35"/>
        <v>269</v>
      </c>
      <c r="Q142" s="22">
        <f t="shared" si="36"/>
        <v>0.98870000000000002</v>
      </c>
      <c r="R142" s="34">
        <f t="shared" si="37"/>
        <v>0.72</v>
      </c>
      <c r="S142" s="29">
        <f t="shared" si="38"/>
        <v>1.67E-2</v>
      </c>
      <c r="T142" s="184">
        <f t="shared" si="46"/>
        <v>97</v>
      </c>
      <c r="U142" s="31">
        <f t="shared" si="39"/>
        <v>3785312</v>
      </c>
      <c r="V142" s="37">
        <f t="shared" si="40"/>
        <v>3218</v>
      </c>
      <c r="W142" s="34">
        <f t="shared" si="41"/>
        <v>0.52</v>
      </c>
      <c r="X142" s="34">
        <f t="shared" si="42"/>
        <v>1.24</v>
      </c>
      <c r="Y142" s="79">
        <v>527532.54</v>
      </c>
      <c r="Z142" s="78">
        <v>176345108</v>
      </c>
      <c r="AA142" s="11">
        <v>106140890</v>
      </c>
      <c r="AB142" s="11">
        <v>3053091.29</v>
      </c>
      <c r="AC142" s="11"/>
      <c r="AD142" s="11">
        <v>4596.68</v>
      </c>
      <c r="AE142" s="11">
        <v>13850.62</v>
      </c>
      <c r="AF142" s="11"/>
      <c r="AG142" s="11"/>
      <c r="AH142" s="11"/>
      <c r="AI142" s="11">
        <v>8246.09</v>
      </c>
      <c r="AJ142" s="11">
        <v>592474.43999999994</v>
      </c>
      <c r="AK142" s="11"/>
      <c r="AL142" s="11"/>
      <c r="AM142" s="11"/>
      <c r="AN142" s="11"/>
      <c r="AO142" s="11"/>
      <c r="AP142" s="11"/>
      <c r="AQ142" s="11"/>
      <c r="AR142" s="11"/>
      <c r="AS142" s="11"/>
      <c r="AT142" s="11">
        <v>381656.55</v>
      </c>
      <c r="AU142" s="8">
        <v>0</v>
      </c>
      <c r="AV142" s="8">
        <v>148228.79</v>
      </c>
      <c r="AW142" s="38">
        <f t="shared" si="47"/>
        <v>4202144.46</v>
      </c>
    </row>
    <row r="143" spans="1:49" x14ac:dyDescent="0.2">
      <c r="A143" s="1">
        <v>107655903</v>
      </c>
      <c r="B143" s="2" t="s">
        <v>159</v>
      </c>
      <c r="C143" s="2" t="s">
        <v>148</v>
      </c>
      <c r="D143" s="15">
        <v>49444</v>
      </c>
      <c r="E143" s="6">
        <v>7539</v>
      </c>
      <c r="F143" s="28">
        <f t="shared" si="43"/>
        <v>15796065.989999998</v>
      </c>
      <c r="G143" s="37">
        <f t="shared" si="32"/>
        <v>42.38</v>
      </c>
      <c r="H143" s="39">
        <f t="shared" si="44"/>
        <v>357</v>
      </c>
      <c r="I143" s="34">
        <f t="shared" si="33"/>
        <v>0.83</v>
      </c>
      <c r="J143" s="76">
        <v>28793331.289999999</v>
      </c>
      <c r="K143" s="76">
        <v>11092.25</v>
      </c>
      <c r="L143" s="76">
        <f t="shared" si="45"/>
        <v>28782239.039999999</v>
      </c>
      <c r="M143" s="64">
        <v>2181.4459999999999</v>
      </c>
      <c r="N143" s="23">
        <f>INDEX('BEFC_17-18'!$Z$3:$Z$502,MATCH('LECI_17-18'!A:A,'BEFC_17-18'!$A$3:$A$502))</f>
        <v>389.05399999999997</v>
      </c>
      <c r="O143" s="35">
        <f t="shared" si="34"/>
        <v>11197.14</v>
      </c>
      <c r="P143" s="237">
        <f t="shared" si="35"/>
        <v>174</v>
      </c>
      <c r="Q143" s="22">
        <f t="shared" si="36"/>
        <v>1.0618000000000001</v>
      </c>
      <c r="R143" s="34">
        <f t="shared" si="37"/>
        <v>0.83</v>
      </c>
      <c r="S143" s="29">
        <f t="shared" si="38"/>
        <v>1.35E-2</v>
      </c>
      <c r="T143" s="184">
        <f t="shared" si="46"/>
        <v>244</v>
      </c>
      <c r="U143" s="31">
        <f t="shared" si="39"/>
        <v>15732082</v>
      </c>
      <c r="V143" s="37">
        <f t="shared" si="40"/>
        <v>6120.24</v>
      </c>
      <c r="W143" s="34">
        <f t="shared" si="41"/>
        <v>0.09</v>
      </c>
      <c r="X143" s="34">
        <f t="shared" si="42"/>
        <v>0.91999999999999993</v>
      </c>
      <c r="Y143" s="79">
        <v>834394.84</v>
      </c>
      <c r="Z143" s="78">
        <v>804116911</v>
      </c>
      <c r="AA143" s="11">
        <v>369919091</v>
      </c>
      <c r="AB143" s="11">
        <v>12069683.77</v>
      </c>
      <c r="AC143" s="11"/>
      <c r="AD143" s="11">
        <v>16852.46</v>
      </c>
      <c r="AE143" s="11">
        <v>18944.310000000001</v>
      </c>
      <c r="AF143" s="11"/>
      <c r="AG143" s="11">
        <v>30002.45</v>
      </c>
      <c r="AH143" s="11"/>
      <c r="AI143" s="11">
        <v>52065.87</v>
      </c>
      <c r="AJ143" s="11">
        <v>1829185.53</v>
      </c>
      <c r="AK143" s="11"/>
      <c r="AL143" s="11"/>
      <c r="AM143" s="11"/>
      <c r="AN143" s="11"/>
      <c r="AO143" s="11"/>
      <c r="AP143" s="11"/>
      <c r="AQ143" s="11"/>
      <c r="AR143" s="11"/>
      <c r="AS143" s="11"/>
      <c r="AT143" s="11">
        <v>878667.77</v>
      </c>
      <c r="AU143" s="8">
        <v>0</v>
      </c>
      <c r="AV143" s="8">
        <v>66268.990000000005</v>
      </c>
      <c r="AW143" s="38">
        <f t="shared" si="47"/>
        <v>14961671.149999999</v>
      </c>
    </row>
    <row r="144" spans="1:49" x14ac:dyDescent="0.2">
      <c r="A144" s="1">
        <v>107656303</v>
      </c>
      <c r="B144" s="2" t="s">
        <v>160</v>
      </c>
      <c r="C144" s="2" t="s">
        <v>148</v>
      </c>
      <c r="D144" s="15">
        <v>34412</v>
      </c>
      <c r="E144" s="6">
        <v>8278</v>
      </c>
      <c r="F144" s="28">
        <f t="shared" si="43"/>
        <v>12448295.310000002</v>
      </c>
      <c r="G144" s="37">
        <f t="shared" si="32"/>
        <v>43.7</v>
      </c>
      <c r="H144" s="39">
        <f t="shared" si="44"/>
        <v>344</v>
      </c>
      <c r="I144" s="34">
        <f t="shared" si="33"/>
        <v>0.85</v>
      </c>
      <c r="J144" s="76">
        <v>31785057.780000001</v>
      </c>
      <c r="K144" s="76">
        <v>0</v>
      </c>
      <c r="L144" s="76">
        <f t="shared" si="45"/>
        <v>31785057.780000001</v>
      </c>
      <c r="M144" s="64">
        <v>2196.6550000000002</v>
      </c>
      <c r="N144" s="23">
        <f>INDEX('BEFC_17-18'!$Z$3:$Z$502,MATCH('LECI_17-18'!A:A,'BEFC_17-18'!$A$3:$A$502))</f>
        <v>1016.784</v>
      </c>
      <c r="O144" s="35">
        <f t="shared" si="34"/>
        <v>9891.2900000000009</v>
      </c>
      <c r="P144" s="237">
        <f t="shared" si="35"/>
        <v>60</v>
      </c>
      <c r="Q144" s="22">
        <f t="shared" si="36"/>
        <v>1.202</v>
      </c>
      <c r="R144" s="34">
        <f t="shared" si="37"/>
        <v>0.85</v>
      </c>
      <c r="S144" s="29">
        <f t="shared" si="38"/>
        <v>1.7100000000000001E-2</v>
      </c>
      <c r="T144" s="184">
        <f t="shared" si="46"/>
        <v>80</v>
      </c>
      <c r="U144" s="31">
        <f t="shared" si="39"/>
        <v>9768304</v>
      </c>
      <c r="V144" s="37">
        <f t="shared" si="40"/>
        <v>3039.83</v>
      </c>
      <c r="W144" s="34">
        <f t="shared" si="41"/>
        <v>0.55000000000000004</v>
      </c>
      <c r="X144" s="34">
        <f t="shared" si="42"/>
        <v>1.4</v>
      </c>
      <c r="Y144" s="79">
        <v>1280588.3500000001</v>
      </c>
      <c r="Z144" s="78">
        <v>452472418</v>
      </c>
      <c r="AA144" s="11">
        <v>276505495</v>
      </c>
      <c r="AB144" s="11">
        <v>8444770.8000000007</v>
      </c>
      <c r="AC144" s="11"/>
      <c r="AD144" s="11">
        <v>13213.61</v>
      </c>
      <c r="AE144" s="11">
        <v>29381.1</v>
      </c>
      <c r="AF144" s="11"/>
      <c r="AG144" s="11">
        <v>31488.46</v>
      </c>
      <c r="AH144" s="11"/>
      <c r="AI144" s="11">
        <v>51740.46</v>
      </c>
      <c r="AJ144" s="11">
        <v>1663774.39</v>
      </c>
      <c r="AK144" s="11"/>
      <c r="AL144" s="11"/>
      <c r="AM144" s="11"/>
      <c r="AN144" s="11"/>
      <c r="AO144" s="11"/>
      <c r="AP144" s="11"/>
      <c r="AQ144" s="11"/>
      <c r="AR144" s="11"/>
      <c r="AS144" s="11"/>
      <c r="AT144" s="11">
        <v>923710.54</v>
      </c>
      <c r="AU144" s="8">
        <v>0</v>
      </c>
      <c r="AV144" s="8">
        <v>9627.6</v>
      </c>
      <c r="AW144" s="38">
        <f t="shared" si="47"/>
        <v>11167706.960000003</v>
      </c>
    </row>
    <row r="145" spans="1:49" x14ac:dyDescent="0.2">
      <c r="A145" s="1">
        <v>107656502</v>
      </c>
      <c r="B145" s="2" t="s">
        <v>161</v>
      </c>
      <c r="C145" s="2" t="s">
        <v>148</v>
      </c>
      <c r="D145" s="15">
        <v>65855</v>
      </c>
      <c r="E145" s="6">
        <v>14485</v>
      </c>
      <c r="F145" s="28">
        <f t="shared" si="43"/>
        <v>36231127.479999989</v>
      </c>
      <c r="G145" s="37">
        <f t="shared" si="32"/>
        <v>37.979999999999997</v>
      </c>
      <c r="H145" s="39">
        <f t="shared" si="44"/>
        <v>413</v>
      </c>
      <c r="I145" s="34">
        <f t="shared" si="33"/>
        <v>0.74</v>
      </c>
      <c r="J145" s="76">
        <v>60172673.649999999</v>
      </c>
      <c r="K145" s="76">
        <v>94542.53</v>
      </c>
      <c r="L145" s="76">
        <f t="shared" si="45"/>
        <v>60078131.119999997</v>
      </c>
      <c r="M145" s="64">
        <v>5189.0730000000003</v>
      </c>
      <c r="N145" s="23">
        <f>INDEX('BEFC_17-18'!$Z$3:$Z$502,MATCH('LECI_17-18'!A:A,'BEFC_17-18'!$A$3:$A$502))</f>
        <v>373.62900000000002</v>
      </c>
      <c r="O145" s="35">
        <f t="shared" si="34"/>
        <v>10800.17</v>
      </c>
      <c r="P145" s="237">
        <f t="shared" si="35"/>
        <v>133</v>
      </c>
      <c r="Q145" s="22">
        <f t="shared" si="36"/>
        <v>1.1008</v>
      </c>
      <c r="R145" s="34">
        <f t="shared" si="37"/>
        <v>0.74</v>
      </c>
      <c r="S145" s="29">
        <f t="shared" si="38"/>
        <v>1.14E-2</v>
      </c>
      <c r="T145" s="184">
        <f t="shared" si="46"/>
        <v>378</v>
      </c>
      <c r="U145" s="31">
        <f t="shared" si="39"/>
        <v>42407535</v>
      </c>
      <c r="V145" s="37">
        <f t="shared" si="40"/>
        <v>7623.55</v>
      </c>
      <c r="W145" s="34">
        <f t="shared" si="41"/>
        <v>0</v>
      </c>
      <c r="X145" s="34">
        <f t="shared" si="42"/>
        <v>0.74</v>
      </c>
      <c r="Y145" s="79">
        <v>950603.76</v>
      </c>
      <c r="Z145" s="78">
        <v>2127661772</v>
      </c>
      <c r="AA145" s="11">
        <v>1037079675</v>
      </c>
      <c r="AB145" s="11">
        <v>27872413.84</v>
      </c>
      <c r="AC145" s="11"/>
      <c r="AD145" s="11">
        <v>38542.379999999997</v>
      </c>
      <c r="AE145" s="11">
        <v>8500.09</v>
      </c>
      <c r="AF145" s="11"/>
      <c r="AG145" s="11">
        <v>82686.36</v>
      </c>
      <c r="AH145" s="11"/>
      <c r="AI145" s="11">
        <v>206768.09</v>
      </c>
      <c r="AJ145" s="11">
        <v>5727029.2999999998</v>
      </c>
      <c r="AK145" s="11"/>
      <c r="AL145" s="11"/>
      <c r="AM145" s="11"/>
      <c r="AN145" s="11"/>
      <c r="AO145" s="11"/>
      <c r="AP145" s="11"/>
      <c r="AQ145" s="11"/>
      <c r="AR145" s="11"/>
      <c r="AS145" s="11"/>
      <c r="AT145" s="11">
        <v>1279195.3700000001</v>
      </c>
      <c r="AU145" s="8">
        <v>0</v>
      </c>
      <c r="AV145" s="8">
        <v>65388.29</v>
      </c>
      <c r="AW145" s="38">
        <f t="shared" si="47"/>
        <v>35280523.719999991</v>
      </c>
    </row>
    <row r="146" spans="1:49" x14ac:dyDescent="0.2">
      <c r="A146" s="1">
        <v>107657103</v>
      </c>
      <c r="B146" s="2" t="s">
        <v>162</v>
      </c>
      <c r="C146" s="2" t="s">
        <v>148</v>
      </c>
      <c r="D146" s="15">
        <v>71742</v>
      </c>
      <c r="E146" s="6">
        <v>10150</v>
      </c>
      <c r="F146" s="28">
        <f t="shared" si="43"/>
        <v>28018958.77</v>
      </c>
      <c r="G146" s="37">
        <f t="shared" si="32"/>
        <v>38.479999999999997</v>
      </c>
      <c r="H146" s="39">
        <f t="shared" si="44"/>
        <v>407</v>
      </c>
      <c r="I146" s="34">
        <f t="shared" si="33"/>
        <v>0.75</v>
      </c>
      <c r="J146" s="76">
        <v>49314011.049999997</v>
      </c>
      <c r="K146" s="76">
        <v>22767</v>
      </c>
      <c r="L146" s="76">
        <f t="shared" si="45"/>
        <v>49291244.049999997</v>
      </c>
      <c r="M146" s="64">
        <v>3883.5509999999999</v>
      </c>
      <c r="N146" s="23">
        <f>INDEX('BEFC_17-18'!$Z$3:$Z$502,MATCH('LECI_17-18'!A:A,'BEFC_17-18'!$A$3:$A$502))</f>
        <v>317.65100000000001</v>
      </c>
      <c r="O146" s="35">
        <f t="shared" si="34"/>
        <v>11732.65</v>
      </c>
      <c r="P146" s="237">
        <f t="shared" si="35"/>
        <v>232</v>
      </c>
      <c r="Q146" s="22">
        <f t="shared" si="36"/>
        <v>1.0133000000000001</v>
      </c>
      <c r="R146" s="34">
        <f t="shared" si="37"/>
        <v>0.75</v>
      </c>
      <c r="S146" s="29">
        <f t="shared" si="38"/>
        <v>1.18E-2</v>
      </c>
      <c r="T146" s="184">
        <f t="shared" si="46"/>
        <v>360</v>
      </c>
      <c r="U146" s="31">
        <f t="shared" si="39"/>
        <v>31869125</v>
      </c>
      <c r="V146" s="37">
        <f t="shared" si="40"/>
        <v>7585.72</v>
      </c>
      <c r="W146" s="34">
        <f t="shared" si="41"/>
        <v>0</v>
      </c>
      <c r="X146" s="34">
        <f t="shared" si="42"/>
        <v>0.75</v>
      </c>
      <c r="Y146" s="79">
        <v>1022387.04</v>
      </c>
      <c r="Z146" s="78">
        <v>1579146763</v>
      </c>
      <c r="AA146" s="11">
        <v>799146129</v>
      </c>
      <c r="AB146" s="11">
        <v>21775229.850000001</v>
      </c>
      <c r="AC146" s="11"/>
      <c r="AD146" s="11">
        <v>29923.09</v>
      </c>
      <c r="AE146" s="11">
        <v>17287.400000000001</v>
      </c>
      <c r="AF146" s="11"/>
      <c r="AG146" s="11"/>
      <c r="AH146" s="11"/>
      <c r="AI146" s="11">
        <v>181651.48</v>
      </c>
      <c r="AJ146" s="11">
        <v>4317544.07</v>
      </c>
      <c r="AK146" s="11"/>
      <c r="AL146" s="11"/>
      <c r="AM146" s="11"/>
      <c r="AN146" s="11"/>
      <c r="AO146" s="11"/>
      <c r="AP146" s="11"/>
      <c r="AQ146" s="11"/>
      <c r="AR146" s="11"/>
      <c r="AS146" s="11"/>
      <c r="AT146" s="11">
        <v>650215.02</v>
      </c>
      <c r="AU146" s="8">
        <v>0</v>
      </c>
      <c r="AV146" s="8">
        <v>24720.82</v>
      </c>
      <c r="AW146" s="38">
        <f t="shared" si="47"/>
        <v>26996571.73</v>
      </c>
    </row>
    <row r="147" spans="1:49" x14ac:dyDescent="0.2">
      <c r="A147" s="1">
        <v>107657503</v>
      </c>
      <c r="B147" s="2" t="s">
        <v>163</v>
      </c>
      <c r="C147" s="2" t="s">
        <v>148</v>
      </c>
      <c r="D147" s="15">
        <v>45561</v>
      </c>
      <c r="E147" s="6">
        <v>6369</v>
      </c>
      <c r="F147" s="28">
        <f t="shared" si="43"/>
        <v>11395519.25</v>
      </c>
      <c r="G147" s="37">
        <f t="shared" si="32"/>
        <v>39.270000000000003</v>
      </c>
      <c r="H147" s="39">
        <f t="shared" si="44"/>
        <v>400</v>
      </c>
      <c r="I147" s="34">
        <f t="shared" si="33"/>
        <v>0.77</v>
      </c>
      <c r="J147" s="76">
        <v>25464429.149999999</v>
      </c>
      <c r="K147" s="76">
        <v>49846.34</v>
      </c>
      <c r="L147" s="76">
        <f t="shared" si="45"/>
        <v>25414582.809999999</v>
      </c>
      <c r="M147" s="64">
        <v>1928.22</v>
      </c>
      <c r="N147" s="23">
        <f>INDEX('BEFC_17-18'!$Z$3:$Z$502,MATCH('LECI_17-18'!A:A,'BEFC_17-18'!$A$3:$A$502))</f>
        <v>334.69299999999998</v>
      </c>
      <c r="O147" s="35">
        <f t="shared" si="34"/>
        <v>11230.91</v>
      </c>
      <c r="P147" s="237">
        <f t="shared" si="35"/>
        <v>181</v>
      </c>
      <c r="Q147" s="22">
        <f t="shared" si="36"/>
        <v>1.0586</v>
      </c>
      <c r="R147" s="34">
        <f t="shared" si="37"/>
        <v>0.77</v>
      </c>
      <c r="S147" s="29">
        <f t="shared" si="38"/>
        <v>1.2200000000000001E-2</v>
      </c>
      <c r="T147" s="184">
        <f t="shared" si="46"/>
        <v>336</v>
      </c>
      <c r="U147" s="31">
        <f t="shared" si="39"/>
        <v>12553520</v>
      </c>
      <c r="V147" s="37">
        <f t="shared" si="40"/>
        <v>5547.5</v>
      </c>
      <c r="W147" s="34">
        <f t="shared" si="41"/>
        <v>0.17</v>
      </c>
      <c r="X147" s="34">
        <f t="shared" si="42"/>
        <v>0.94000000000000006</v>
      </c>
      <c r="Y147" s="79">
        <v>938397.44</v>
      </c>
      <c r="Z147" s="78">
        <v>667645175</v>
      </c>
      <c r="AA147" s="11">
        <v>269184673</v>
      </c>
      <c r="AB147" s="11">
        <v>8078687.2000000002</v>
      </c>
      <c r="AC147" s="11">
        <v>14714.75</v>
      </c>
      <c r="AD147" s="11">
        <v>11545.56</v>
      </c>
      <c r="AE147" s="11">
        <v>81436.2</v>
      </c>
      <c r="AF147" s="11"/>
      <c r="AG147" s="11"/>
      <c r="AH147" s="11"/>
      <c r="AI147" s="11">
        <v>42804.97</v>
      </c>
      <c r="AJ147" s="11">
        <v>1540158.33</v>
      </c>
      <c r="AK147" s="11"/>
      <c r="AL147" s="11"/>
      <c r="AM147" s="11"/>
      <c r="AN147" s="11"/>
      <c r="AO147" s="11"/>
      <c r="AP147" s="11"/>
      <c r="AQ147" s="11"/>
      <c r="AR147" s="11"/>
      <c r="AS147" s="11"/>
      <c r="AT147" s="11">
        <v>683117.25</v>
      </c>
      <c r="AU147" s="8">
        <v>0</v>
      </c>
      <c r="AV147" s="8">
        <v>4657.55</v>
      </c>
      <c r="AW147" s="38">
        <f t="shared" si="47"/>
        <v>10457121.810000001</v>
      </c>
    </row>
    <row r="148" spans="1:49" x14ac:dyDescent="0.2">
      <c r="A148" s="1">
        <v>107658903</v>
      </c>
      <c r="B148" s="2" t="s">
        <v>164</v>
      </c>
      <c r="C148" s="2" t="s">
        <v>148</v>
      </c>
      <c r="D148" s="15">
        <v>48277</v>
      </c>
      <c r="E148" s="6">
        <v>6697</v>
      </c>
      <c r="F148" s="28">
        <f t="shared" si="43"/>
        <v>13331650.77</v>
      </c>
      <c r="G148" s="37">
        <f t="shared" si="32"/>
        <v>41.23</v>
      </c>
      <c r="H148" s="39">
        <f t="shared" si="44"/>
        <v>376</v>
      </c>
      <c r="I148" s="34">
        <f t="shared" si="33"/>
        <v>0.8</v>
      </c>
      <c r="J148" s="76">
        <v>29536302.539999999</v>
      </c>
      <c r="K148" s="76">
        <v>304819.21000000002</v>
      </c>
      <c r="L148" s="76">
        <f t="shared" si="45"/>
        <v>29231483.329999998</v>
      </c>
      <c r="M148" s="64">
        <v>2161.7130000000002</v>
      </c>
      <c r="N148" s="23">
        <f>INDEX('BEFC_17-18'!$Z$3:$Z$502,MATCH('LECI_17-18'!A:A,'BEFC_17-18'!$A$3:$A$502))</f>
        <v>383.48200000000003</v>
      </c>
      <c r="O148" s="35">
        <f t="shared" si="34"/>
        <v>11484.97</v>
      </c>
      <c r="P148" s="237">
        <f t="shared" si="35"/>
        <v>217</v>
      </c>
      <c r="Q148" s="22">
        <f t="shared" si="36"/>
        <v>1.0351999999999999</v>
      </c>
      <c r="R148" s="34">
        <f t="shared" si="37"/>
        <v>0.8</v>
      </c>
      <c r="S148" s="29">
        <f t="shared" si="38"/>
        <v>1.26E-2</v>
      </c>
      <c r="T148" s="184">
        <f t="shared" si="46"/>
        <v>312</v>
      </c>
      <c r="U148" s="31">
        <f t="shared" si="39"/>
        <v>14160663</v>
      </c>
      <c r="V148" s="37">
        <f t="shared" si="40"/>
        <v>5563.68</v>
      </c>
      <c r="W148" s="34">
        <f t="shared" si="41"/>
        <v>0.17</v>
      </c>
      <c r="X148" s="34">
        <f t="shared" si="42"/>
        <v>0.97000000000000008</v>
      </c>
      <c r="Y148" s="79">
        <v>768070.28</v>
      </c>
      <c r="Z148" s="78">
        <v>721425433</v>
      </c>
      <c r="AA148" s="11">
        <v>335340474</v>
      </c>
      <c r="AB148" s="11">
        <v>9291922.2699999996</v>
      </c>
      <c r="AC148" s="11"/>
      <c r="AD148" s="11">
        <v>13447.44</v>
      </c>
      <c r="AE148" s="11">
        <v>275569.09999999998</v>
      </c>
      <c r="AF148" s="11"/>
      <c r="AG148" s="11">
        <v>30509.73</v>
      </c>
      <c r="AH148" s="11"/>
      <c r="AI148" s="11">
        <v>80254.720000000001</v>
      </c>
      <c r="AJ148" s="11">
        <v>1762140.79</v>
      </c>
      <c r="AK148" s="11"/>
      <c r="AL148" s="11"/>
      <c r="AM148" s="11"/>
      <c r="AN148" s="11"/>
      <c r="AO148" s="11"/>
      <c r="AP148" s="11"/>
      <c r="AQ148" s="11"/>
      <c r="AR148" s="11"/>
      <c r="AS148" s="11"/>
      <c r="AT148" s="11">
        <v>791350.4</v>
      </c>
      <c r="AU148" s="8">
        <v>0</v>
      </c>
      <c r="AV148" s="8">
        <v>318386.03999999998</v>
      </c>
      <c r="AW148" s="38">
        <f t="shared" si="47"/>
        <v>12563580.49</v>
      </c>
    </row>
    <row r="149" spans="1:49" x14ac:dyDescent="0.2">
      <c r="A149" s="1">
        <v>108051003</v>
      </c>
      <c r="B149" s="2" t="s">
        <v>165</v>
      </c>
      <c r="C149" s="2" t="s">
        <v>166</v>
      </c>
      <c r="D149" s="15">
        <v>47515</v>
      </c>
      <c r="E149" s="6">
        <v>6940</v>
      </c>
      <c r="F149" s="28">
        <f t="shared" si="43"/>
        <v>13193951.26</v>
      </c>
      <c r="G149" s="37">
        <f t="shared" si="32"/>
        <v>40.01</v>
      </c>
      <c r="H149" s="39">
        <f t="shared" si="44"/>
        <v>391</v>
      </c>
      <c r="I149" s="34">
        <f t="shared" si="33"/>
        <v>0.78</v>
      </c>
      <c r="J149" s="76">
        <v>25868116.569999997</v>
      </c>
      <c r="K149" s="76">
        <v>203657.83</v>
      </c>
      <c r="L149" s="76">
        <f t="shared" si="45"/>
        <v>25664458.739999998</v>
      </c>
      <c r="M149" s="64">
        <v>2067.9450000000002</v>
      </c>
      <c r="N149" s="23">
        <f>INDEX('BEFC_17-18'!$Z$3:$Z$502,MATCH('LECI_17-18'!A:A,'BEFC_17-18'!$A$3:$A$502))</f>
        <v>412.34899999999999</v>
      </c>
      <c r="O149" s="35">
        <f t="shared" si="34"/>
        <v>10347.35</v>
      </c>
      <c r="P149" s="237">
        <f t="shared" si="35"/>
        <v>83</v>
      </c>
      <c r="Q149" s="22">
        <f t="shared" si="36"/>
        <v>1.149</v>
      </c>
      <c r="R149" s="34">
        <f t="shared" si="37"/>
        <v>0.78</v>
      </c>
      <c r="S149" s="29">
        <f t="shared" si="38"/>
        <v>9.5999999999999992E-3</v>
      </c>
      <c r="T149" s="184">
        <f t="shared" si="46"/>
        <v>462</v>
      </c>
      <c r="U149" s="31">
        <f t="shared" si="39"/>
        <v>18422288</v>
      </c>
      <c r="V149" s="37">
        <f t="shared" si="40"/>
        <v>7427.46</v>
      </c>
      <c r="W149" s="34">
        <f t="shared" si="41"/>
        <v>0</v>
      </c>
      <c r="X149" s="34">
        <f t="shared" si="42"/>
        <v>0.78</v>
      </c>
      <c r="Y149" s="79">
        <v>652130.31999999995</v>
      </c>
      <c r="Z149" s="78">
        <v>1067361592</v>
      </c>
      <c r="AA149" s="11">
        <v>307435994</v>
      </c>
      <c r="AB149" s="11">
        <v>8808964.2799999993</v>
      </c>
      <c r="AC149" s="11">
        <v>26965.34</v>
      </c>
      <c r="AD149" s="11">
        <v>13067.84</v>
      </c>
      <c r="AE149" s="11">
        <v>28752.12</v>
      </c>
      <c r="AF149" s="11"/>
      <c r="AG149" s="11">
        <v>43106.5</v>
      </c>
      <c r="AH149" s="11">
        <v>1282684</v>
      </c>
      <c r="AI149" s="11">
        <v>134421.06</v>
      </c>
      <c r="AJ149" s="11">
        <v>1672724.23</v>
      </c>
      <c r="AK149" s="11"/>
      <c r="AL149" s="11"/>
      <c r="AM149" s="11"/>
      <c r="AN149" s="11"/>
      <c r="AO149" s="11"/>
      <c r="AP149" s="11"/>
      <c r="AQ149" s="11"/>
      <c r="AR149" s="11"/>
      <c r="AS149" s="11"/>
      <c r="AT149" s="11">
        <v>442113.49</v>
      </c>
      <c r="AU149" s="8">
        <v>0</v>
      </c>
      <c r="AV149" s="8">
        <v>89022.080000000002</v>
      </c>
      <c r="AW149" s="38">
        <f t="shared" si="47"/>
        <v>12541820.939999999</v>
      </c>
    </row>
    <row r="150" spans="1:49" x14ac:dyDescent="0.2">
      <c r="A150" s="1">
        <v>108051503</v>
      </c>
      <c r="B150" s="2" t="s">
        <v>167</v>
      </c>
      <c r="C150" s="2" t="s">
        <v>166</v>
      </c>
      <c r="D150" s="15">
        <v>46316</v>
      </c>
      <c r="E150" s="6">
        <v>4261</v>
      </c>
      <c r="F150" s="28">
        <f t="shared" si="43"/>
        <v>6191874.540000001</v>
      </c>
      <c r="G150" s="37">
        <f t="shared" si="32"/>
        <v>31.37</v>
      </c>
      <c r="H150" s="39">
        <f t="shared" si="44"/>
        <v>469</v>
      </c>
      <c r="I150" s="34">
        <f t="shared" si="33"/>
        <v>0.61</v>
      </c>
      <c r="J150" s="76">
        <v>18092895.900000002</v>
      </c>
      <c r="K150" s="76">
        <v>134026.87</v>
      </c>
      <c r="L150" s="76">
        <f t="shared" si="45"/>
        <v>17958869.030000001</v>
      </c>
      <c r="M150" s="64">
        <v>1525.2080000000001</v>
      </c>
      <c r="N150" s="23">
        <f>INDEX('BEFC_17-18'!$Z$3:$Z$502,MATCH('LECI_17-18'!A:A,'BEFC_17-18'!$A$3:$A$502))</f>
        <v>398.39400000000001</v>
      </c>
      <c r="O150" s="35">
        <f t="shared" si="34"/>
        <v>9336.06</v>
      </c>
      <c r="P150" s="237">
        <f t="shared" si="35"/>
        <v>29</v>
      </c>
      <c r="Q150" s="22">
        <f t="shared" si="36"/>
        <v>1.2735000000000001</v>
      </c>
      <c r="R150" s="34">
        <f t="shared" si="37"/>
        <v>0.61</v>
      </c>
      <c r="S150" s="29">
        <f t="shared" si="38"/>
        <v>8.0999999999999996E-3</v>
      </c>
      <c r="T150" s="184">
        <f t="shared" si="46"/>
        <v>490</v>
      </c>
      <c r="U150" s="31">
        <f t="shared" si="39"/>
        <v>10239352</v>
      </c>
      <c r="V150" s="37">
        <f t="shared" si="40"/>
        <v>5323.01</v>
      </c>
      <c r="W150" s="34">
        <f t="shared" si="41"/>
        <v>0.21</v>
      </c>
      <c r="X150" s="34">
        <f t="shared" si="42"/>
        <v>0.82</v>
      </c>
      <c r="Y150" s="79">
        <v>452130.27</v>
      </c>
      <c r="Z150" s="78">
        <v>583770824</v>
      </c>
      <c r="AA150" s="11">
        <v>180359912</v>
      </c>
      <c r="AB150" s="11">
        <v>4193350.48</v>
      </c>
      <c r="AC150" s="11">
        <v>36994.18</v>
      </c>
      <c r="AD150" s="11">
        <v>6253.95</v>
      </c>
      <c r="AE150" s="11">
        <v>7413.36</v>
      </c>
      <c r="AF150" s="11"/>
      <c r="AG150" s="11">
        <v>30017.5</v>
      </c>
      <c r="AH150" s="11"/>
      <c r="AI150" s="11">
        <v>30017.5</v>
      </c>
      <c r="AJ150" s="11">
        <v>977939.04</v>
      </c>
      <c r="AK150" s="11"/>
      <c r="AL150" s="11"/>
      <c r="AM150" s="11"/>
      <c r="AN150" s="11"/>
      <c r="AO150" s="11"/>
      <c r="AP150" s="11"/>
      <c r="AQ150" s="11"/>
      <c r="AR150" s="11"/>
      <c r="AS150" s="11"/>
      <c r="AT150" s="11">
        <v>348980.86</v>
      </c>
      <c r="AU150" s="8">
        <v>4859.97</v>
      </c>
      <c r="AV150" s="8">
        <v>103917.43</v>
      </c>
      <c r="AW150" s="38">
        <f t="shared" si="47"/>
        <v>5739744.2700000005</v>
      </c>
    </row>
    <row r="151" spans="1:49" x14ac:dyDescent="0.2">
      <c r="A151" s="1">
        <v>108053003</v>
      </c>
      <c r="B151" s="2" t="s">
        <v>168</v>
      </c>
      <c r="C151" s="2" t="s">
        <v>166</v>
      </c>
      <c r="D151" s="15">
        <v>40175</v>
      </c>
      <c r="E151" s="6">
        <v>3970</v>
      </c>
      <c r="F151" s="28">
        <f t="shared" si="43"/>
        <v>8034712.1499999994</v>
      </c>
      <c r="G151" s="37">
        <f t="shared" si="32"/>
        <v>50.38</v>
      </c>
      <c r="H151" s="39">
        <f t="shared" si="44"/>
        <v>263</v>
      </c>
      <c r="I151" s="34">
        <f t="shared" si="33"/>
        <v>0.98</v>
      </c>
      <c r="J151" s="76">
        <v>17005042.370000001</v>
      </c>
      <c r="K151" s="76">
        <v>240468.98</v>
      </c>
      <c r="L151" s="76">
        <f t="shared" si="45"/>
        <v>16764573.390000001</v>
      </c>
      <c r="M151" s="64">
        <v>1370.0540000000001</v>
      </c>
      <c r="N151" s="23">
        <f>INDEX('BEFC_17-18'!$Z$3:$Z$502,MATCH('LECI_17-18'!A:A,'BEFC_17-18'!$A$3:$A$502))</f>
        <v>460.642</v>
      </c>
      <c r="O151" s="35">
        <f t="shared" si="34"/>
        <v>9157.49</v>
      </c>
      <c r="P151" s="237">
        <f t="shared" si="35"/>
        <v>24</v>
      </c>
      <c r="Q151" s="22">
        <f t="shared" si="36"/>
        <v>1.2983</v>
      </c>
      <c r="R151" s="34">
        <f t="shared" si="37"/>
        <v>0.98</v>
      </c>
      <c r="S151" s="29">
        <f t="shared" si="38"/>
        <v>1.1599999999999999E-2</v>
      </c>
      <c r="T151" s="184">
        <f t="shared" si="46"/>
        <v>370</v>
      </c>
      <c r="U151" s="31">
        <f t="shared" si="39"/>
        <v>9309401</v>
      </c>
      <c r="V151" s="37">
        <f t="shared" si="40"/>
        <v>5085.17</v>
      </c>
      <c r="W151" s="34">
        <f t="shared" si="41"/>
        <v>0.24</v>
      </c>
      <c r="X151" s="34">
        <f t="shared" si="42"/>
        <v>1.22</v>
      </c>
      <c r="Y151" s="79">
        <v>588006.78</v>
      </c>
      <c r="Z151" s="78">
        <v>536518330</v>
      </c>
      <c r="AA151" s="11">
        <v>158213115</v>
      </c>
      <c r="AB151" s="11">
        <v>5060720.5199999996</v>
      </c>
      <c r="AC151" s="11">
        <v>3157.03</v>
      </c>
      <c r="AD151" s="11">
        <v>7825.77</v>
      </c>
      <c r="AE151" s="11">
        <v>42032.05</v>
      </c>
      <c r="AF151" s="11"/>
      <c r="AG151" s="11">
        <v>24247.9</v>
      </c>
      <c r="AH151" s="11">
        <v>866646.7</v>
      </c>
      <c r="AI151" s="11">
        <v>59383.21</v>
      </c>
      <c r="AJ151" s="11">
        <v>819490.89</v>
      </c>
      <c r="AK151" s="11"/>
      <c r="AL151" s="11"/>
      <c r="AM151" s="11"/>
      <c r="AN151" s="11"/>
      <c r="AO151" s="11"/>
      <c r="AP151" s="11"/>
      <c r="AQ151" s="11"/>
      <c r="AR151" s="11"/>
      <c r="AS151" s="11"/>
      <c r="AT151" s="11">
        <v>538032.17000000004</v>
      </c>
      <c r="AU151" s="8">
        <v>0</v>
      </c>
      <c r="AV151" s="8">
        <v>25169.13</v>
      </c>
      <c r="AW151" s="38">
        <f t="shared" si="47"/>
        <v>7446705.3699999992</v>
      </c>
    </row>
    <row r="152" spans="1:49" x14ac:dyDescent="0.2">
      <c r="A152" s="1">
        <v>108056004</v>
      </c>
      <c r="B152" s="2" t="s">
        <v>169</v>
      </c>
      <c r="C152" s="2" t="s">
        <v>166</v>
      </c>
      <c r="D152" s="15">
        <v>52796</v>
      </c>
      <c r="E152" s="6">
        <v>2466</v>
      </c>
      <c r="F152" s="28">
        <f t="shared" si="43"/>
        <v>3896705.8</v>
      </c>
      <c r="G152" s="37">
        <f t="shared" si="32"/>
        <v>29.93</v>
      </c>
      <c r="H152" s="39">
        <f t="shared" si="44"/>
        <v>477</v>
      </c>
      <c r="I152" s="34">
        <f t="shared" si="33"/>
        <v>0.57999999999999996</v>
      </c>
      <c r="J152" s="76">
        <v>11801273.59</v>
      </c>
      <c r="K152" s="76">
        <v>1200</v>
      </c>
      <c r="L152" s="76">
        <f t="shared" si="45"/>
        <v>11800073.59</v>
      </c>
      <c r="M152" s="64">
        <v>949.45299999999997</v>
      </c>
      <c r="N152" s="23">
        <f>INDEX('BEFC_17-18'!$Z$3:$Z$502,MATCH('LECI_17-18'!A:A,'BEFC_17-18'!$A$3:$A$502))</f>
        <v>276.04700000000003</v>
      </c>
      <c r="O152" s="35">
        <f t="shared" si="34"/>
        <v>9628.7800000000007</v>
      </c>
      <c r="P152" s="237">
        <f t="shared" si="35"/>
        <v>41</v>
      </c>
      <c r="Q152" s="22">
        <f t="shared" si="36"/>
        <v>1.2346999999999999</v>
      </c>
      <c r="R152" s="34">
        <f t="shared" si="37"/>
        <v>0.57999999999999996</v>
      </c>
      <c r="S152" s="29">
        <f t="shared" si="38"/>
        <v>8.3000000000000001E-3</v>
      </c>
      <c r="T152" s="184">
        <f t="shared" si="46"/>
        <v>489</v>
      </c>
      <c r="U152" s="31">
        <f t="shared" si="39"/>
        <v>6257999</v>
      </c>
      <c r="V152" s="37">
        <f t="shared" si="40"/>
        <v>5106.49</v>
      </c>
      <c r="W152" s="34">
        <f t="shared" si="41"/>
        <v>0.24</v>
      </c>
      <c r="X152" s="34">
        <f t="shared" si="42"/>
        <v>0.82</v>
      </c>
      <c r="Y152" s="79">
        <v>324147.5</v>
      </c>
      <c r="Z152" s="78">
        <v>338165432</v>
      </c>
      <c r="AA152" s="11">
        <v>128849442</v>
      </c>
      <c r="AB152" s="11">
        <v>2674093.2200000002</v>
      </c>
      <c r="AC152" s="11">
        <v>25321.41</v>
      </c>
      <c r="AD152" s="11">
        <v>3667.22</v>
      </c>
      <c r="AE152" s="11">
        <v>13068.78</v>
      </c>
      <c r="AF152" s="11"/>
      <c r="AG152" s="11">
        <v>15755.4</v>
      </c>
      <c r="AH152" s="11">
        <v>15755.4</v>
      </c>
      <c r="AI152" s="11">
        <v>52759.35</v>
      </c>
      <c r="AJ152" s="11">
        <v>574455.31999999995</v>
      </c>
      <c r="AK152" s="11"/>
      <c r="AL152" s="11"/>
      <c r="AM152" s="11"/>
      <c r="AN152" s="11"/>
      <c r="AO152" s="11"/>
      <c r="AP152" s="11"/>
      <c r="AQ152" s="11"/>
      <c r="AR152" s="11"/>
      <c r="AS152" s="11"/>
      <c r="AT152" s="11">
        <v>184290.59</v>
      </c>
      <c r="AU152" s="8">
        <v>0</v>
      </c>
      <c r="AV152" s="8">
        <v>13391.61</v>
      </c>
      <c r="AW152" s="38">
        <f t="shared" si="47"/>
        <v>3572558.3</v>
      </c>
    </row>
    <row r="153" spans="1:49" x14ac:dyDescent="0.2">
      <c r="A153" s="1">
        <v>108058003</v>
      </c>
      <c r="B153" s="2" t="s">
        <v>170</v>
      </c>
      <c r="C153" s="2" t="s">
        <v>166</v>
      </c>
      <c r="D153" s="15">
        <v>42545</v>
      </c>
      <c r="E153" s="6">
        <v>2958</v>
      </c>
      <c r="F153" s="28">
        <f t="shared" si="43"/>
        <v>4633915.459999999</v>
      </c>
      <c r="G153" s="37">
        <f t="shared" si="32"/>
        <v>36.82</v>
      </c>
      <c r="H153" s="39">
        <f t="shared" si="44"/>
        <v>424</v>
      </c>
      <c r="I153" s="34">
        <f t="shared" si="33"/>
        <v>0.72</v>
      </c>
      <c r="J153" s="76">
        <v>15031357.16</v>
      </c>
      <c r="K153" s="76">
        <v>8750</v>
      </c>
      <c r="L153" s="76">
        <f t="shared" si="45"/>
        <v>15022607.16</v>
      </c>
      <c r="M153" s="64">
        <v>1009.509</v>
      </c>
      <c r="N153" s="23">
        <f>INDEX('BEFC_17-18'!$Z$3:$Z$502,MATCH('LECI_17-18'!A:A,'BEFC_17-18'!$A$3:$A$502))</f>
        <v>307.27100000000002</v>
      </c>
      <c r="O153" s="35">
        <f t="shared" si="34"/>
        <v>11408.59</v>
      </c>
      <c r="P153" s="237">
        <f t="shared" si="35"/>
        <v>206</v>
      </c>
      <c r="Q153" s="22">
        <f t="shared" si="36"/>
        <v>1.0421</v>
      </c>
      <c r="R153" s="34">
        <f t="shared" si="37"/>
        <v>0.72</v>
      </c>
      <c r="S153" s="29">
        <f t="shared" si="38"/>
        <v>1.04E-2</v>
      </c>
      <c r="T153" s="184">
        <f t="shared" si="46"/>
        <v>432</v>
      </c>
      <c r="U153" s="31">
        <f t="shared" si="39"/>
        <v>5969615</v>
      </c>
      <c r="V153" s="37">
        <f t="shared" si="40"/>
        <v>4533.49</v>
      </c>
      <c r="W153" s="34">
        <f t="shared" si="41"/>
        <v>0.32</v>
      </c>
      <c r="X153" s="34">
        <f t="shared" si="42"/>
        <v>1.04</v>
      </c>
      <c r="Y153" s="79">
        <v>340473.48</v>
      </c>
      <c r="Z153" s="78">
        <v>343710409</v>
      </c>
      <c r="AA153" s="11">
        <v>101783272</v>
      </c>
      <c r="AB153" s="11">
        <v>3060462.61</v>
      </c>
      <c r="AC153" s="11"/>
      <c r="AD153" s="11">
        <v>4088.9</v>
      </c>
      <c r="AE153" s="11">
        <v>29420.29</v>
      </c>
      <c r="AF153" s="11"/>
      <c r="AG153" s="11">
        <v>16518.8</v>
      </c>
      <c r="AH153" s="11"/>
      <c r="AI153" s="11">
        <v>28196.12</v>
      </c>
      <c r="AJ153" s="11">
        <v>514665.59</v>
      </c>
      <c r="AK153" s="11"/>
      <c r="AL153" s="11"/>
      <c r="AM153" s="11"/>
      <c r="AN153" s="11"/>
      <c r="AO153" s="11"/>
      <c r="AP153" s="11"/>
      <c r="AQ153" s="11"/>
      <c r="AR153" s="11"/>
      <c r="AS153" s="11"/>
      <c r="AT153" s="11">
        <v>602124.4</v>
      </c>
      <c r="AU153" s="8">
        <v>1042.3499999999999</v>
      </c>
      <c r="AV153" s="8">
        <v>36922.92</v>
      </c>
      <c r="AW153" s="38">
        <f t="shared" si="47"/>
        <v>4293441.9799999995</v>
      </c>
    </row>
    <row r="154" spans="1:49" x14ac:dyDescent="0.2">
      <c r="A154" s="1">
        <v>108070502</v>
      </c>
      <c r="B154" s="2" t="s">
        <v>171</v>
      </c>
      <c r="C154" s="2" t="s">
        <v>172</v>
      </c>
      <c r="D154" s="15">
        <v>38104</v>
      </c>
      <c r="E154" s="6">
        <v>24033</v>
      </c>
      <c r="F154" s="28">
        <f t="shared" si="43"/>
        <v>26790427.060000002</v>
      </c>
      <c r="G154" s="37">
        <f t="shared" si="32"/>
        <v>29.26</v>
      </c>
      <c r="H154" s="39">
        <f t="shared" si="44"/>
        <v>480</v>
      </c>
      <c r="I154" s="34">
        <f t="shared" si="33"/>
        <v>0.56999999999999995</v>
      </c>
      <c r="J154" s="76">
        <v>90642397.899999991</v>
      </c>
      <c r="K154" s="76">
        <v>122109.16</v>
      </c>
      <c r="L154" s="76">
        <f t="shared" si="45"/>
        <v>90520288.739999995</v>
      </c>
      <c r="M154" s="64">
        <v>7936.4690000000001</v>
      </c>
      <c r="N154" s="23">
        <f>INDEX('BEFC_17-18'!$Z$3:$Z$502,MATCH('LECI_17-18'!A:A,'BEFC_17-18'!$A$3:$A$502))</f>
        <v>1760.0429999999999</v>
      </c>
      <c r="O154" s="35">
        <f t="shared" si="34"/>
        <v>9335.35</v>
      </c>
      <c r="P154" s="237">
        <f t="shared" si="35"/>
        <v>28</v>
      </c>
      <c r="Q154" s="22">
        <f t="shared" si="36"/>
        <v>1.2736000000000001</v>
      </c>
      <c r="R154" s="34">
        <f t="shared" si="37"/>
        <v>0.56999999999999995</v>
      </c>
      <c r="S154" s="29">
        <f t="shared" si="38"/>
        <v>8.6999999999999994E-3</v>
      </c>
      <c r="T154" s="184">
        <f t="shared" si="46"/>
        <v>480</v>
      </c>
      <c r="U154" s="31">
        <f t="shared" si="39"/>
        <v>41401849</v>
      </c>
      <c r="V154" s="37">
        <f t="shared" si="40"/>
        <v>4269.7700000000004</v>
      </c>
      <c r="W154" s="34">
        <f t="shared" si="41"/>
        <v>0.36</v>
      </c>
      <c r="X154" s="34">
        <f t="shared" si="42"/>
        <v>0.92999999999999994</v>
      </c>
      <c r="Y154" s="79">
        <v>1845914.94</v>
      </c>
      <c r="Z154" s="78">
        <v>2134227037</v>
      </c>
      <c r="AA154" s="11">
        <v>955463168</v>
      </c>
      <c r="AB154" s="11">
        <v>13762770.640000001</v>
      </c>
      <c r="AC154" s="11">
        <v>55714.66</v>
      </c>
      <c r="AD154" s="11">
        <v>27076.05</v>
      </c>
      <c r="AE154" s="11">
        <v>326660.11</v>
      </c>
      <c r="AF154" s="11"/>
      <c r="AG154" s="11">
        <v>123013.86</v>
      </c>
      <c r="AH154" s="11"/>
      <c r="AI154" s="11">
        <v>365957.73</v>
      </c>
      <c r="AJ154" s="11">
        <v>8648115.8000000007</v>
      </c>
      <c r="AK154" s="11"/>
      <c r="AL154" s="11"/>
      <c r="AM154" s="11"/>
      <c r="AN154" s="11"/>
      <c r="AO154" s="11"/>
      <c r="AP154" s="11"/>
      <c r="AQ154" s="11"/>
      <c r="AR154" s="11"/>
      <c r="AS154" s="11"/>
      <c r="AT154" s="11">
        <v>1359491.66</v>
      </c>
      <c r="AU154" s="8">
        <v>0</v>
      </c>
      <c r="AV154" s="8">
        <v>275711.61</v>
      </c>
      <c r="AW154" s="38">
        <f t="shared" si="47"/>
        <v>24944512.120000001</v>
      </c>
    </row>
    <row r="155" spans="1:49" x14ac:dyDescent="0.2">
      <c r="A155" s="1">
        <v>108071003</v>
      </c>
      <c r="B155" s="2" t="s">
        <v>173</v>
      </c>
      <c r="C155" s="2" t="s">
        <v>172</v>
      </c>
      <c r="D155" s="15">
        <v>60772</v>
      </c>
      <c r="E155" s="6">
        <v>3308</v>
      </c>
      <c r="F155" s="28">
        <f t="shared" si="43"/>
        <v>6688141.6599999983</v>
      </c>
      <c r="G155" s="37">
        <f t="shared" si="32"/>
        <v>33.270000000000003</v>
      </c>
      <c r="H155" s="39">
        <f t="shared" si="44"/>
        <v>455</v>
      </c>
      <c r="I155" s="34">
        <f t="shared" si="33"/>
        <v>0.65</v>
      </c>
      <c r="J155" s="76">
        <v>14251021.58</v>
      </c>
      <c r="K155" s="76">
        <v>10116.42</v>
      </c>
      <c r="L155" s="76">
        <f t="shared" si="45"/>
        <v>14240905.16</v>
      </c>
      <c r="M155" s="64">
        <v>1259.729</v>
      </c>
      <c r="N155" s="23">
        <f>INDEX('BEFC_17-18'!$Z$3:$Z$502,MATCH('LECI_17-18'!A:A,'BEFC_17-18'!$A$3:$A$502))</f>
        <v>224.15700000000001</v>
      </c>
      <c r="O155" s="35">
        <f t="shared" si="34"/>
        <v>9597.0300000000007</v>
      </c>
      <c r="P155" s="237">
        <f t="shared" si="35"/>
        <v>38</v>
      </c>
      <c r="Q155" s="22">
        <f t="shared" si="36"/>
        <v>1.2387999999999999</v>
      </c>
      <c r="R155" s="34">
        <f t="shared" si="37"/>
        <v>0.65</v>
      </c>
      <c r="S155" s="29">
        <f t="shared" si="38"/>
        <v>1.1599999999999999E-2</v>
      </c>
      <c r="T155" s="184">
        <f t="shared" si="46"/>
        <v>370</v>
      </c>
      <c r="U155" s="31">
        <f t="shared" si="39"/>
        <v>7758251</v>
      </c>
      <c r="V155" s="37">
        <f t="shared" si="40"/>
        <v>5228.33</v>
      </c>
      <c r="W155" s="34">
        <f t="shared" si="41"/>
        <v>0.22</v>
      </c>
      <c r="X155" s="34">
        <f t="shared" si="42"/>
        <v>0.87</v>
      </c>
      <c r="Y155" s="79">
        <v>360218.03</v>
      </c>
      <c r="Z155" s="78">
        <v>399405991</v>
      </c>
      <c r="AA155" s="11">
        <v>179567933</v>
      </c>
      <c r="AB155" s="11">
        <v>4850958.5599999996</v>
      </c>
      <c r="AC155" s="11">
        <v>5100.3900000000003</v>
      </c>
      <c r="AD155" s="11">
        <v>6285.88</v>
      </c>
      <c r="AE155" s="11">
        <v>17042.77</v>
      </c>
      <c r="AF155" s="11"/>
      <c r="AG155" s="11">
        <v>15808</v>
      </c>
      <c r="AH155" s="11"/>
      <c r="AI155" s="11">
        <v>57935.64</v>
      </c>
      <c r="AJ155" s="11">
        <v>914079.63</v>
      </c>
      <c r="AK155" s="11"/>
      <c r="AL155" s="11"/>
      <c r="AM155" s="11"/>
      <c r="AN155" s="11"/>
      <c r="AO155" s="11"/>
      <c r="AP155" s="11"/>
      <c r="AQ155" s="11"/>
      <c r="AR155" s="11"/>
      <c r="AS155" s="11"/>
      <c r="AT155" s="11">
        <v>346123.3</v>
      </c>
      <c r="AU155" s="8">
        <v>0</v>
      </c>
      <c r="AV155" s="8">
        <v>114589.46</v>
      </c>
      <c r="AW155" s="38">
        <f t="shared" si="47"/>
        <v>6327923.629999998</v>
      </c>
    </row>
    <row r="156" spans="1:49" x14ac:dyDescent="0.2">
      <c r="A156" s="1">
        <v>108071504</v>
      </c>
      <c r="B156" s="2" t="s">
        <v>174</v>
      </c>
      <c r="C156" s="2" t="s">
        <v>172</v>
      </c>
      <c r="D156" s="15">
        <v>39772</v>
      </c>
      <c r="E156" s="6">
        <v>2329</v>
      </c>
      <c r="F156" s="28">
        <f t="shared" si="43"/>
        <v>3174347.1000000006</v>
      </c>
      <c r="G156" s="37">
        <f t="shared" si="32"/>
        <v>34.270000000000003</v>
      </c>
      <c r="H156" s="39">
        <f t="shared" si="44"/>
        <v>449</v>
      </c>
      <c r="I156" s="34">
        <f t="shared" si="33"/>
        <v>0.67</v>
      </c>
      <c r="J156" s="76">
        <v>9954882.7899999991</v>
      </c>
      <c r="K156" s="76">
        <v>2721</v>
      </c>
      <c r="L156" s="76">
        <f t="shared" si="45"/>
        <v>9952161.7899999991</v>
      </c>
      <c r="M156" s="64">
        <v>868.37599999999998</v>
      </c>
      <c r="N156" s="23">
        <f>INDEX('BEFC_17-18'!$Z$3:$Z$502,MATCH('LECI_17-18'!A:A,'BEFC_17-18'!$A$3:$A$502))</f>
        <v>434.85599999999999</v>
      </c>
      <c r="O156" s="35">
        <f t="shared" si="34"/>
        <v>7636.52</v>
      </c>
      <c r="P156" s="237">
        <f t="shared" si="35"/>
        <v>2</v>
      </c>
      <c r="Q156" s="22">
        <f t="shared" si="36"/>
        <v>1.5569</v>
      </c>
      <c r="R156" s="34">
        <f t="shared" si="37"/>
        <v>0.67</v>
      </c>
      <c r="S156" s="29">
        <f t="shared" si="38"/>
        <v>0.01</v>
      </c>
      <c r="T156" s="184">
        <f t="shared" si="46"/>
        <v>446</v>
      </c>
      <c r="U156" s="31">
        <f t="shared" si="39"/>
        <v>4238793</v>
      </c>
      <c r="V156" s="37">
        <f t="shared" si="40"/>
        <v>3252.52</v>
      </c>
      <c r="W156" s="34">
        <f t="shared" si="41"/>
        <v>0.52</v>
      </c>
      <c r="X156" s="34">
        <f t="shared" si="42"/>
        <v>1.19</v>
      </c>
      <c r="Y156" s="79">
        <v>340831.72</v>
      </c>
      <c r="Z156" s="78">
        <v>223532702</v>
      </c>
      <c r="AA156" s="11">
        <v>92795107</v>
      </c>
      <c r="AB156" s="11">
        <v>2165220.41</v>
      </c>
      <c r="AC156" s="11"/>
      <c r="AD156" s="11">
        <v>3498.14</v>
      </c>
      <c r="AE156" s="11">
        <v>1654.56</v>
      </c>
      <c r="AF156" s="11"/>
      <c r="AG156" s="11">
        <v>13113.8</v>
      </c>
      <c r="AH156" s="11"/>
      <c r="AI156" s="11">
        <v>23388.67</v>
      </c>
      <c r="AJ156" s="11">
        <v>455596.75</v>
      </c>
      <c r="AK156" s="11"/>
      <c r="AL156" s="11"/>
      <c r="AM156" s="11"/>
      <c r="AN156" s="11"/>
      <c r="AO156" s="11"/>
      <c r="AP156" s="11"/>
      <c r="AQ156" s="11"/>
      <c r="AR156" s="11"/>
      <c r="AS156" s="11"/>
      <c r="AT156" s="11">
        <v>170770.2</v>
      </c>
      <c r="AU156" s="8">
        <v>0</v>
      </c>
      <c r="AV156" s="8">
        <v>272.85000000000002</v>
      </c>
      <c r="AW156" s="38">
        <f t="shared" si="47"/>
        <v>2833515.3800000004</v>
      </c>
    </row>
    <row r="157" spans="1:49" x14ac:dyDescent="0.2">
      <c r="A157" s="1">
        <v>108073503</v>
      </c>
      <c r="B157" s="2" t="s">
        <v>175</v>
      </c>
      <c r="C157" s="2" t="s">
        <v>172</v>
      </c>
      <c r="D157" s="15">
        <v>51930</v>
      </c>
      <c r="E157" s="6">
        <v>11249</v>
      </c>
      <c r="F157" s="28">
        <f t="shared" si="43"/>
        <v>24390329.910000004</v>
      </c>
      <c r="G157" s="37">
        <f t="shared" si="32"/>
        <v>41.75</v>
      </c>
      <c r="H157" s="39">
        <f t="shared" si="44"/>
        <v>367</v>
      </c>
      <c r="I157" s="34">
        <f t="shared" si="33"/>
        <v>0.81</v>
      </c>
      <c r="J157" s="76">
        <v>41010498.57</v>
      </c>
      <c r="K157" s="76">
        <v>270948.45</v>
      </c>
      <c r="L157" s="76">
        <f t="shared" si="45"/>
        <v>40739550.119999997</v>
      </c>
      <c r="M157" s="64">
        <v>3477.76</v>
      </c>
      <c r="N157" s="23">
        <f>INDEX('BEFC_17-18'!$Z$3:$Z$502,MATCH('LECI_17-18'!A:A,'BEFC_17-18'!$A$3:$A$502))</f>
        <v>409.767</v>
      </c>
      <c r="O157" s="35">
        <f t="shared" si="34"/>
        <v>10479.549999999999</v>
      </c>
      <c r="P157" s="237">
        <f t="shared" si="35"/>
        <v>96</v>
      </c>
      <c r="Q157" s="22">
        <f t="shared" si="36"/>
        <v>1.1345000000000001</v>
      </c>
      <c r="R157" s="34">
        <f t="shared" si="37"/>
        <v>0.81</v>
      </c>
      <c r="S157" s="29">
        <f t="shared" si="38"/>
        <v>1.03E-2</v>
      </c>
      <c r="T157" s="184">
        <f t="shared" si="46"/>
        <v>438</v>
      </c>
      <c r="U157" s="31">
        <f t="shared" si="39"/>
        <v>31791772</v>
      </c>
      <c r="V157" s="37">
        <f t="shared" si="40"/>
        <v>8177.89</v>
      </c>
      <c r="W157" s="34">
        <f t="shared" si="41"/>
        <v>0</v>
      </c>
      <c r="X157" s="34">
        <f t="shared" si="42"/>
        <v>0.81</v>
      </c>
      <c r="Y157" s="79">
        <v>568863.06999999995</v>
      </c>
      <c r="Z157" s="78">
        <v>1597063207</v>
      </c>
      <c r="AA157" s="11">
        <v>775457057</v>
      </c>
      <c r="AB157" s="11">
        <v>18574508.969999999</v>
      </c>
      <c r="AC157" s="11">
        <v>111557.37</v>
      </c>
      <c r="AD157" s="11">
        <v>26974.53</v>
      </c>
      <c r="AE157" s="11">
        <v>14042.48</v>
      </c>
      <c r="AF157" s="11"/>
      <c r="AG157" s="11">
        <v>67914.8</v>
      </c>
      <c r="AH157" s="11"/>
      <c r="AI157" s="11">
        <v>233208.68</v>
      </c>
      <c r="AJ157" s="11">
        <v>3669788.02</v>
      </c>
      <c r="AK157" s="11"/>
      <c r="AL157" s="11"/>
      <c r="AM157" s="11"/>
      <c r="AN157" s="11"/>
      <c r="AO157" s="11"/>
      <c r="AP157" s="11"/>
      <c r="AQ157" s="11"/>
      <c r="AR157" s="11"/>
      <c r="AS157" s="11"/>
      <c r="AT157" s="11">
        <v>1013743.32</v>
      </c>
      <c r="AU157" s="8">
        <v>0</v>
      </c>
      <c r="AV157" s="8">
        <v>109728.67</v>
      </c>
      <c r="AW157" s="38">
        <f t="shared" si="47"/>
        <v>23821466.840000004</v>
      </c>
    </row>
    <row r="158" spans="1:49" x14ac:dyDescent="0.2">
      <c r="A158" s="1">
        <v>108077503</v>
      </c>
      <c r="B158" s="2" t="s">
        <v>176</v>
      </c>
      <c r="C158" s="2" t="s">
        <v>172</v>
      </c>
      <c r="D158" s="15">
        <v>47363</v>
      </c>
      <c r="E158" s="6">
        <v>5660</v>
      </c>
      <c r="F158" s="28">
        <f t="shared" si="43"/>
        <v>11386047.51</v>
      </c>
      <c r="G158" s="37">
        <f t="shared" si="32"/>
        <v>42.47</v>
      </c>
      <c r="H158" s="39">
        <f t="shared" si="44"/>
        <v>355</v>
      </c>
      <c r="I158" s="34">
        <f t="shared" si="33"/>
        <v>0.83</v>
      </c>
      <c r="J158" s="76">
        <v>21984658.899999999</v>
      </c>
      <c r="K158" s="76">
        <v>303497.84000000003</v>
      </c>
      <c r="L158" s="76">
        <f t="shared" si="45"/>
        <v>21681161.059999999</v>
      </c>
      <c r="M158" s="64">
        <v>1924.1320000000001</v>
      </c>
      <c r="N158" s="23">
        <f>INDEX('BEFC_17-18'!$Z$3:$Z$502,MATCH('LECI_17-18'!A:A,'BEFC_17-18'!$A$3:$A$502))</f>
        <v>249.15100000000001</v>
      </c>
      <c r="O158" s="35">
        <f t="shared" si="34"/>
        <v>9976.23</v>
      </c>
      <c r="P158" s="237">
        <f t="shared" si="35"/>
        <v>67</v>
      </c>
      <c r="Q158" s="22">
        <f t="shared" si="36"/>
        <v>1.1917</v>
      </c>
      <c r="R158" s="34">
        <f t="shared" si="37"/>
        <v>0.83</v>
      </c>
      <c r="S158" s="29">
        <f t="shared" si="38"/>
        <v>1.12E-2</v>
      </c>
      <c r="T158" s="184">
        <f t="shared" si="46"/>
        <v>392</v>
      </c>
      <c r="U158" s="31">
        <f t="shared" si="39"/>
        <v>13669434</v>
      </c>
      <c r="V158" s="37">
        <f t="shared" si="40"/>
        <v>6289.76</v>
      </c>
      <c r="W158" s="34">
        <f t="shared" si="41"/>
        <v>0.06</v>
      </c>
      <c r="X158" s="34">
        <f t="shared" si="42"/>
        <v>0.8899999999999999</v>
      </c>
      <c r="Y158" s="79">
        <v>381683.14</v>
      </c>
      <c r="Z158" s="78">
        <v>737005319</v>
      </c>
      <c r="AA158" s="11">
        <v>283101675</v>
      </c>
      <c r="AB158" s="11">
        <v>8877062.3699999992</v>
      </c>
      <c r="AC158" s="11">
        <v>78410.62</v>
      </c>
      <c r="AD158" s="11">
        <v>12083.06</v>
      </c>
      <c r="AE158" s="11">
        <v>6391.68</v>
      </c>
      <c r="AF158" s="11"/>
      <c r="AG158" s="11">
        <v>28232.799999999999</v>
      </c>
      <c r="AH158" s="11"/>
      <c r="AI158" s="11">
        <v>144327.15</v>
      </c>
      <c r="AJ158" s="11">
        <v>1203707.1399999999</v>
      </c>
      <c r="AK158" s="11"/>
      <c r="AL158" s="11"/>
      <c r="AM158" s="11"/>
      <c r="AN158" s="11"/>
      <c r="AO158" s="11"/>
      <c r="AP158" s="11"/>
      <c r="AQ158" s="11"/>
      <c r="AR158" s="11"/>
      <c r="AS158" s="11"/>
      <c r="AT158" s="11">
        <v>604270.35</v>
      </c>
      <c r="AU158" s="8">
        <v>0</v>
      </c>
      <c r="AV158" s="8">
        <v>49879.199999999997</v>
      </c>
      <c r="AW158" s="38">
        <f t="shared" si="47"/>
        <v>11004364.369999999</v>
      </c>
    </row>
    <row r="159" spans="1:49" x14ac:dyDescent="0.2">
      <c r="A159" s="1">
        <v>108078003</v>
      </c>
      <c r="B159" s="2" t="s">
        <v>177</v>
      </c>
      <c r="C159" s="2" t="s">
        <v>172</v>
      </c>
      <c r="D159" s="15">
        <v>47788</v>
      </c>
      <c r="E159" s="6">
        <v>5060</v>
      </c>
      <c r="F159" s="28">
        <f t="shared" si="43"/>
        <v>7082391.1399999997</v>
      </c>
      <c r="G159" s="37">
        <f t="shared" si="32"/>
        <v>29.29</v>
      </c>
      <c r="H159" s="39">
        <f t="shared" si="44"/>
        <v>479</v>
      </c>
      <c r="I159" s="34">
        <f t="shared" si="33"/>
        <v>0.56999999999999995</v>
      </c>
      <c r="J159" s="76">
        <v>20994821.040000003</v>
      </c>
      <c r="K159" s="76">
        <v>61512.87</v>
      </c>
      <c r="L159" s="76">
        <f t="shared" si="45"/>
        <v>20933308.170000002</v>
      </c>
      <c r="M159" s="64">
        <v>1805.3530000000001</v>
      </c>
      <c r="N159" s="23">
        <f>INDEX('BEFC_17-18'!$Z$3:$Z$502,MATCH('LECI_17-18'!A:A,'BEFC_17-18'!$A$3:$A$502))</f>
        <v>319.79000000000002</v>
      </c>
      <c r="O159" s="35">
        <f t="shared" si="34"/>
        <v>9850.31</v>
      </c>
      <c r="P159" s="237">
        <f t="shared" si="35"/>
        <v>53</v>
      </c>
      <c r="Q159" s="22">
        <f t="shared" si="36"/>
        <v>1.2070000000000001</v>
      </c>
      <c r="R159" s="34">
        <f t="shared" si="37"/>
        <v>0.56999999999999995</v>
      </c>
      <c r="S159" s="29">
        <f t="shared" si="38"/>
        <v>8.0999999999999996E-3</v>
      </c>
      <c r="T159" s="184">
        <f t="shared" si="46"/>
        <v>490</v>
      </c>
      <c r="U159" s="31">
        <f t="shared" si="39"/>
        <v>11647215</v>
      </c>
      <c r="V159" s="37">
        <f t="shared" si="40"/>
        <v>5480.67</v>
      </c>
      <c r="W159" s="34">
        <f t="shared" si="41"/>
        <v>0.18</v>
      </c>
      <c r="X159" s="34">
        <f t="shared" si="42"/>
        <v>0.75</v>
      </c>
      <c r="Y159" s="79">
        <v>490389.43</v>
      </c>
      <c r="Z159" s="78">
        <v>624621056</v>
      </c>
      <c r="AA159" s="11">
        <v>244574123</v>
      </c>
      <c r="AB159" s="11">
        <v>4750395.13</v>
      </c>
      <c r="AC159" s="11"/>
      <c r="AD159" s="11">
        <v>7457.58</v>
      </c>
      <c r="AE159" s="11">
        <v>10401.219999999999</v>
      </c>
      <c r="AF159" s="11"/>
      <c r="AG159" s="11"/>
      <c r="AH159" s="11"/>
      <c r="AI159" s="11"/>
      <c r="AJ159" s="11">
        <v>1456204.71</v>
      </c>
      <c r="AK159" s="11"/>
      <c r="AL159" s="11"/>
      <c r="AM159" s="11"/>
      <c r="AN159" s="11"/>
      <c r="AO159" s="11"/>
      <c r="AP159" s="11"/>
      <c r="AQ159" s="11"/>
      <c r="AR159" s="11"/>
      <c r="AS159" s="11"/>
      <c r="AT159" s="11">
        <v>367543.07</v>
      </c>
      <c r="AU159" s="8">
        <v>0</v>
      </c>
      <c r="AV159" s="8">
        <v>0</v>
      </c>
      <c r="AW159" s="38">
        <f t="shared" si="47"/>
        <v>6592001.71</v>
      </c>
    </row>
    <row r="160" spans="1:49" x14ac:dyDescent="0.2">
      <c r="A160" s="1">
        <v>108079004</v>
      </c>
      <c r="B160" s="2" t="s">
        <v>178</v>
      </c>
      <c r="C160" s="2" t="s">
        <v>172</v>
      </c>
      <c r="D160" s="15">
        <v>45417</v>
      </c>
      <c r="E160" s="6">
        <v>1372</v>
      </c>
      <c r="F160" s="28">
        <f t="shared" si="43"/>
        <v>2247334.25</v>
      </c>
      <c r="G160" s="37">
        <f t="shared" si="32"/>
        <v>36.07</v>
      </c>
      <c r="H160" s="39">
        <f t="shared" si="44"/>
        <v>428</v>
      </c>
      <c r="I160" s="34">
        <f t="shared" si="33"/>
        <v>0.7</v>
      </c>
      <c r="J160" s="76">
        <v>6386035.0199999996</v>
      </c>
      <c r="K160" s="76">
        <v>0</v>
      </c>
      <c r="L160" s="76">
        <f t="shared" si="45"/>
        <v>6386035.0199999996</v>
      </c>
      <c r="M160" s="64">
        <v>498.69</v>
      </c>
      <c r="N160" s="23">
        <f>INDEX('BEFC_17-18'!$Z$3:$Z$502,MATCH('LECI_17-18'!A:A,'BEFC_17-18'!$A$3:$A$502))</f>
        <v>183.358</v>
      </c>
      <c r="O160" s="35">
        <f t="shared" si="34"/>
        <v>9363.0300000000007</v>
      </c>
      <c r="P160" s="237">
        <f t="shared" si="35"/>
        <v>30</v>
      </c>
      <c r="Q160" s="22">
        <f t="shared" si="36"/>
        <v>1.2698</v>
      </c>
      <c r="R160" s="34">
        <f t="shared" si="37"/>
        <v>0.7</v>
      </c>
      <c r="S160" s="29">
        <f t="shared" si="38"/>
        <v>1.1900000000000001E-2</v>
      </c>
      <c r="T160" s="184">
        <f t="shared" si="46"/>
        <v>354</v>
      </c>
      <c r="U160" s="31">
        <f t="shared" si="39"/>
        <v>2534394</v>
      </c>
      <c r="V160" s="37">
        <f t="shared" si="40"/>
        <v>3715.86</v>
      </c>
      <c r="W160" s="34">
        <f t="shared" si="41"/>
        <v>0.45</v>
      </c>
      <c r="X160" s="34">
        <f t="shared" si="42"/>
        <v>1.1499999999999999</v>
      </c>
      <c r="Y160" s="79">
        <v>204149.22</v>
      </c>
      <c r="Z160" s="78">
        <v>128050048</v>
      </c>
      <c r="AA160" s="11">
        <v>61083817</v>
      </c>
      <c r="AB160" s="11">
        <v>1516275.02</v>
      </c>
      <c r="AC160" s="11"/>
      <c r="AD160" s="11">
        <v>2212.4</v>
      </c>
      <c r="AE160" s="11">
        <v>16057.1</v>
      </c>
      <c r="AF160" s="11"/>
      <c r="AG160" s="11">
        <v>8107.4</v>
      </c>
      <c r="AH160" s="11"/>
      <c r="AI160" s="11">
        <v>10913.4</v>
      </c>
      <c r="AJ160" s="11">
        <v>372040.59</v>
      </c>
      <c r="AK160" s="11"/>
      <c r="AL160" s="11"/>
      <c r="AM160" s="11"/>
      <c r="AN160" s="11"/>
      <c r="AO160" s="11"/>
      <c r="AP160" s="11"/>
      <c r="AQ160" s="11"/>
      <c r="AR160" s="11"/>
      <c r="AS160" s="11"/>
      <c r="AT160" s="11">
        <v>113345.22</v>
      </c>
      <c r="AU160" s="8">
        <v>0</v>
      </c>
      <c r="AV160" s="8">
        <v>4233.8999999999996</v>
      </c>
      <c r="AW160" s="38">
        <f t="shared" si="47"/>
        <v>2043185.0299999998</v>
      </c>
    </row>
    <row r="161" spans="1:49" x14ac:dyDescent="0.2">
      <c r="A161" s="1">
        <v>108110603</v>
      </c>
      <c r="B161" s="2" t="s">
        <v>179</v>
      </c>
      <c r="C161" s="2" t="s">
        <v>180</v>
      </c>
      <c r="D161" s="15">
        <v>38119</v>
      </c>
      <c r="E161" s="6">
        <v>2174</v>
      </c>
      <c r="F161" s="28">
        <f t="shared" si="43"/>
        <v>1886077.23</v>
      </c>
      <c r="G161" s="37">
        <f t="shared" si="32"/>
        <v>22.76</v>
      </c>
      <c r="H161" s="39">
        <f t="shared" si="44"/>
        <v>497</v>
      </c>
      <c r="I161" s="34">
        <f t="shared" si="33"/>
        <v>0.44</v>
      </c>
      <c r="J161" s="76">
        <v>9787180.3599999994</v>
      </c>
      <c r="K161" s="76">
        <v>0</v>
      </c>
      <c r="L161" s="76">
        <f t="shared" si="45"/>
        <v>9787180.3599999994</v>
      </c>
      <c r="M161" s="64">
        <v>668.09500000000003</v>
      </c>
      <c r="N161" s="23">
        <f>INDEX('BEFC_17-18'!$Z$3:$Z$502,MATCH('LECI_17-18'!A:A,'BEFC_17-18'!$A$3:$A$502))</f>
        <v>324.51600000000002</v>
      </c>
      <c r="O161" s="35">
        <f t="shared" si="34"/>
        <v>9860.0400000000009</v>
      </c>
      <c r="P161" s="237">
        <f t="shared" si="35"/>
        <v>56</v>
      </c>
      <c r="Q161" s="22">
        <f t="shared" si="36"/>
        <v>1.2058</v>
      </c>
      <c r="R161" s="34">
        <f t="shared" si="37"/>
        <v>0.44</v>
      </c>
      <c r="S161" s="29">
        <f t="shared" si="38"/>
        <v>9.1999999999999998E-3</v>
      </c>
      <c r="T161" s="184">
        <f t="shared" si="46"/>
        <v>471</v>
      </c>
      <c r="U161" s="31">
        <f t="shared" si="39"/>
        <v>2738668</v>
      </c>
      <c r="V161" s="37">
        <f t="shared" si="40"/>
        <v>2759.05</v>
      </c>
      <c r="W161" s="34">
        <f t="shared" si="41"/>
        <v>0.59</v>
      </c>
      <c r="X161" s="34">
        <f t="shared" si="42"/>
        <v>1.03</v>
      </c>
      <c r="Y161" s="79">
        <v>169084.96</v>
      </c>
      <c r="Z161" s="78">
        <v>130166146</v>
      </c>
      <c r="AA161" s="11">
        <v>74212062</v>
      </c>
      <c r="AB161" s="11">
        <v>1108834.76</v>
      </c>
      <c r="AC161" s="11"/>
      <c r="AD161" s="11">
        <v>1862.66</v>
      </c>
      <c r="AE161" s="11">
        <v>6393.55</v>
      </c>
      <c r="AF161" s="11"/>
      <c r="AG161" s="11">
        <v>10654.98</v>
      </c>
      <c r="AH161" s="11"/>
      <c r="AI161" s="11">
        <v>25121.62</v>
      </c>
      <c r="AJ161" s="11">
        <v>404366.37</v>
      </c>
      <c r="AK161" s="11"/>
      <c r="AL161" s="11"/>
      <c r="AM161" s="11"/>
      <c r="AN161" s="11"/>
      <c r="AO161" s="11"/>
      <c r="AP161" s="11"/>
      <c r="AQ161" s="11"/>
      <c r="AR161" s="11"/>
      <c r="AS161" s="11"/>
      <c r="AT161" s="11">
        <v>159758.32999999999</v>
      </c>
      <c r="AU161" s="8">
        <v>0</v>
      </c>
      <c r="AV161" s="8">
        <v>0</v>
      </c>
      <c r="AW161" s="38">
        <f t="shared" si="47"/>
        <v>1716992.27</v>
      </c>
    </row>
    <row r="162" spans="1:49" x14ac:dyDescent="0.2">
      <c r="A162" s="1">
        <v>108111203</v>
      </c>
      <c r="B162" s="2" t="s">
        <v>181</v>
      </c>
      <c r="C162" s="2" t="s">
        <v>180</v>
      </c>
      <c r="D162" s="15">
        <v>45740</v>
      </c>
      <c r="E162" s="6">
        <v>4082</v>
      </c>
      <c r="F162" s="28">
        <f t="shared" si="43"/>
        <v>5705360.1500000004</v>
      </c>
      <c r="G162" s="37">
        <f t="shared" si="32"/>
        <v>30.56</v>
      </c>
      <c r="H162" s="39">
        <f t="shared" si="44"/>
        <v>473</v>
      </c>
      <c r="I162" s="34">
        <f t="shared" si="33"/>
        <v>0.6</v>
      </c>
      <c r="J162" s="76">
        <v>18644493.829999998</v>
      </c>
      <c r="K162" s="76">
        <v>48733.52</v>
      </c>
      <c r="L162" s="76">
        <f t="shared" si="45"/>
        <v>18595760.309999999</v>
      </c>
      <c r="M162" s="64">
        <v>1419.3040000000001</v>
      </c>
      <c r="N162" s="23">
        <f>INDEX('BEFC_17-18'!$Z$3:$Z$502,MATCH('LECI_17-18'!A:A,'BEFC_17-18'!$A$3:$A$502))</f>
        <v>253.55</v>
      </c>
      <c r="O162" s="35">
        <f t="shared" si="34"/>
        <v>11116.19</v>
      </c>
      <c r="P162" s="237">
        <f t="shared" si="35"/>
        <v>168</v>
      </c>
      <c r="Q162" s="22">
        <f t="shared" si="36"/>
        <v>1.0694999999999999</v>
      </c>
      <c r="R162" s="34">
        <f t="shared" si="37"/>
        <v>0.6</v>
      </c>
      <c r="S162" s="29">
        <f t="shared" si="38"/>
        <v>1.09E-2</v>
      </c>
      <c r="T162" s="184">
        <f t="shared" si="46"/>
        <v>409</v>
      </c>
      <c r="U162" s="31">
        <f t="shared" si="39"/>
        <v>7035531</v>
      </c>
      <c r="V162" s="37">
        <f t="shared" si="40"/>
        <v>4205.71</v>
      </c>
      <c r="W162" s="34">
        <f t="shared" si="41"/>
        <v>0.37</v>
      </c>
      <c r="X162" s="34">
        <f t="shared" si="42"/>
        <v>0.97</v>
      </c>
      <c r="Y162" s="79">
        <v>506577.4</v>
      </c>
      <c r="Z162" s="78">
        <v>340474082</v>
      </c>
      <c r="AA162" s="11">
        <v>184565562</v>
      </c>
      <c r="AB162" s="11">
        <v>3867741.93</v>
      </c>
      <c r="AC162" s="11"/>
      <c r="AD162" s="11">
        <v>5719.65</v>
      </c>
      <c r="AE162" s="11">
        <v>5324.53</v>
      </c>
      <c r="AF162" s="11"/>
      <c r="AG162" s="11">
        <v>26892.5</v>
      </c>
      <c r="AH162" s="11"/>
      <c r="AI162" s="11">
        <v>26892.5</v>
      </c>
      <c r="AJ162" s="11">
        <v>952335.79</v>
      </c>
      <c r="AK162" s="11"/>
      <c r="AL162" s="11"/>
      <c r="AM162" s="11"/>
      <c r="AN162" s="11"/>
      <c r="AO162" s="11"/>
      <c r="AP162" s="11"/>
      <c r="AQ162" s="11"/>
      <c r="AR162" s="11"/>
      <c r="AS162" s="11"/>
      <c r="AT162" s="11">
        <v>292089.21999999997</v>
      </c>
      <c r="AU162" s="8">
        <v>0</v>
      </c>
      <c r="AV162" s="8">
        <v>21786.63</v>
      </c>
      <c r="AW162" s="38">
        <f t="shared" si="47"/>
        <v>5198782.75</v>
      </c>
    </row>
    <row r="163" spans="1:49" x14ac:dyDescent="0.2">
      <c r="A163" s="1">
        <v>108111303</v>
      </c>
      <c r="B163" s="2" t="s">
        <v>182</v>
      </c>
      <c r="C163" s="2" t="s">
        <v>180</v>
      </c>
      <c r="D163" s="15">
        <v>50674</v>
      </c>
      <c r="E163" s="6">
        <v>5595</v>
      </c>
      <c r="F163" s="28">
        <f t="shared" si="43"/>
        <v>9883233.4900000002</v>
      </c>
      <c r="G163" s="37">
        <f t="shared" si="32"/>
        <v>34.86</v>
      </c>
      <c r="H163" s="39">
        <f t="shared" si="44"/>
        <v>445</v>
      </c>
      <c r="I163" s="34">
        <f t="shared" si="33"/>
        <v>0.68</v>
      </c>
      <c r="J163" s="76">
        <v>20413505.850000001</v>
      </c>
      <c r="K163" s="76">
        <v>571461.80000000005</v>
      </c>
      <c r="L163" s="76">
        <f t="shared" si="45"/>
        <v>19842044.050000001</v>
      </c>
      <c r="M163" s="64">
        <v>1700.6969999999999</v>
      </c>
      <c r="N163" s="23">
        <f>INDEX('BEFC_17-18'!$Z$3:$Z$502,MATCH('LECI_17-18'!A:A,'BEFC_17-18'!$A$3:$A$502))</f>
        <v>201.96199999999999</v>
      </c>
      <c r="O163" s="35">
        <f t="shared" si="34"/>
        <v>10428.59</v>
      </c>
      <c r="P163" s="237">
        <f t="shared" si="35"/>
        <v>90</v>
      </c>
      <c r="Q163" s="22">
        <f t="shared" si="36"/>
        <v>1.1400999999999999</v>
      </c>
      <c r="R163" s="34">
        <f t="shared" si="37"/>
        <v>0.68</v>
      </c>
      <c r="S163" s="29">
        <f t="shared" si="38"/>
        <v>1.04E-2</v>
      </c>
      <c r="T163" s="184">
        <f t="shared" si="46"/>
        <v>432</v>
      </c>
      <c r="U163" s="31">
        <f t="shared" si="39"/>
        <v>12687948</v>
      </c>
      <c r="V163" s="37">
        <f t="shared" si="40"/>
        <v>6668.53</v>
      </c>
      <c r="W163" s="34">
        <f t="shared" si="41"/>
        <v>0.01</v>
      </c>
      <c r="X163" s="34">
        <f t="shared" si="42"/>
        <v>0.69000000000000006</v>
      </c>
      <c r="Y163" s="79">
        <v>390088.93</v>
      </c>
      <c r="Z163" s="78">
        <v>670043169</v>
      </c>
      <c r="AA163" s="11">
        <v>276818643</v>
      </c>
      <c r="AB163" s="11">
        <v>7460153.9400000004</v>
      </c>
      <c r="AC163" s="11">
        <v>13709.29</v>
      </c>
      <c r="AD163" s="11">
        <v>11011</v>
      </c>
      <c r="AE163" s="11">
        <v>11818.5</v>
      </c>
      <c r="AF163" s="11"/>
      <c r="AG163" s="11">
        <v>33417.69</v>
      </c>
      <c r="AH163" s="11"/>
      <c r="AI163" s="11">
        <v>70777.119999999995</v>
      </c>
      <c r="AJ163" s="11">
        <v>1473743.22</v>
      </c>
      <c r="AK163" s="11"/>
      <c r="AL163" s="11"/>
      <c r="AM163" s="11"/>
      <c r="AN163" s="11"/>
      <c r="AO163" s="11"/>
      <c r="AP163" s="11"/>
      <c r="AQ163" s="11"/>
      <c r="AR163" s="11"/>
      <c r="AS163" s="11"/>
      <c r="AT163" s="11">
        <v>417874.27</v>
      </c>
      <c r="AU163" s="8">
        <v>0</v>
      </c>
      <c r="AV163" s="8">
        <v>639.53</v>
      </c>
      <c r="AW163" s="38">
        <f t="shared" si="47"/>
        <v>9493144.5600000005</v>
      </c>
    </row>
    <row r="164" spans="1:49" x14ac:dyDescent="0.2">
      <c r="A164" s="1">
        <v>108111403</v>
      </c>
      <c r="B164" s="2" t="s">
        <v>183</v>
      </c>
      <c r="C164" s="2" t="s">
        <v>180</v>
      </c>
      <c r="D164" s="15">
        <v>43571</v>
      </c>
      <c r="E164" s="6">
        <v>2728</v>
      </c>
      <c r="F164" s="28">
        <f t="shared" si="43"/>
        <v>3012709.0999999996</v>
      </c>
      <c r="G164" s="37">
        <f t="shared" si="32"/>
        <v>25.35</v>
      </c>
      <c r="H164" s="39">
        <f t="shared" si="44"/>
        <v>490</v>
      </c>
      <c r="I164" s="34">
        <f t="shared" si="33"/>
        <v>0.49</v>
      </c>
      <c r="J164" s="76">
        <v>10666908.710000001</v>
      </c>
      <c r="K164" s="76">
        <v>0</v>
      </c>
      <c r="L164" s="76">
        <f t="shared" si="45"/>
        <v>10666908.710000001</v>
      </c>
      <c r="M164" s="64">
        <v>802.64800000000002</v>
      </c>
      <c r="N164" s="23">
        <f>INDEX('BEFC_17-18'!$Z$3:$Z$502,MATCH('LECI_17-18'!A:A,'BEFC_17-18'!$A$3:$A$502))</f>
        <v>137.477</v>
      </c>
      <c r="O164" s="35">
        <f t="shared" si="34"/>
        <v>11346.27</v>
      </c>
      <c r="P164" s="237">
        <f t="shared" si="35"/>
        <v>195</v>
      </c>
      <c r="Q164" s="22">
        <f t="shared" si="36"/>
        <v>1.0478000000000001</v>
      </c>
      <c r="R164" s="34">
        <f t="shared" si="37"/>
        <v>0.49</v>
      </c>
      <c r="S164" s="29">
        <f t="shared" si="38"/>
        <v>1.06E-2</v>
      </c>
      <c r="T164" s="184">
        <f t="shared" si="46"/>
        <v>422</v>
      </c>
      <c r="U164" s="31">
        <f t="shared" si="39"/>
        <v>3795882</v>
      </c>
      <c r="V164" s="37">
        <f t="shared" si="40"/>
        <v>4037.64</v>
      </c>
      <c r="W164" s="34">
        <f t="shared" si="41"/>
        <v>0.4</v>
      </c>
      <c r="X164" s="34">
        <f t="shared" si="42"/>
        <v>0.89</v>
      </c>
      <c r="Y164" s="79">
        <v>272065.74</v>
      </c>
      <c r="Z164" s="78">
        <v>180468487</v>
      </c>
      <c r="AA164" s="11">
        <v>102806287</v>
      </c>
      <c r="AB164" s="11">
        <v>1972883.92</v>
      </c>
      <c r="AC164" s="11"/>
      <c r="AD164" s="11">
        <v>3149.84</v>
      </c>
      <c r="AE164" s="11"/>
      <c r="AF164" s="11"/>
      <c r="AG164" s="11"/>
      <c r="AH164" s="11"/>
      <c r="AI164" s="11">
        <v>4938.8599999999997</v>
      </c>
      <c r="AJ164" s="11">
        <v>570341.86</v>
      </c>
      <c r="AK164" s="11"/>
      <c r="AL164" s="11"/>
      <c r="AM164" s="11"/>
      <c r="AN164" s="11"/>
      <c r="AO164" s="11"/>
      <c r="AP164" s="11"/>
      <c r="AQ164" s="11"/>
      <c r="AR164" s="11"/>
      <c r="AS164" s="11"/>
      <c r="AT164" s="11">
        <v>184315.63</v>
      </c>
      <c r="AU164" s="8">
        <v>0</v>
      </c>
      <c r="AV164" s="8">
        <v>5013.25</v>
      </c>
      <c r="AW164" s="38">
        <f t="shared" si="47"/>
        <v>2740643.36</v>
      </c>
    </row>
    <row r="165" spans="1:49" x14ac:dyDescent="0.2">
      <c r="A165" s="1">
        <v>108112003</v>
      </c>
      <c r="B165" s="2" t="s">
        <v>184</v>
      </c>
      <c r="C165" s="2" t="s">
        <v>180</v>
      </c>
      <c r="D165" s="15">
        <v>38569</v>
      </c>
      <c r="E165" s="6">
        <v>2177</v>
      </c>
      <c r="F165" s="28">
        <f t="shared" si="43"/>
        <v>2542459.9500000002</v>
      </c>
      <c r="G165" s="37">
        <f t="shared" si="32"/>
        <v>30.28</v>
      </c>
      <c r="H165" s="39">
        <f t="shared" si="44"/>
        <v>475</v>
      </c>
      <c r="I165" s="34">
        <f t="shared" si="33"/>
        <v>0.59</v>
      </c>
      <c r="J165" s="76">
        <v>10976052.08</v>
      </c>
      <c r="K165" s="76">
        <v>0</v>
      </c>
      <c r="L165" s="76">
        <f t="shared" si="45"/>
        <v>10976052.08</v>
      </c>
      <c r="M165" s="64">
        <v>691.27099999999996</v>
      </c>
      <c r="N165" s="23">
        <f>INDEX('BEFC_17-18'!$Z$3:$Z$502,MATCH('LECI_17-18'!A:A,'BEFC_17-18'!$A$3:$A$502))</f>
        <v>153.52600000000001</v>
      </c>
      <c r="O165" s="35">
        <f t="shared" si="34"/>
        <v>12992.53</v>
      </c>
      <c r="P165" s="237">
        <f t="shared" si="35"/>
        <v>346</v>
      </c>
      <c r="Q165" s="22">
        <f t="shared" si="36"/>
        <v>0.91510000000000002</v>
      </c>
      <c r="R165" s="34">
        <f t="shared" si="37"/>
        <v>0.54</v>
      </c>
      <c r="S165" s="29">
        <f t="shared" si="38"/>
        <v>1.5599999999999999E-2</v>
      </c>
      <c r="T165" s="184">
        <f t="shared" si="46"/>
        <v>132</v>
      </c>
      <c r="U165" s="31">
        <f t="shared" si="39"/>
        <v>2185109</v>
      </c>
      <c r="V165" s="37">
        <f t="shared" si="40"/>
        <v>2586.5500000000002</v>
      </c>
      <c r="W165" s="34">
        <f t="shared" si="41"/>
        <v>0.61</v>
      </c>
      <c r="X165" s="34">
        <f t="shared" si="42"/>
        <v>1.1499999999999999</v>
      </c>
      <c r="Y165" s="79">
        <v>303369.92</v>
      </c>
      <c r="Z165" s="78">
        <v>97759183</v>
      </c>
      <c r="AA165" s="11">
        <v>65308668</v>
      </c>
      <c r="AB165" s="11">
        <v>1603146.24</v>
      </c>
      <c r="AC165" s="11">
        <v>9929.17</v>
      </c>
      <c r="AD165" s="11">
        <v>2526.06</v>
      </c>
      <c r="AE165" s="11"/>
      <c r="AF165" s="11"/>
      <c r="AG165" s="11">
        <v>7531.62</v>
      </c>
      <c r="AH165" s="11"/>
      <c r="AI165" s="11">
        <v>7531.62</v>
      </c>
      <c r="AJ165" s="11">
        <v>394273</v>
      </c>
      <c r="AK165" s="11"/>
      <c r="AL165" s="11"/>
      <c r="AM165" s="11"/>
      <c r="AN165" s="11"/>
      <c r="AO165" s="11"/>
      <c r="AP165" s="11"/>
      <c r="AQ165" s="11"/>
      <c r="AR165" s="11"/>
      <c r="AS165" s="11"/>
      <c r="AT165" s="11">
        <v>204477.55</v>
      </c>
      <c r="AU165" s="8">
        <v>0</v>
      </c>
      <c r="AV165" s="8">
        <v>9674.77</v>
      </c>
      <c r="AW165" s="38">
        <f t="shared" si="47"/>
        <v>2239090.0300000003</v>
      </c>
    </row>
    <row r="166" spans="1:49" x14ac:dyDescent="0.2">
      <c r="A166" s="1">
        <v>108112203</v>
      </c>
      <c r="B166" s="2" t="s">
        <v>185</v>
      </c>
      <c r="C166" s="2" t="s">
        <v>180</v>
      </c>
      <c r="D166" s="15">
        <v>49152</v>
      </c>
      <c r="E166" s="6">
        <v>4915</v>
      </c>
      <c r="F166" s="28">
        <f t="shared" si="43"/>
        <v>6253896.8600000013</v>
      </c>
      <c r="G166" s="37">
        <f t="shared" si="32"/>
        <v>25.89</v>
      </c>
      <c r="H166" s="39">
        <f t="shared" si="44"/>
        <v>489</v>
      </c>
      <c r="I166" s="34">
        <f t="shared" si="33"/>
        <v>0.5</v>
      </c>
      <c r="J166" s="76">
        <v>23767459.819999997</v>
      </c>
      <c r="K166" s="76">
        <v>30044.99</v>
      </c>
      <c r="L166" s="76">
        <f t="shared" si="45"/>
        <v>23737414.829999998</v>
      </c>
      <c r="M166" s="64">
        <v>1885.8130000000001</v>
      </c>
      <c r="N166" s="23">
        <f>INDEX('BEFC_17-18'!$Z$3:$Z$502,MATCH('LECI_17-18'!A:A,'BEFC_17-18'!$A$3:$A$502))</f>
        <v>284.10199999999998</v>
      </c>
      <c r="O166" s="35">
        <f t="shared" si="34"/>
        <v>10939.33</v>
      </c>
      <c r="P166" s="237">
        <f t="shared" si="35"/>
        <v>148</v>
      </c>
      <c r="Q166" s="22">
        <f t="shared" si="36"/>
        <v>1.0868</v>
      </c>
      <c r="R166" s="34">
        <f t="shared" si="37"/>
        <v>0.5</v>
      </c>
      <c r="S166" s="29">
        <f t="shared" si="38"/>
        <v>8.3999999999999995E-3</v>
      </c>
      <c r="T166" s="184">
        <f t="shared" si="46"/>
        <v>486</v>
      </c>
      <c r="U166" s="31">
        <f t="shared" si="39"/>
        <v>9946436</v>
      </c>
      <c r="V166" s="37">
        <f t="shared" si="40"/>
        <v>4583.79</v>
      </c>
      <c r="W166" s="34">
        <f t="shared" si="41"/>
        <v>0.32</v>
      </c>
      <c r="X166" s="34">
        <f t="shared" si="42"/>
        <v>0.82000000000000006</v>
      </c>
      <c r="Y166" s="79">
        <v>824162.23</v>
      </c>
      <c r="Z166" s="78">
        <v>479139920</v>
      </c>
      <c r="AA166" s="11">
        <v>263131428</v>
      </c>
      <c r="AB166" s="11">
        <v>3759086.68</v>
      </c>
      <c r="AC166" s="11">
        <v>27090.93</v>
      </c>
      <c r="AD166" s="11">
        <v>6210.62</v>
      </c>
      <c r="AE166" s="11">
        <v>9467.1</v>
      </c>
      <c r="AF166" s="11"/>
      <c r="AG166" s="11">
        <v>23503.599999999999</v>
      </c>
      <c r="AH166" s="11"/>
      <c r="AI166" s="11">
        <v>41797.599999999999</v>
      </c>
      <c r="AJ166" s="11">
        <v>1307133.01</v>
      </c>
      <c r="AK166" s="11"/>
      <c r="AL166" s="11"/>
      <c r="AM166" s="11"/>
      <c r="AN166" s="11"/>
      <c r="AO166" s="11"/>
      <c r="AP166" s="11"/>
      <c r="AQ166" s="11"/>
      <c r="AR166" s="11"/>
      <c r="AS166" s="11"/>
      <c r="AT166" s="11">
        <v>249002.37</v>
      </c>
      <c r="AU166" s="8">
        <v>0</v>
      </c>
      <c r="AV166" s="8">
        <v>6442.72</v>
      </c>
      <c r="AW166" s="38">
        <f t="shared" si="47"/>
        <v>5429734.6300000008</v>
      </c>
    </row>
    <row r="167" spans="1:49" x14ac:dyDescent="0.2">
      <c r="A167" s="1">
        <v>108112502</v>
      </c>
      <c r="B167" s="2" t="s">
        <v>186</v>
      </c>
      <c r="C167" s="2" t="s">
        <v>180</v>
      </c>
      <c r="D167" s="15">
        <v>28075</v>
      </c>
      <c r="E167" s="6">
        <v>12872</v>
      </c>
      <c r="F167" s="28">
        <f t="shared" si="43"/>
        <v>11745880.539999999</v>
      </c>
      <c r="G167" s="37">
        <f t="shared" si="32"/>
        <v>32.5</v>
      </c>
      <c r="H167" s="39">
        <f t="shared" si="44"/>
        <v>462</v>
      </c>
      <c r="I167" s="34">
        <f t="shared" si="33"/>
        <v>0.63</v>
      </c>
      <c r="J167" s="76">
        <v>42686468</v>
      </c>
      <c r="K167" s="76">
        <v>472108</v>
      </c>
      <c r="L167" s="76">
        <f t="shared" si="45"/>
        <v>42214360</v>
      </c>
      <c r="M167" s="64">
        <v>3107.6819999999998</v>
      </c>
      <c r="N167" s="23">
        <f>INDEX('BEFC_17-18'!$Z$3:$Z$502,MATCH('LECI_17-18'!A:A,'BEFC_17-18'!$A$3:$A$502))</f>
        <v>1558.8230000000001</v>
      </c>
      <c r="O167" s="35">
        <f t="shared" si="34"/>
        <v>9046.25</v>
      </c>
      <c r="P167" s="237">
        <f t="shared" si="35"/>
        <v>20</v>
      </c>
      <c r="Q167" s="22">
        <f t="shared" si="36"/>
        <v>1.3143</v>
      </c>
      <c r="R167" s="34">
        <f t="shared" si="37"/>
        <v>0.63</v>
      </c>
      <c r="S167" s="29">
        <f t="shared" si="38"/>
        <v>1.2500000000000001E-2</v>
      </c>
      <c r="T167" s="184">
        <f t="shared" si="46"/>
        <v>320</v>
      </c>
      <c r="U167" s="31">
        <f t="shared" si="39"/>
        <v>12607001</v>
      </c>
      <c r="V167" s="37">
        <f t="shared" si="40"/>
        <v>2701.59</v>
      </c>
      <c r="W167" s="34">
        <f t="shared" si="41"/>
        <v>0.6</v>
      </c>
      <c r="X167" s="34">
        <f t="shared" si="42"/>
        <v>1.23</v>
      </c>
      <c r="Y167" s="79">
        <v>1365311.54</v>
      </c>
      <c r="Z167" s="78">
        <v>640878620</v>
      </c>
      <c r="AA167" s="11">
        <v>299942353</v>
      </c>
      <c r="AB167" s="11">
        <v>7212827</v>
      </c>
      <c r="AC167" s="11">
        <v>16436</v>
      </c>
      <c r="AD167" s="11">
        <v>10969</v>
      </c>
      <c r="AE167" s="11">
        <v>12952</v>
      </c>
      <c r="AF167" s="11"/>
      <c r="AG167" s="11">
        <v>37659</v>
      </c>
      <c r="AH167" s="11"/>
      <c r="AI167" s="11">
        <v>430001</v>
      </c>
      <c r="AJ167" s="11">
        <v>1662056</v>
      </c>
      <c r="AK167" s="11"/>
      <c r="AL167" s="11"/>
      <c r="AM167" s="11"/>
      <c r="AN167" s="11"/>
      <c r="AO167" s="11"/>
      <c r="AP167" s="11"/>
      <c r="AQ167" s="11"/>
      <c r="AR167" s="11"/>
      <c r="AS167" s="11"/>
      <c r="AT167" s="11">
        <v>812793</v>
      </c>
      <c r="AU167" s="8">
        <v>0</v>
      </c>
      <c r="AV167" s="8">
        <v>184876</v>
      </c>
      <c r="AW167" s="38">
        <f t="shared" si="47"/>
        <v>10380569</v>
      </c>
    </row>
    <row r="168" spans="1:49" x14ac:dyDescent="0.2">
      <c r="A168" s="1">
        <v>108114503</v>
      </c>
      <c r="B168" s="2" t="s">
        <v>187</v>
      </c>
      <c r="C168" s="2" t="s">
        <v>180</v>
      </c>
      <c r="D168" s="15">
        <v>44668</v>
      </c>
      <c r="E168" s="6">
        <v>3088</v>
      </c>
      <c r="F168" s="28">
        <f t="shared" si="43"/>
        <v>3662222.59</v>
      </c>
      <c r="G168" s="37">
        <f t="shared" si="32"/>
        <v>26.55</v>
      </c>
      <c r="H168" s="39">
        <f t="shared" si="44"/>
        <v>488</v>
      </c>
      <c r="I168" s="34">
        <f t="shared" si="33"/>
        <v>0.52</v>
      </c>
      <c r="J168" s="76">
        <v>14969463.9</v>
      </c>
      <c r="K168" s="76">
        <v>5691.16</v>
      </c>
      <c r="L168" s="76">
        <f t="shared" si="45"/>
        <v>14963772.74</v>
      </c>
      <c r="M168" s="64">
        <v>1077.116</v>
      </c>
      <c r="N168" s="23">
        <f>INDEX('BEFC_17-18'!$Z$3:$Z$502,MATCH('LECI_17-18'!A:A,'BEFC_17-18'!$A$3:$A$502))</f>
        <v>247.51599999999999</v>
      </c>
      <c r="O168" s="35">
        <f t="shared" si="34"/>
        <v>11296.55</v>
      </c>
      <c r="P168" s="237">
        <f t="shared" si="35"/>
        <v>187</v>
      </c>
      <c r="Q168" s="22">
        <f t="shared" si="36"/>
        <v>1.0525</v>
      </c>
      <c r="R168" s="34">
        <f t="shared" si="37"/>
        <v>0.52</v>
      </c>
      <c r="S168" s="29">
        <f t="shared" si="38"/>
        <v>1.04E-2</v>
      </c>
      <c r="T168" s="184">
        <f t="shared" si="46"/>
        <v>432</v>
      </c>
      <c r="U168" s="31">
        <f t="shared" si="39"/>
        <v>4726282</v>
      </c>
      <c r="V168" s="37">
        <f t="shared" si="40"/>
        <v>3568</v>
      </c>
      <c r="W168" s="34">
        <f t="shared" si="41"/>
        <v>0.47</v>
      </c>
      <c r="X168" s="34">
        <f t="shared" si="42"/>
        <v>0.99</v>
      </c>
      <c r="Y168" s="79">
        <v>314063.33</v>
      </c>
      <c r="Z168" s="78">
        <v>216164269</v>
      </c>
      <c r="AA168" s="11">
        <v>136543338</v>
      </c>
      <c r="AB168" s="11">
        <v>2393988.6800000002</v>
      </c>
      <c r="AC168" s="11"/>
      <c r="AD168" s="11">
        <v>3589.62</v>
      </c>
      <c r="AE168" s="11">
        <v>116.4</v>
      </c>
      <c r="AF168" s="11"/>
      <c r="AG168" s="11">
        <v>19043.900000000001</v>
      </c>
      <c r="AH168" s="11"/>
      <c r="AI168" s="11">
        <v>27180.34</v>
      </c>
      <c r="AJ168" s="11">
        <v>688779.02</v>
      </c>
      <c r="AK168" s="11"/>
      <c r="AL168" s="11"/>
      <c r="AM168" s="11"/>
      <c r="AN168" s="11"/>
      <c r="AO168" s="11"/>
      <c r="AP168" s="11"/>
      <c r="AQ168" s="11"/>
      <c r="AR168" s="11"/>
      <c r="AS168" s="11"/>
      <c r="AT168" s="11">
        <v>206219.32</v>
      </c>
      <c r="AU168" s="8">
        <v>0</v>
      </c>
      <c r="AV168" s="8">
        <v>9241.98</v>
      </c>
      <c r="AW168" s="38">
        <f t="shared" si="47"/>
        <v>3348159.26</v>
      </c>
    </row>
    <row r="169" spans="1:49" x14ac:dyDescent="0.2">
      <c r="A169" s="1">
        <v>108116003</v>
      </c>
      <c r="B169" s="2" t="s">
        <v>188</v>
      </c>
      <c r="C169" s="2" t="s">
        <v>180</v>
      </c>
      <c r="D169" s="15">
        <v>46705</v>
      </c>
      <c r="E169" s="6">
        <v>4991</v>
      </c>
      <c r="F169" s="28">
        <f t="shared" si="43"/>
        <v>6932616.7999999989</v>
      </c>
      <c r="G169" s="37">
        <f t="shared" si="32"/>
        <v>29.74</v>
      </c>
      <c r="H169" s="39">
        <f t="shared" si="44"/>
        <v>478</v>
      </c>
      <c r="I169" s="34">
        <f t="shared" si="33"/>
        <v>0.57999999999999996</v>
      </c>
      <c r="J169" s="76">
        <v>20940767.470000003</v>
      </c>
      <c r="K169" s="76">
        <v>90712.960000000006</v>
      </c>
      <c r="L169" s="76">
        <f t="shared" si="45"/>
        <v>20850054.510000002</v>
      </c>
      <c r="M169" s="64">
        <v>1682.434</v>
      </c>
      <c r="N169" s="23">
        <f>INDEX('BEFC_17-18'!$Z$3:$Z$502,MATCH('LECI_17-18'!A:A,'BEFC_17-18'!$A$3:$A$502))</f>
        <v>234.517</v>
      </c>
      <c r="O169" s="35">
        <f t="shared" si="34"/>
        <v>10876.68</v>
      </c>
      <c r="P169" s="237">
        <f t="shared" si="35"/>
        <v>140</v>
      </c>
      <c r="Q169" s="22">
        <f t="shared" si="36"/>
        <v>1.0931</v>
      </c>
      <c r="R169" s="34">
        <f t="shared" si="37"/>
        <v>0.57999999999999996</v>
      </c>
      <c r="S169" s="29">
        <f t="shared" si="38"/>
        <v>9.4000000000000004E-3</v>
      </c>
      <c r="T169" s="184">
        <f t="shared" si="46"/>
        <v>466</v>
      </c>
      <c r="U169" s="31">
        <f t="shared" si="39"/>
        <v>9917205</v>
      </c>
      <c r="V169" s="37">
        <f t="shared" si="40"/>
        <v>5173.43</v>
      </c>
      <c r="W169" s="34">
        <f t="shared" si="41"/>
        <v>0.23</v>
      </c>
      <c r="X169" s="34">
        <f t="shared" si="42"/>
        <v>0.80999999999999994</v>
      </c>
      <c r="Y169" s="79">
        <v>452506.89</v>
      </c>
      <c r="Z169" s="78">
        <v>480760124</v>
      </c>
      <c r="AA169" s="11">
        <v>259329827</v>
      </c>
      <c r="AB169" s="11">
        <v>4495816.25</v>
      </c>
      <c r="AC169" s="11">
        <v>11801.89</v>
      </c>
      <c r="AD169" s="11">
        <v>6954.07</v>
      </c>
      <c r="AE169" s="11">
        <v>14659.52</v>
      </c>
      <c r="AF169" s="11"/>
      <c r="AG169" s="11">
        <v>34260.949999999997</v>
      </c>
      <c r="AH169" s="11"/>
      <c r="AI169" s="11">
        <v>72432.38</v>
      </c>
      <c r="AJ169" s="11">
        <v>1291867.75</v>
      </c>
      <c r="AK169" s="11"/>
      <c r="AL169" s="11"/>
      <c r="AM169" s="11"/>
      <c r="AN169" s="11"/>
      <c r="AO169" s="11"/>
      <c r="AP169" s="11"/>
      <c r="AQ169" s="11"/>
      <c r="AR169" s="11"/>
      <c r="AS169" s="11"/>
      <c r="AT169" s="11">
        <v>371296.17</v>
      </c>
      <c r="AU169" s="8">
        <v>0</v>
      </c>
      <c r="AV169" s="8">
        <v>181020.93</v>
      </c>
      <c r="AW169" s="38">
        <f t="shared" si="47"/>
        <v>6480109.9099999992</v>
      </c>
    </row>
    <row r="170" spans="1:49" x14ac:dyDescent="0.2">
      <c r="A170" s="1">
        <v>108116303</v>
      </c>
      <c r="B170" s="2" t="s">
        <v>189</v>
      </c>
      <c r="C170" s="2" t="s">
        <v>180</v>
      </c>
      <c r="D170" s="15">
        <v>43958</v>
      </c>
      <c r="E170" s="6">
        <v>2557</v>
      </c>
      <c r="F170" s="28">
        <f t="shared" si="43"/>
        <v>2819049.26</v>
      </c>
      <c r="G170" s="37">
        <f t="shared" si="32"/>
        <v>25.08</v>
      </c>
      <c r="H170" s="39">
        <f t="shared" si="44"/>
        <v>492</v>
      </c>
      <c r="I170" s="34">
        <f t="shared" si="33"/>
        <v>0.49</v>
      </c>
      <c r="J170" s="76">
        <v>11743395</v>
      </c>
      <c r="K170" s="76">
        <v>1125</v>
      </c>
      <c r="L170" s="76">
        <f t="shared" si="45"/>
        <v>11742270</v>
      </c>
      <c r="M170" s="64">
        <v>901.40300000000002</v>
      </c>
      <c r="N170" s="23">
        <f>INDEX('BEFC_17-18'!$Z$3:$Z$502,MATCH('LECI_17-18'!A:A,'BEFC_17-18'!$A$3:$A$502))</f>
        <v>166.54599999999999</v>
      </c>
      <c r="O170" s="35">
        <f t="shared" si="34"/>
        <v>10995.16</v>
      </c>
      <c r="P170" s="237">
        <f t="shared" si="35"/>
        <v>154</v>
      </c>
      <c r="Q170" s="22">
        <f t="shared" si="36"/>
        <v>1.0812999999999999</v>
      </c>
      <c r="R170" s="34">
        <f t="shared" si="37"/>
        <v>0.49</v>
      </c>
      <c r="S170" s="29">
        <f t="shared" si="38"/>
        <v>9.9000000000000008E-3</v>
      </c>
      <c r="T170" s="184">
        <f t="shared" si="46"/>
        <v>450</v>
      </c>
      <c r="U170" s="31">
        <f t="shared" si="39"/>
        <v>3815444</v>
      </c>
      <c r="V170" s="37">
        <f t="shared" si="40"/>
        <v>3572.68</v>
      </c>
      <c r="W170" s="34">
        <f t="shared" si="41"/>
        <v>0.47</v>
      </c>
      <c r="X170" s="34">
        <f t="shared" si="42"/>
        <v>0.96</v>
      </c>
      <c r="Y170" s="79">
        <v>335770.26</v>
      </c>
      <c r="Z170" s="78">
        <v>179865862</v>
      </c>
      <c r="AA170" s="11">
        <v>104868789</v>
      </c>
      <c r="AB170" s="11">
        <v>1717911</v>
      </c>
      <c r="AC170" s="11"/>
      <c r="AD170" s="11">
        <v>3543</v>
      </c>
      <c r="AE170" s="11">
        <v>508</v>
      </c>
      <c r="AF170" s="11"/>
      <c r="AG170" s="11">
        <v>5444</v>
      </c>
      <c r="AH170" s="11"/>
      <c r="AI170" s="11">
        <v>16561</v>
      </c>
      <c r="AJ170" s="11">
        <v>560853</v>
      </c>
      <c r="AK170" s="11"/>
      <c r="AL170" s="11"/>
      <c r="AM170" s="11"/>
      <c r="AN170" s="11"/>
      <c r="AO170" s="11"/>
      <c r="AP170" s="11"/>
      <c r="AQ170" s="11"/>
      <c r="AR170" s="11"/>
      <c r="AS170" s="11"/>
      <c r="AT170" s="11">
        <v>106014</v>
      </c>
      <c r="AU170" s="8">
        <v>0</v>
      </c>
      <c r="AV170" s="8">
        <v>72445</v>
      </c>
      <c r="AW170" s="38">
        <f t="shared" si="47"/>
        <v>2483279</v>
      </c>
    </row>
    <row r="171" spans="1:49" x14ac:dyDescent="0.2">
      <c r="A171" s="1">
        <v>108116503</v>
      </c>
      <c r="B171" s="2" t="s">
        <v>190</v>
      </c>
      <c r="C171" s="2" t="s">
        <v>180</v>
      </c>
      <c r="D171" s="15">
        <v>51417</v>
      </c>
      <c r="E171" s="6">
        <v>5701</v>
      </c>
      <c r="F171" s="28">
        <f t="shared" si="43"/>
        <v>14103387.450000001</v>
      </c>
      <c r="G171" s="37">
        <f t="shared" si="32"/>
        <v>48.11</v>
      </c>
      <c r="H171" s="39">
        <f t="shared" si="44"/>
        <v>294</v>
      </c>
      <c r="I171" s="34">
        <f t="shared" si="33"/>
        <v>0.94</v>
      </c>
      <c r="J171" s="76">
        <v>18239413.940000001</v>
      </c>
      <c r="K171" s="76">
        <v>0</v>
      </c>
      <c r="L171" s="76">
        <f t="shared" si="45"/>
        <v>18239413.940000001</v>
      </c>
      <c r="M171" s="64">
        <v>1609.2550000000001</v>
      </c>
      <c r="N171" s="23">
        <f>INDEX('BEFC_17-18'!$Z$3:$Z$502,MATCH('LECI_17-18'!A:A,'BEFC_17-18'!$A$3:$A$502))</f>
        <v>239.892</v>
      </c>
      <c r="O171" s="35">
        <f t="shared" si="34"/>
        <v>9863.69</v>
      </c>
      <c r="P171" s="237">
        <f t="shared" si="35"/>
        <v>57</v>
      </c>
      <c r="Q171" s="22">
        <f t="shared" si="36"/>
        <v>1.2053</v>
      </c>
      <c r="R171" s="34">
        <f t="shared" si="37"/>
        <v>0.94</v>
      </c>
      <c r="S171" s="29">
        <f t="shared" si="38"/>
        <v>1.12E-2</v>
      </c>
      <c r="T171" s="184">
        <f t="shared" si="46"/>
        <v>392</v>
      </c>
      <c r="U171" s="31">
        <f t="shared" si="39"/>
        <v>16929429</v>
      </c>
      <c r="V171" s="37">
        <f t="shared" si="40"/>
        <v>9155.26</v>
      </c>
      <c r="W171" s="34">
        <f t="shared" si="41"/>
        <v>0</v>
      </c>
      <c r="X171" s="34">
        <f t="shared" si="42"/>
        <v>0.94</v>
      </c>
      <c r="Y171" s="79">
        <v>230104.49</v>
      </c>
      <c r="Z171" s="78">
        <v>939593786</v>
      </c>
      <c r="AA171" s="11">
        <v>323796450</v>
      </c>
      <c r="AB171" s="11">
        <v>10582609.6</v>
      </c>
      <c r="AC171" s="11">
        <v>8209.92</v>
      </c>
      <c r="AD171" s="11">
        <v>16072.51</v>
      </c>
      <c r="AE171" s="11"/>
      <c r="AF171" s="11"/>
      <c r="AG171" s="11">
        <v>18187.7</v>
      </c>
      <c r="AH171" s="11"/>
      <c r="AI171" s="11">
        <v>88058.81</v>
      </c>
      <c r="AJ171" s="11">
        <v>2463326.4900000002</v>
      </c>
      <c r="AK171" s="11"/>
      <c r="AL171" s="11"/>
      <c r="AM171" s="11"/>
      <c r="AN171" s="11"/>
      <c r="AO171" s="11"/>
      <c r="AP171" s="11"/>
      <c r="AQ171" s="11"/>
      <c r="AR171" s="11"/>
      <c r="AS171" s="11"/>
      <c r="AT171" s="11">
        <v>693659.13</v>
      </c>
      <c r="AU171" s="8">
        <v>0</v>
      </c>
      <c r="AV171" s="8">
        <v>3158.8</v>
      </c>
      <c r="AW171" s="38">
        <f t="shared" si="47"/>
        <v>13873282.960000001</v>
      </c>
    </row>
    <row r="172" spans="1:49" x14ac:dyDescent="0.2">
      <c r="A172" s="1">
        <v>108118503</v>
      </c>
      <c r="B172" s="2" t="s">
        <v>191</v>
      </c>
      <c r="C172" s="2" t="s">
        <v>180</v>
      </c>
      <c r="D172" s="15">
        <v>62324</v>
      </c>
      <c r="E172" s="6">
        <v>5308</v>
      </c>
      <c r="F172" s="28">
        <f t="shared" si="43"/>
        <v>13483516.720000001</v>
      </c>
      <c r="G172" s="37">
        <f t="shared" si="32"/>
        <v>40.76</v>
      </c>
      <c r="H172" s="39">
        <f t="shared" si="44"/>
        <v>382</v>
      </c>
      <c r="I172" s="34">
        <f t="shared" si="33"/>
        <v>0.8</v>
      </c>
      <c r="J172" s="76">
        <v>19440716.689999998</v>
      </c>
      <c r="K172" s="76">
        <v>49026.879999999997</v>
      </c>
      <c r="L172" s="76">
        <f t="shared" si="45"/>
        <v>19391689.809999999</v>
      </c>
      <c r="M172" s="64">
        <v>1488.3679999999999</v>
      </c>
      <c r="N172" s="23">
        <f>INDEX('BEFC_17-18'!$Z$3:$Z$502,MATCH('LECI_17-18'!A:A,'BEFC_17-18'!$A$3:$A$502))</f>
        <v>189.50399999999999</v>
      </c>
      <c r="O172" s="35">
        <f t="shared" si="34"/>
        <v>11557.31</v>
      </c>
      <c r="P172" s="237">
        <f t="shared" si="35"/>
        <v>219</v>
      </c>
      <c r="Q172" s="22">
        <f t="shared" si="36"/>
        <v>1.0286999999999999</v>
      </c>
      <c r="R172" s="34">
        <f t="shared" si="37"/>
        <v>0.8</v>
      </c>
      <c r="S172" s="29">
        <f t="shared" si="38"/>
        <v>1.4200000000000001E-2</v>
      </c>
      <c r="T172" s="184">
        <f t="shared" si="46"/>
        <v>203</v>
      </c>
      <c r="U172" s="31">
        <f t="shared" si="39"/>
        <v>12680995</v>
      </c>
      <c r="V172" s="37">
        <f t="shared" si="40"/>
        <v>7557.78</v>
      </c>
      <c r="W172" s="34">
        <f t="shared" si="41"/>
        <v>0</v>
      </c>
      <c r="X172" s="34">
        <f t="shared" si="42"/>
        <v>0.8</v>
      </c>
      <c r="Y172" s="79">
        <v>309944.56</v>
      </c>
      <c r="Z172" s="78">
        <v>570640141</v>
      </c>
      <c r="AA172" s="11">
        <v>375702757</v>
      </c>
      <c r="AB172" s="11">
        <v>10816911.140000001</v>
      </c>
      <c r="AC172" s="11"/>
      <c r="AD172" s="11">
        <v>15586.49</v>
      </c>
      <c r="AE172" s="11">
        <v>271.2</v>
      </c>
      <c r="AF172" s="11"/>
      <c r="AG172" s="11">
        <v>25457.4</v>
      </c>
      <c r="AH172" s="11"/>
      <c r="AI172" s="11">
        <v>28078.400000000001</v>
      </c>
      <c r="AJ172" s="11">
        <v>1796112.35</v>
      </c>
      <c r="AK172" s="11"/>
      <c r="AL172" s="11"/>
      <c r="AM172" s="11"/>
      <c r="AN172" s="11"/>
      <c r="AO172" s="11"/>
      <c r="AP172" s="11"/>
      <c r="AQ172" s="11"/>
      <c r="AR172" s="11"/>
      <c r="AS172" s="11"/>
      <c r="AT172" s="11">
        <v>471675.61</v>
      </c>
      <c r="AU172" s="8">
        <v>0</v>
      </c>
      <c r="AV172" s="8">
        <v>19479.57</v>
      </c>
      <c r="AW172" s="38">
        <f t="shared" si="47"/>
        <v>13173572.16</v>
      </c>
    </row>
    <row r="173" spans="1:49" x14ac:dyDescent="0.2">
      <c r="A173" s="1">
        <v>108561003</v>
      </c>
      <c r="B173" s="2" t="s">
        <v>192</v>
      </c>
      <c r="C173" s="2" t="s">
        <v>193</v>
      </c>
      <c r="D173" s="15">
        <v>44844</v>
      </c>
      <c r="E173" s="6">
        <v>2254</v>
      </c>
      <c r="F173" s="28">
        <f t="shared" si="43"/>
        <v>3560901.1999999997</v>
      </c>
      <c r="G173" s="37">
        <f t="shared" si="32"/>
        <v>35.229999999999997</v>
      </c>
      <c r="H173" s="39">
        <f t="shared" si="44"/>
        <v>442</v>
      </c>
      <c r="I173" s="34">
        <f t="shared" si="33"/>
        <v>0.69</v>
      </c>
      <c r="J173" s="76">
        <v>10172176.289999999</v>
      </c>
      <c r="K173" s="76">
        <v>1850</v>
      </c>
      <c r="L173" s="76">
        <f t="shared" si="45"/>
        <v>10170326.289999999</v>
      </c>
      <c r="M173" s="64">
        <v>776.74599999999998</v>
      </c>
      <c r="N173" s="23">
        <f>INDEX('BEFC_17-18'!$Z$3:$Z$502,MATCH('LECI_17-18'!A:A,'BEFC_17-18'!$A$3:$A$502))</f>
        <v>304.548</v>
      </c>
      <c r="O173" s="35">
        <f t="shared" si="34"/>
        <v>9405.7000000000007</v>
      </c>
      <c r="P173" s="237">
        <f t="shared" si="35"/>
        <v>32</v>
      </c>
      <c r="Q173" s="22">
        <f t="shared" si="36"/>
        <v>1.264</v>
      </c>
      <c r="R173" s="34">
        <f t="shared" si="37"/>
        <v>0.69</v>
      </c>
      <c r="S173" s="29">
        <f t="shared" si="38"/>
        <v>8.5000000000000006E-3</v>
      </c>
      <c r="T173" s="184">
        <f t="shared" si="46"/>
        <v>484</v>
      </c>
      <c r="U173" s="31">
        <f t="shared" si="39"/>
        <v>5594128</v>
      </c>
      <c r="V173" s="37">
        <f t="shared" si="40"/>
        <v>5173.55</v>
      </c>
      <c r="W173" s="34">
        <f t="shared" si="41"/>
        <v>0.23</v>
      </c>
      <c r="X173" s="34">
        <f t="shared" si="42"/>
        <v>0.91999999999999993</v>
      </c>
      <c r="Y173" s="79">
        <v>213779.38</v>
      </c>
      <c r="Z173" s="78">
        <v>304619713</v>
      </c>
      <c r="AA173" s="11">
        <v>112852516</v>
      </c>
      <c r="AB173" s="11">
        <v>2434196.41</v>
      </c>
      <c r="AC173" s="11">
        <v>11777.26</v>
      </c>
      <c r="AD173" s="11">
        <v>3722.86</v>
      </c>
      <c r="AE173" s="11">
        <v>7665.6</v>
      </c>
      <c r="AF173" s="11"/>
      <c r="AG173" s="11">
        <v>13633.8</v>
      </c>
      <c r="AH173" s="11"/>
      <c r="AI173" s="11">
        <v>32000.5</v>
      </c>
      <c r="AJ173" s="11">
        <v>546142.34</v>
      </c>
      <c r="AK173" s="11"/>
      <c r="AL173" s="11"/>
      <c r="AM173" s="11"/>
      <c r="AN173" s="11"/>
      <c r="AO173" s="11"/>
      <c r="AP173" s="11"/>
      <c r="AQ173" s="11"/>
      <c r="AR173" s="11"/>
      <c r="AS173" s="11"/>
      <c r="AT173" s="11">
        <v>283824.84999999998</v>
      </c>
      <c r="AU173" s="8">
        <v>0</v>
      </c>
      <c r="AV173" s="8">
        <v>14158.2</v>
      </c>
      <c r="AW173" s="38">
        <f t="shared" si="47"/>
        <v>3347121.82</v>
      </c>
    </row>
    <row r="174" spans="1:49" x14ac:dyDescent="0.2">
      <c r="A174" s="1">
        <v>108561803</v>
      </c>
      <c r="B174" s="2" t="s">
        <v>194</v>
      </c>
      <c r="C174" s="2" t="s">
        <v>193</v>
      </c>
      <c r="D174" s="15">
        <v>45752</v>
      </c>
      <c r="E174" s="6">
        <v>3499</v>
      </c>
      <c r="F174" s="28">
        <f t="shared" si="43"/>
        <v>4026508.84</v>
      </c>
      <c r="G174" s="37">
        <f t="shared" si="32"/>
        <v>25.15</v>
      </c>
      <c r="H174" s="39">
        <f t="shared" si="44"/>
        <v>491</v>
      </c>
      <c r="I174" s="34">
        <f t="shared" si="33"/>
        <v>0.49</v>
      </c>
      <c r="J174" s="76">
        <v>12647389.869999999</v>
      </c>
      <c r="K174" s="76">
        <v>40855.85</v>
      </c>
      <c r="L174" s="76">
        <f t="shared" si="45"/>
        <v>12606534.02</v>
      </c>
      <c r="M174" s="64">
        <v>1012.696</v>
      </c>
      <c r="N174" s="23">
        <f>INDEX('BEFC_17-18'!$Z$3:$Z$502,MATCH('LECI_17-18'!A:A,'BEFC_17-18'!$A$3:$A$502))</f>
        <v>197.53100000000001</v>
      </c>
      <c r="O174" s="35">
        <f t="shared" si="34"/>
        <v>10416.67</v>
      </c>
      <c r="P174" s="237">
        <f t="shared" si="35"/>
        <v>88</v>
      </c>
      <c r="Q174" s="22">
        <f t="shared" si="36"/>
        <v>1.1414</v>
      </c>
      <c r="R174" s="34">
        <f t="shared" si="37"/>
        <v>0.49</v>
      </c>
      <c r="S174" s="29">
        <f t="shared" si="38"/>
        <v>8.8999999999999999E-3</v>
      </c>
      <c r="T174" s="184">
        <f t="shared" si="46"/>
        <v>476</v>
      </c>
      <c r="U174" s="31">
        <f t="shared" si="39"/>
        <v>6058337</v>
      </c>
      <c r="V174" s="37">
        <f t="shared" si="40"/>
        <v>5005.95</v>
      </c>
      <c r="W174" s="34">
        <f t="shared" si="41"/>
        <v>0.25</v>
      </c>
      <c r="X174" s="34">
        <f t="shared" si="42"/>
        <v>0.74</v>
      </c>
      <c r="Y174" s="79">
        <v>271175.64</v>
      </c>
      <c r="Z174" s="78">
        <v>301932818</v>
      </c>
      <c r="AA174" s="11">
        <v>150181881</v>
      </c>
      <c r="AB174" s="11">
        <v>2657617.09</v>
      </c>
      <c r="AC174" s="11">
        <v>12210.97</v>
      </c>
      <c r="AD174" s="11">
        <v>4304.03</v>
      </c>
      <c r="AE174" s="11">
        <v>109.56</v>
      </c>
      <c r="AF174" s="11"/>
      <c r="AG174" s="11">
        <v>15139.6</v>
      </c>
      <c r="AH174" s="11"/>
      <c r="AI174" s="11">
        <v>20824.62</v>
      </c>
      <c r="AJ174" s="11">
        <v>819497.46</v>
      </c>
      <c r="AK174" s="11"/>
      <c r="AL174" s="11"/>
      <c r="AM174" s="11"/>
      <c r="AN174" s="11"/>
      <c r="AO174" s="11"/>
      <c r="AP174" s="11"/>
      <c r="AQ174" s="11"/>
      <c r="AR174" s="11"/>
      <c r="AS174" s="11"/>
      <c r="AT174" s="11">
        <v>222614.36</v>
      </c>
      <c r="AU174" s="8">
        <v>0</v>
      </c>
      <c r="AV174" s="8">
        <v>3015.51</v>
      </c>
      <c r="AW174" s="38">
        <f t="shared" si="47"/>
        <v>3755333.1999999997</v>
      </c>
    </row>
    <row r="175" spans="1:49" x14ac:dyDescent="0.2">
      <c r="A175" s="1">
        <v>108565203</v>
      </c>
      <c r="B175" s="2" t="s">
        <v>195</v>
      </c>
      <c r="C175" s="2" t="s">
        <v>193</v>
      </c>
      <c r="D175" s="15">
        <v>46441</v>
      </c>
      <c r="E175" s="6">
        <v>2603</v>
      </c>
      <c r="F175" s="28">
        <f t="shared" si="43"/>
        <v>2940387.52</v>
      </c>
      <c r="G175" s="37">
        <f t="shared" si="32"/>
        <v>24.32</v>
      </c>
      <c r="H175" s="39">
        <f t="shared" si="44"/>
        <v>494</v>
      </c>
      <c r="I175" s="34">
        <f t="shared" si="33"/>
        <v>0.47</v>
      </c>
      <c r="J175" s="76">
        <v>12939033.119999999</v>
      </c>
      <c r="K175" s="76">
        <v>12.53</v>
      </c>
      <c r="L175" s="76">
        <f t="shared" si="45"/>
        <v>12939020.59</v>
      </c>
      <c r="M175" s="64">
        <v>883.60599999999999</v>
      </c>
      <c r="N175" s="23">
        <f>INDEX('BEFC_17-18'!$Z$3:$Z$502,MATCH('LECI_17-18'!A:A,'BEFC_17-18'!$A$3:$A$502))</f>
        <v>292.80599999999998</v>
      </c>
      <c r="O175" s="35">
        <f t="shared" si="34"/>
        <v>10998.72</v>
      </c>
      <c r="P175" s="237">
        <f t="shared" si="35"/>
        <v>156</v>
      </c>
      <c r="Q175" s="22">
        <f t="shared" si="36"/>
        <v>1.081</v>
      </c>
      <c r="R175" s="34">
        <f t="shared" si="37"/>
        <v>0.47</v>
      </c>
      <c r="S175" s="29">
        <f t="shared" si="38"/>
        <v>7.4000000000000003E-3</v>
      </c>
      <c r="T175" s="184">
        <f t="shared" si="46"/>
        <v>497</v>
      </c>
      <c r="U175" s="31">
        <f t="shared" si="39"/>
        <v>5291980</v>
      </c>
      <c r="V175" s="37">
        <f t="shared" si="40"/>
        <v>4498.41</v>
      </c>
      <c r="W175" s="34">
        <f t="shared" si="41"/>
        <v>0.33</v>
      </c>
      <c r="X175" s="34">
        <f t="shared" si="42"/>
        <v>0.8</v>
      </c>
      <c r="Y175" s="79">
        <v>211040.67</v>
      </c>
      <c r="Z175" s="78">
        <v>280768512</v>
      </c>
      <c r="AA175" s="11">
        <v>114155359</v>
      </c>
      <c r="AB175" s="11">
        <v>2004321.29</v>
      </c>
      <c r="AC175" s="11">
        <v>14955.57</v>
      </c>
      <c r="AD175" s="11">
        <v>3165.61</v>
      </c>
      <c r="AE175" s="11">
        <v>4501.32</v>
      </c>
      <c r="AF175" s="11"/>
      <c r="AG175" s="11">
        <v>15504.9</v>
      </c>
      <c r="AH175" s="11"/>
      <c r="AI175" s="11">
        <v>15504.9</v>
      </c>
      <c r="AJ175" s="11">
        <v>543524.73</v>
      </c>
      <c r="AK175" s="11"/>
      <c r="AL175" s="11"/>
      <c r="AM175" s="11"/>
      <c r="AN175" s="11"/>
      <c r="AO175" s="11"/>
      <c r="AP175" s="11"/>
      <c r="AQ175" s="11"/>
      <c r="AR175" s="11"/>
      <c r="AS175" s="11"/>
      <c r="AT175" s="11">
        <v>121739.84</v>
      </c>
      <c r="AU175" s="8">
        <v>0</v>
      </c>
      <c r="AV175" s="8">
        <v>6128.69</v>
      </c>
      <c r="AW175" s="38">
        <f t="shared" si="47"/>
        <v>2729346.85</v>
      </c>
    </row>
    <row r="176" spans="1:49" x14ac:dyDescent="0.2">
      <c r="A176" s="1">
        <v>108565503</v>
      </c>
      <c r="B176" s="2" t="s">
        <v>196</v>
      </c>
      <c r="C176" s="2" t="s">
        <v>193</v>
      </c>
      <c r="D176" s="15">
        <v>42893</v>
      </c>
      <c r="E176" s="6">
        <v>3500</v>
      </c>
      <c r="F176" s="28">
        <f t="shared" si="43"/>
        <v>5247282.76</v>
      </c>
      <c r="G176" s="37">
        <f t="shared" si="32"/>
        <v>34.950000000000003</v>
      </c>
      <c r="H176" s="39">
        <f t="shared" si="44"/>
        <v>444</v>
      </c>
      <c r="I176" s="34">
        <f t="shared" si="33"/>
        <v>0.68</v>
      </c>
      <c r="J176" s="76">
        <v>16204976.77</v>
      </c>
      <c r="K176" s="76">
        <v>6943.93</v>
      </c>
      <c r="L176" s="76">
        <f t="shared" si="45"/>
        <v>16198032.84</v>
      </c>
      <c r="M176" s="64">
        <v>1168.213</v>
      </c>
      <c r="N176" s="23">
        <f>INDEX('BEFC_17-18'!$Z$3:$Z$502,MATCH('LECI_17-18'!A:A,'BEFC_17-18'!$A$3:$A$502))</f>
        <v>323.19499999999999</v>
      </c>
      <c r="O176" s="35">
        <f t="shared" si="34"/>
        <v>10860.9</v>
      </c>
      <c r="P176" s="237">
        <f t="shared" si="35"/>
        <v>138</v>
      </c>
      <c r="Q176" s="22">
        <f t="shared" si="36"/>
        <v>1.0947</v>
      </c>
      <c r="R176" s="34">
        <f t="shared" si="37"/>
        <v>0.68</v>
      </c>
      <c r="S176" s="29">
        <f t="shared" si="38"/>
        <v>9.7999999999999997E-3</v>
      </c>
      <c r="T176" s="184">
        <f t="shared" si="46"/>
        <v>454</v>
      </c>
      <c r="U176" s="31">
        <f t="shared" si="39"/>
        <v>7174309</v>
      </c>
      <c r="V176" s="37">
        <f t="shared" si="40"/>
        <v>4810.43</v>
      </c>
      <c r="W176" s="34">
        <f t="shared" si="41"/>
        <v>0.28000000000000003</v>
      </c>
      <c r="X176" s="34">
        <f t="shared" si="42"/>
        <v>0.96000000000000008</v>
      </c>
      <c r="Y176" s="79">
        <v>384015.89</v>
      </c>
      <c r="Z176" s="78">
        <v>382900709</v>
      </c>
      <c r="AA176" s="11">
        <v>152495465</v>
      </c>
      <c r="AB176" s="11">
        <v>3635469.31</v>
      </c>
      <c r="AC176" s="11">
        <v>15416.68</v>
      </c>
      <c r="AD176" s="11">
        <v>5625.06</v>
      </c>
      <c r="AE176" s="11">
        <v>16941.740000000002</v>
      </c>
      <c r="AF176" s="11"/>
      <c r="AG176" s="11">
        <v>14458.64</v>
      </c>
      <c r="AH176" s="11"/>
      <c r="AI176" s="11">
        <v>14458.64</v>
      </c>
      <c r="AJ176" s="11">
        <v>760762.25</v>
      </c>
      <c r="AK176" s="11"/>
      <c r="AL176" s="11"/>
      <c r="AM176" s="11"/>
      <c r="AN176" s="11"/>
      <c r="AO176" s="11"/>
      <c r="AP176" s="11"/>
      <c r="AQ176" s="11"/>
      <c r="AR176" s="11"/>
      <c r="AS176" s="11"/>
      <c r="AT176" s="11">
        <v>388664.21</v>
      </c>
      <c r="AU176" s="8">
        <v>0</v>
      </c>
      <c r="AV176" s="8">
        <v>11470.34</v>
      </c>
      <c r="AW176" s="38">
        <f t="shared" si="47"/>
        <v>4863266.87</v>
      </c>
    </row>
    <row r="177" spans="1:49" x14ac:dyDescent="0.2">
      <c r="A177" s="1">
        <v>108566303</v>
      </c>
      <c r="B177" s="2" t="s">
        <v>197</v>
      </c>
      <c r="C177" s="2" t="s">
        <v>193</v>
      </c>
      <c r="D177" s="15">
        <v>49238</v>
      </c>
      <c r="E177" s="6">
        <v>2221</v>
      </c>
      <c r="F177" s="28">
        <f t="shared" si="43"/>
        <v>5693979.7999999998</v>
      </c>
      <c r="G177" s="37">
        <f t="shared" si="32"/>
        <v>52.07</v>
      </c>
      <c r="H177" s="39">
        <f t="shared" si="44"/>
        <v>233</v>
      </c>
      <c r="I177" s="34">
        <f t="shared" si="33"/>
        <v>1.02</v>
      </c>
      <c r="J177" s="76">
        <v>9948417.3199999984</v>
      </c>
      <c r="K177" s="76">
        <v>21749.53</v>
      </c>
      <c r="L177" s="76">
        <f t="shared" si="45"/>
        <v>9926667.7899999991</v>
      </c>
      <c r="M177" s="64">
        <v>738.17499999999995</v>
      </c>
      <c r="N177" s="23">
        <f>INDEX('BEFC_17-18'!$Z$3:$Z$502,MATCH('LECI_17-18'!A:A,'BEFC_17-18'!$A$3:$A$502))</f>
        <v>257.42</v>
      </c>
      <c r="O177" s="35">
        <f t="shared" si="34"/>
        <v>9970.59</v>
      </c>
      <c r="P177" s="237">
        <f t="shared" si="35"/>
        <v>66</v>
      </c>
      <c r="Q177" s="22">
        <f t="shared" si="36"/>
        <v>1.1923999999999999</v>
      </c>
      <c r="R177" s="34">
        <f t="shared" si="37"/>
        <v>1.02</v>
      </c>
      <c r="S177" s="29">
        <f t="shared" si="38"/>
        <v>7.1000000000000004E-3</v>
      </c>
      <c r="T177" s="184">
        <f t="shared" si="46"/>
        <v>499</v>
      </c>
      <c r="U177" s="31">
        <f t="shared" si="39"/>
        <v>10691093</v>
      </c>
      <c r="V177" s="37">
        <f t="shared" si="40"/>
        <v>10738.4</v>
      </c>
      <c r="W177" s="34">
        <f t="shared" si="41"/>
        <v>0</v>
      </c>
      <c r="X177" s="34">
        <f t="shared" si="42"/>
        <v>1.02</v>
      </c>
      <c r="Y177" s="79">
        <v>232719.81</v>
      </c>
      <c r="Z177" s="78">
        <v>685382786</v>
      </c>
      <c r="AA177" s="11">
        <v>112459993</v>
      </c>
      <c r="AB177" s="11">
        <v>4587179.55</v>
      </c>
      <c r="AC177" s="11">
        <v>32850.18</v>
      </c>
      <c r="AD177" s="11">
        <v>6332.82</v>
      </c>
      <c r="AE177" s="11">
        <v>12630.9</v>
      </c>
      <c r="AF177" s="11"/>
      <c r="AG177" s="11"/>
      <c r="AH177" s="11"/>
      <c r="AI177" s="11"/>
      <c r="AJ177" s="11">
        <v>647262.4</v>
      </c>
      <c r="AK177" s="11"/>
      <c r="AL177" s="11"/>
      <c r="AM177" s="11"/>
      <c r="AN177" s="11"/>
      <c r="AO177" s="11"/>
      <c r="AP177" s="11"/>
      <c r="AQ177" s="11"/>
      <c r="AR177" s="11"/>
      <c r="AS177" s="11"/>
      <c r="AT177" s="11">
        <v>174359.96</v>
      </c>
      <c r="AU177" s="8">
        <v>0</v>
      </c>
      <c r="AV177" s="8">
        <v>644.17999999999995</v>
      </c>
      <c r="AW177" s="38">
        <f t="shared" si="47"/>
        <v>5461259.9900000002</v>
      </c>
    </row>
    <row r="178" spans="1:49" x14ac:dyDescent="0.2">
      <c r="A178" s="1">
        <v>108567004</v>
      </c>
      <c r="B178" s="2" t="s">
        <v>198</v>
      </c>
      <c r="C178" s="2" t="s">
        <v>193</v>
      </c>
      <c r="D178" s="15">
        <v>39787</v>
      </c>
      <c r="E178" s="6">
        <v>1151</v>
      </c>
      <c r="F178" s="28">
        <f t="shared" si="43"/>
        <v>1303599.3600000001</v>
      </c>
      <c r="G178" s="37">
        <f t="shared" si="32"/>
        <v>28.47</v>
      </c>
      <c r="H178" s="39">
        <f t="shared" si="44"/>
        <v>482</v>
      </c>
      <c r="I178" s="34">
        <f t="shared" si="33"/>
        <v>0.56000000000000005</v>
      </c>
      <c r="J178" s="76">
        <v>4138162.65</v>
      </c>
      <c r="K178" s="76">
        <v>0</v>
      </c>
      <c r="L178" s="76">
        <f t="shared" si="45"/>
        <v>4138162.65</v>
      </c>
      <c r="M178" s="64">
        <v>271.39499999999998</v>
      </c>
      <c r="N178" s="23">
        <f>INDEX('BEFC_17-18'!$Z$3:$Z$502,MATCH('LECI_17-18'!A:A,'BEFC_17-18'!$A$3:$A$502))</f>
        <v>107.88500000000001</v>
      </c>
      <c r="O178" s="35">
        <f t="shared" si="34"/>
        <v>10910.57</v>
      </c>
      <c r="P178" s="237">
        <f t="shared" si="35"/>
        <v>146</v>
      </c>
      <c r="Q178" s="22">
        <f t="shared" si="36"/>
        <v>1.0896999999999999</v>
      </c>
      <c r="R178" s="34">
        <f t="shared" si="37"/>
        <v>0.56000000000000005</v>
      </c>
      <c r="S178" s="29">
        <f t="shared" si="38"/>
        <v>7.9000000000000008E-3</v>
      </c>
      <c r="T178" s="184">
        <f t="shared" si="46"/>
        <v>492</v>
      </c>
      <c r="U178" s="31">
        <f t="shared" si="39"/>
        <v>2216628</v>
      </c>
      <c r="V178" s="37">
        <f t="shared" si="40"/>
        <v>5844.3</v>
      </c>
      <c r="W178" s="34">
        <f t="shared" si="41"/>
        <v>0.13</v>
      </c>
      <c r="X178" s="34">
        <f t="shared" si="42"/>
        <v>0.69000000000000006</v>
      </c>
      <c r="Y178" s="79">
        <v>122973.55</v>
      </c>
      <c r="Z178" s="78">
        <v>120509061</v>
      </c>
      <c r="AA178" s="11">
        <v>44910945</v>
      </c>
      <c r="AB178" s="11">
        <v>810764.26</v>
      </c>
      <c r="AC178" s="11">
        <v>4626.57</v>
      </c>
      <c r="AD178" s="11">
        <v>1417.64</v>
      </c>
      <c r="AE178" s="11">
        <v>5234.7299999999996</v>
      </c>
      <c r="AF178" s="11"/>
      <c r="AG178" s="11">
        <v>6348.9</v>
      </c>
      <c r="AH178" s="11"/>
      <c r="AI178" s="11">
        <v>6348.9</v>
      </c>
      <c r="AJ178" s="11">
        <v>200828.11</v>
      </c>
      <c r="AK178" s="11"/>
      <c r="AL178" s="11"/>
      <c r="AM178" s="11"/>
      <c r="AN178" s="11"/>
      <c r="AO178" s="11"/>
      <c r="AP178" s="11"/>
      <c r="AQ178" s="11"/>
      <c r="AR178" s="11"/>
      <c r="AS178" s="11"/>
      <c r="AT178" s="11">
        <v>144934.82999999999</v>
      </c>
      <c r="AU178" s="8">
        <v>0</v>
      </c>
      <c r="AV178" s="8">
        <v>121.87</v>
      </c>
      <c r="AW178" s="38">
        <f t="shared" si="47"/>
        <v>1180625.81</v>
      </c>
    </row>
    <row r="179" spans="1:49" x14ac:dyDescent="0.2">
      <c r="A179" s="1">
        <v>108567204</v>
      </c>
      <c r="B179" s="2" t="s">
        <v>199</v>
      </c>
      <c r="C179" s="2" t="s">
        <v>193</v>
      </c>
      <c r="D179" s="15">
        <v>42030</v>
      </c>
      <c r="E179" s="6">
        <v>1525</v>
      </c>
      <c r="F179" s="28">
        <f t="shared" si="43"/>
        <v>2303063.17</v>
      </c>
      <c r="G179" s="37">
        <f t="shared" si="32"/>
        <v>35.93</v>
      </c>
      <c r="H179" s="39">
        <f t="shared" si="44"/>
        <v>435</v>
      </c>
      <c r="I179" s="34">
        <f t="shared" si="33"/>
        <v>0.7</v>
      </c>
      <c r="J179" s="76">
        <v>7307815.3799999999</v>
      </c>
      <c r="K179" s="76">
        <v>42151</v>
      </c>
      <c r="L179" s="76">
        <f t="shared" si="45"/>
        <v>7265664.3799999999</v>
      </c>
      <c r="M179" s="64">
        <v>467.82299999999998</v>
      </c>
      <c r="N179" s="23">
        <f>INDEX('BEFC_17-18'!$Z$3:$Z$502,MATCH('LECI_17-18'!A:A,'BEFC_17-18'!$A$3:$A$502))</f>
        <v>151.63399999999999</v>
      </c>
      <c r="O179" s="35">
        <f t="shared" si="34"/>
        <v>11729.09</v>
      </c>
      <c r="P179" s="237">
        <f t="shared" si="35"/>
        <v>231</v>
      </c>
      <c r="Q179" s="22">
        <f t="shared" si="36"/>
        <v>1.0136000000000001</v>
      </c>
      <c r="R179" s="34">
        <f t="shared" si="37"/>
        <v>0.7</v>
      </c>
      <c r="S179" s="29">
        <f t="shared" si="38"/>
        <v>1.1299999999999999E-2</v>
      </c>
      <c r="T179" s="184">
        <f t="shared" si="46"/>
        <v>384</v>
      </c>
      <c r="U179" s="31">
        <f t="shared" si="39"/>
        <v>2739542</v>
      </c>
      <c r="V179" s="37">
        <f t="shared" si="40"/>
        <v>4422.49</v>
      </c>
      <c r="W179" s="34">
        <f t="shared" si="41"/>
        <v>0.34</v>
      </c>
      <c r="X179" s="34">
        <f t="shared" si="42"/>
        <v>1.04</v>
      </c>
      <c r="Y179" s="79">
        <v>194860.01</v>
      </c>
      <c r="Z179" s="78">
        <v>148448837</v>
      </c>
      <c r="AA179" s="11">
        <v>55994593</v>
      </c>
      <c r="AB179" s="11">
        <v>1597823.08</v>
      </c>
      <c r="AC179" s="11">
        <v>495.92</v>
      </c>
      <c r="AD179" s="11">
        <v>2378.64</v>
      </c>
      <c r="AE179" s="11">
        <v>5858.44</v>
      </c>
      <c r="AF179" s="11"/>
      <c r="AG179" s="11">
        <v>16064.1</v>
      </c>
      <c r="AH179" s="11"/>
      <c r="AI179" s="11">
        <v>1027.26</v>
      </c>
      <c r="AJ179" s="11">
        <v>295051.03000000003</v>
      </c>
      <c r="AK179" s="11"/>
      <c r="AL179" s="11"/>
      <c r="AM179" s="11"/>
      <c r="AN179" s="11"/>
      <c r="AO179" s="11"/>
      <c r="AP179" s="11"/>
      <c r="AQ179" s="11"/>
      <c r="AR179" s="11"/>
      <c r="AS179" s="11"/>
      <c r="AT179" s="11">
        <v>169816.02</v>
      </c>
      <c r="AU179" s="8">
        <v>0</v>
      </c>
      <c r="AV179" s="8">
        <v>19688.669999999998</v>
      </c>
      <c r="AW179" s="38">
        <f t="shared" si="47"/>
        <v>2108203.16</v>
      </c>
    </row>
    <row r="180" spans="1:49" x14ac:dyDescent="0.2">
      <c r="A180" s="1">
        <v>108567404</v>
      </c>
      <c r="B180" s="2" t="s">
        <v>200</v>
      </c>
      <c r="C180" s="2" t="s">
        <v>193</v>
      </c>
      <c r="D180" s="15">
        <v>54716</v>
      </c>
      <c r="E180" s="6">
        <v>1119</v>
      </c>
      <c r="F180" s="28">
        <f t="shared" si="43"/>
        <v>4045661.4899999998</v>
      </c>
      <c r="G180" s="37">
        <f t="shared" si="32"/>
        <v>66.08</v>
      </c>
      <c r="H180" s="39">
        <f t="shared" si="44"/>
        <v>103</v>
      </c>
      <c r="I180" s="34">
        <f t="shared" si="33"/>
        <v>1.29</v>
      </c>
      <c r="J180" s="76">
        <v>5689903.7300000004</v>
      </c>
      <c r="K180" s="76">
        <v>0</v>
      </c>
      <c r="L180" s="76">
        <f t="shared" si="45"/>
        <v>5689903.7300000004</v>
      </c>
      <c r="M180" s="64">
        <v>322.37099999999998</v>
      </c>
      <c r="N180" s="23">
        <f>INDEX('BEFC_17-18'!$Z$3:$Z$502,MATCH('LECI_17-18'!A:A,'BEFC_17-18'!$A$3:$A$502))</f>
        <v>132.87899999999999</v>
      </c>
      <c r="O180" s="35">
        <f t="shared" si="34"/>
        <v>12498.42</v>
      </c>
      <c r="P180" s="237">
        <f t="shared" si="35"/>
        <v>312</v>
      </c>
      <c r="Q180" s="22">
        <f t="shared" si="36"/>
        <v>0.95120000000000005</v>
      </c>
      <c r="R180" s="34">
        <f t="shared" si="37"/>
        <v>1.23</v>
      </c>
      <c r="S180" s="29">
        <f t="shared" si="38"/>
        <v>9.2999999999999992E-3</v>
      </c>
      <c r="T180" s="184">
        <f t="shared" si="46"/>
        <v>470</v>
      </c>
      <c r="U180" s="31">
        <f t="shared" si="39"/>
        <v>5820804</v>
      </c>
      <c r="V180" s="37">
        <f t="shared" si="40"/>
        <v>12785.95</v>
      </c>
      <c r="W180" s="34">
        <f t="shared" si="41"/>
        <v>0</v>
      </c>
      <c r="X180" s="34">
        <f t="shared" si="42"/>
        <v>1.23</v>
      </c>
      <c r="Y180" s="79">
        <v>172442.98</v>
      </c>
      <c r="Z180" s="78">
        <v>356376385</v>
      </c>
      <c r="AA180" s="11">
        <v>78011993</v>
      </c>
      <c r="AB180" s="11">
        <v>3261078.96</v>
      </c>
      <c r="AC180" s="11">
        <v>20568.5</v>
      </c>
      <c r="AD180" s="11">
        <v>4244.1000000000004</v>
      </c>
      <c r="AE180" s="11">
        <v>4713.01</v>
      </c>
      <c r="AF180" s="11"/>
      <c r="AG180" s="11">
        <v>6803.67</v>
      </c>
      <c r="AH180" s="11"/>
      <c r="AI180" s="11">
        <v>6803.67</v>
      </c>
      <c r="AJ180" s="11">
        <v>315652.25</v>
      </c>
      <c r="AK180" s="11"/>
      <c r="AL180" s="11"/>
      <c r="AM180" s="11"/>
      <c r="AN180" s="11"/>
      <c r="AO180" s="11"/>
      <c r="AP180" s="11"/>
      <c r="AQ180" s="11"/>
      <c r="AR180" s="11"/>
      <c r="AS180" s="11"/>
      <c r="AT180" s="11">
        <v>252740.52</v>
      </c>
      <c r="AU180" s="8">
        <v>0</v>
      </c>
      <c r="AV180" s="8">
        <v>613.83000000000004</v>
      </c>
      <c r="AW180" s="38">
        <f t="shared" si="47"/>
        <v>3873218.51</v>
      </c>
    </row>
    <row r="181" spans="1:49" x14ac:dyDescent="0.2">
      <c r="A181" s="1">
        <v>108567703</v>
      </c>
      <c r="B181" s="2" t="s">
        <v>201</v>
      </c>
      <c r="C181" s="2" t="s">
        <v>193</v>
      </c>
      <c r="D181" s="15">
        <v>45833</v>
      </c>
      <c r="E181" s="6">
        <v>7330</v>
      </c>
      <c r="F181" s="28">
        <f t="shared" si="43"/>
        <v>20994467.809999995</v>
      </c>
      <c r="G181" s="37">
        <f t="shared" si="32"/>
        <v>62.49</v>
      </c>
      <c r="H181" s="39">
        <f t="shared" si="44"/>
        <v>135</v>
      </c>
      <c r="I181" s="34">
        <f t="shared" si="33"/>
        <v>1.22</v>
      </c>
      <c r="J181" s="76">
        <v>33035827.170000002</v>
      </c>
      <c r="K181" s="76">
        <v>292209.34999999998</v>
      </c>
      <c r="L181" s="76">
        <f t="shared" si="45"/>
        <v>32743617.82</v>
      </c>
      <c r="M181" s="64">
        <v>2209.5349999999999</v>
      </c>
      <c r="N181" s="23">
        <f>INDEX('BEFC_17-18'!$Z$3:$Z$502,MATCH('LECI_17-18'!A:A,'BEFC_17-18'!$A$3:$A$502))</f>
        <v>386.44499999999999</v>
      </c>
      <c r="O181" s="35">
        <f t="shared" si="34"/>
        <v>12613.2</v>
      </c>
      <c r="P181" s="237">
        <f t="shared" si="35"/>
        <v>321</v>
      </c>
      <c r="Q181" s="22">
        <f t="shared" si="36"/>
        <v>0.94259999999999999</v>
      </c>
      <c r="R181" s="34">
        <f t="shared" si="37"/>
        <v>1.1499999999999999</v>
      </c>
      <c r="S181" s="29">
        <f t="shared" si="38"/>
        <v>1.3100000000000001E-2</v>
      </c>
      <c r="T181" s="184">
        <f t="shared" si="46"/>
        <v>263</v>
      </c>
      <c r="U181" s="31">
        <f t="shared" si="39"/>
        <v>21451648</v>
      </c>
      <c r="V181" s="37">
        <f t="shared" si="40"/>
        <v>8263.41</v>
      </c>
      <c r="W181" s="34">
        <f t="shared" si="41"/>
        <v>0</v>
      </c>
      <c r="X181" s="34">
        <f t="shared" si="42"/>
        <v>1.1499999999999999</v>
      </c>
      <c r="Y181" s="79">
        <v>656444.38</v>
      </c>
      <c r="Z181" s="78">
        <v>1223133256</v>
      </c>
      <c r="AA181" s="11">
        <v>377736007</v>
      </c>
      <c r="AB181" s="11">
        <v>16946226.129999999</v>
      </c>
      <c r="AC181" s="11">
        <v>99930.77</v>
      </c>
      <c r="AD181" s="11">
        <v>22917.09</v>
      </c>
      <c r="AE181" s="11">
        <v>7045.08</v>
      </c>
      <c r="AF181" s="11"/>
      <c r="AG181" s="11">
        <v>31807.599999999999</v>
      </c>
      <c r="AH181" s="11"/>
      <c r="AI181" s="11">
        <v>164179.15</v>
      </c>
      <c r="AJ181" s="11">
        <v>2167211</v>
      </c>
      <c r="AK181" s="11"/>
      <c r="AL181" s="11"/>
      <c r="AM181" s="11"/>
      <c r="AN181" s="11"/>
      <c r="AO181" s="11"/>
      <c r="AP181" s="11"/>
      <c r="AQ181" s="11"/>
      <c r="AR181" s="11"/>
      <c r="AS181" s="11"/>
      <c r="AT181" s="11">
        <v>893729.82</v>
      </c>
      <c r="AU181" s="8">
        <v>0</v>
      </c>
      <c r="AV181" s="8">
        <v>4976.79</v>
      </c>
      <c r="AW181" s="38">
        <f t="shared" si="47"/>
        <v>20338023.429999996</v>
      </c>
    </row>
    <row r="182" spans="1:49" x14ac:dyDescent="0.2">
      <c r="A182" s="1">
        <v>108568404</v>
      </c>
      <c r="B182" s="2" t="s">
        <v>202</v>
      </c>
      <c r="C182" s="2" t="s">
        <v>193</v>
      </c>
      <c r="D182" s="15">
        <v>35898</v>
      </c>
      <c r="E182" s="6">
        <v>1139</v>
      </c>
      <c r="F182" s="28">
        <f t="shared" si="43"/>
        <v>1709718.43</v>
      </c>
      <c r="G182" s="37">
        <f t="shared" si="32"/>
        <v>41.81</v>
      </c>
      <c r="H182" s="39">
        <f t="shared" si="44"/>
        <v>366</v>
      </c>
      <c r="I182" s="34">
        <f t="shared" si="33"/>
        <v>0.82</v>
      </c>
      <c r="J182" s="76">
        <v>5012282.79</v>
      </c>
      <c r="K182" s="76">
        <v>0</v>
      </c>
      <c r="L182" s="76">
        <f t="shared" si="45"/>
        <v>5012282.79</v>
      </c>
      <c r="M182" s="64">
        <v>378.92599999999999</v>
      </c>
      <c r="N182" s="23">
        <f>INDEX('BEFC_17-18'!$Z$3:$Z$502,MATCH('LECI_17-18'!A:A,'BEFC_17-18'!$A$3:$A$502))</f>
        <v>156.11000000000001</v>
      </c>
      <c r="O182" s="35">
        <f t="shared" si="34"/>
        <v>9368.1200000000008</v>
      </c>
      <c r="P182" s="237">
        <f t="shared" si="35"/>
        <v>31</v>
      </c>
      <c r="Q182" s="22">
        <f t="shared" si="36"/>
        <v>1.2690999999999999</v>
      </c>
      <c r="R182" s="34">
        <f t="shared" si="37"/>
        <v>0.82</v>
      </c>
      <c r="S182" s="29">
        <f t="shared" si="38"/>
        <v>7.9000000000000008E-3</v>
      </c>
      <c r="T182" s="184">
        <f t="shared" si="46"/>
        <v>492</v>
      </c>
      <c r="U182" s="31">
        <f t="shared" si="39"/>
        <v>2899669</v>
      </c>
      <c r="V182" s="37">
        <f t="shared" si="40"/>
        <v>5419.58</v>
      </c>
      <c r="W182" s="34">
        <f t="shared" si="41"/>
        <v>0.19</v>
      </c>
      <c r="X182" s="34">
        <f t="shared" si="42"/>
        <v>1.01</v>
      </c>
      <c r="Y182" s="79">
        <v>101358.58</v>
      </c>
      <c r="Z182" s="78">
        <v>178126400</v>
      </c>
      <c r="AA182" s="11">
        <v>38266808</v>
      </c>
      <c r="AB182" s="11">
        <v>1212237.77</v>
      </c>
      <c r="AC182" s="11">
        <v>14669.47</v>
      </c>
      <c r="AD182" s="11">
        <v>1810.09</v>
      </c>
      <c r="AE182" s="11">
        <v>15908.4</v>
      </c>
      <c r="AF182" s="11"/>
      <c r="AG182" s="11"/>
      <c r="AH182" s="11"/>
      <c r="AI182" s="11"/>
      <c r="AJ182" s="11">
        <v>208577.9</v>
      </c>
      <c r="AK182" s="11"/>
      <c r="AL182" s="11"/>
      <c r="AM182" s="11"/>
      <c r="AN182" s="11"/>
      <c r="AO182" s="11"/>
      <c r="AP182" s="11"/>
      <c r="AQ182" s="11"/>
      <c r="AR182" s="11"/>
      <c r="AS182" s="11"/>
      <c r="AT182" s="11">
        <v>154009.18</v>
      </c>
      <c r="AU182" s="8">
        <v>0</v>
      </c>
      <c r="AV182" s="8">
        <v>1147.04</v>
      </c>
      <c r="AW182" s="38">
        <f t="shared" si="47"/>
        <v>1608359.8499999999</v>
      </c>
    </row>
    <row r="183" spans="1:49" x14ac:dyDescent="0.2">
      <c r="A183" s="1">
        <v>108569103</v>
      </c>
      <c r="B183" s="2" t="s">
        <v>203</v>
      </c>
      <c r="C183" s="2" t="s">
        <v>193</v>
      </c>
      <c r="D183" s="15">
        <v>37642</v>
      </c>
      <c r="E183" s="6">
        <v>3621</v>
      </c>
      <c r="F183" s="28">
        <f t="shared" si="43"/>
        <v>3672304.6999999997</v>
      </c>
      <c r="G183" s="37">
        <f t="shared" si="32"/>
        <v>26.94</v>
      </c>
      <c r="H183" s="39">
        <f t="shared" si="44"/>
        <v>487</v>
      </c>
      <c r="I183" s="34">
        <f t="shared" si="33"/>
        <v>0.53</v>
      </c>
      <c r="J183" s="76">
        <v>15813942.970000001</v>
      </c>
      <c r="K183" s="76">
        <v>0</v>
      </c>
      <c r="L183" s="76">
        <f t="shared" si="45"/>
        <v>15813942.970000001</v>
      </c>
      <c r="M183" s="64">
        <v>1185.0260000000001</v>
      </c>
      <c r="N183" s="23">
        <f>INDEX('BEFC_17-18'!$Z$3:$Z$502,MATCH('LECI_17-18'!A:A,'BEFC_17-18'!$A$3:$A$502))</f>
        <v>280.47199999999998</v>
      </c>
      <c r="O183" s="35">
        <f t="shared" si="34"/>
        <v>10790.83</v>
      </c>
      <c r="P183" s="237">
        <f t="shared" si="35"/>
        <v>132</v>
      </c>
      <c r="Q183" s="22">
        <f t="shared" si="36"/>
        <v>1.1017999999999999</v>
      </c>
      <c r="R183" s="34">
        <f t="shared" si="37"/>
        <v>0.53</v>
      </c>
      <c r="S183" s="29">
        <f t="shared" si="38"/>
        <v>7.9000000000000008E-3</v>
      </c>
      <c r="T183" s="184">
        <f t="shared" si="46"/>
        <v>492</v>
      </c>
      <c r="U183" s="31">
        <f t="shared" si="39"/>
        <v>6193993</v>
      </c>
      <c r="V183" s="37">
        <f t="shared" si="40"/>
        <v>4226.54</v>
      </c>
      <c r="W183" s="34">
        <f t="shared" si="41"/>
        <v>0.37</v>
      </c>
      <c r="X183" s="34">
        <f t="shared" si="42"/>
        <v>0.9</v>
      </c>
      <c r="Y183" s="79">
        <v>277796.8</v>
      </c>
      <c r="Z183" s="78">
        <v>308925241</v>
      </c>
      <c r="AA183" s="11">
        <v>153313009</v>
      </c>
      <c r="AB183" s="11">
        <v>2343255.9700000002</v>
      </c>
      <c r="AC183" s="11">
        <v>24285.82</v>
      </c>
      <c r="AD183" s="11">
        <v>3282.68</v>
      </c>
      <c r="AE183" s="11">
        <v>19063.53</v>
      </c>
      <c r="AF183" s="11"/>
      <c r="AG183" s="11"/>
      <c r="AH183" s="11"/>
      <c r="AI183" s="11">
        <v>12344.92</v>
      </c>
      <c r="AJ183" s="11">
        <v>768559.05</v>
      </c>
      <c r="AK183" s="11"/>
      <c r="AL183" s="11"/>
      <c r="AM183" s="11"/>
      <c r="AN183" s="11"/>
      <c r="AO183" s="11"/>
      <c r="AP183" s="11"/>
      <c r="AQ183" s="11"/>
      <c r="AR183" s="11"/>
      <c r="AS183" s="11"/>
      <c r="AT183" s="11">
        <v>218538.6</v>
      </c>
      <c r="AU183" s="8">
        <v>0</v>
      </c>
      <c r="AV183" s="8">
        <v>5177.33</v>
      </c>
      <c r="AW183" s="38">
        <f t="shared" si="47"/>
        <v>3394507.9</v>
      </c>
    </row>
    <row r="184" spans="1:49" x14ac:dyDescent="0.2">
      <c r="A184" s="1">
        <v>109122703</v>
      </c>
      <c r="B184" s="2" t="s">
        <v>204</v>
      </c>
      <c r="C184" s="2" t="s">
        <v>205</v>
      </c>
      <c r="D184" s="15">
        <v>39897</v>
      </c>
      <c r="E184" s="6">
        <v>2170</v>
      </c>
      <c r="F184" s="28">
        <f t="shared" si="43"/>
        <v>3992131.5</v>
      </c>
      <c r="G184" s="37">
        <f t="shared" si="32"/>
        <v>46.11</v>
      </c>
      <c r="H184" s="39">
        <f t="shared" si="44"/>
        <v>316</v>
      </c>
      <c r="I184" s="34">
        <f t="shared" si="33"/>
        <v>0.9</v>
      </c>
      <c r="J184" s="76">
        <v>10653874.82</v>
      </c>
      <c r="K184" s="76">
        <v>26614</v>
      </c>
      <c r="L184" s="76">
        <f t="shared" si="45"/>
        <v>10627260.82</v>
      </c>
      <c r="M184" s="64">
        <v>604.24599999999998</v>
      </c>
      <c r="N184" s="23">
        <f>INDEX('BEFC_17-18'!$Z$3:$Z$502,MATCH('LECI_17-18'!A:A,'BEFC_17-18'!$A$3:$A$502))</f>
        <v>254.56700000000001</v>
      </c>
      <c r="O184" s="35">
        <f t="shared" si="34"/>
        <v>12374.36</v>
      </c>
      <c r="P184" s="237">
        <f t="shared" si="35"/>
        <v>302</v>
      </c>
      <c r="Q184" s="22">
        <f t="shared" si="36"/>
        <v>0.96079999999999999</v>
      </c>
      <c r="R184" s="34">
        <f t="shared" si="37"/>
        <v>0.86</v>
      </c>
      <c r="S184" s="29">
        <f t="shared" si="38"/>
        <v>1.3100000000000001E-2</v>
      </c>
      <c r="T184" s="184">
        <f t="shared" si="46"/>
        <v>263</v>
      </c>
      <c r="U184" s="31">
        <f t="shared" si="39"/>
        <v>4087225</v>
      </c>
      <c r="V184" s="37">
        <f t="shared" si="40"/>
        <v>4759.16</v>
      </c>
      <c r="W184" s="34">
        <f t="shared" si="41"/>
        <v>0.28999999999999998</v>
      </c>
      <c r="X184" s="34">
        <f t="shared" si="42"/>
        <v>1.1499999999999999</v>
      </c>
      <c r="Y184" s="79">
        <v>432201.5</v>
      </c>
      <c r="Z184" s="78">
        <v>219841237</v>
      </c>
      <c r="AA184" s="11">
        <v>85175524</v>
      </c>
      <c r="AB184" s="11">
        <v>2512639</v>
      </c>
      <c r="AC184" s="11"/>
      <c r="AD184" s="11">
        <v>4265</v>
      </c>
      <c r="AE184" s="11">
        <v>184313</v>
      </c>
      <c r="AF184" s="11"/>
      <c r="AG184" s="11">
        <v>9470</v>
      </c>
      <c r="AH184" s="11"/>
      <c r="AI184" s="11">
        <v>9470</v>
      </c>
      <c r="AJ184" s="11">
        <v>423409</v>
      </c>
      <c r="AK184" s="11"/>
      <c r="AL184" s="11"/>
      <c r="AM184" s="11"/>
      <c r="AN184" s="11"/>
      <c r="AO184" s="11"/>
      <c r="AP184" s="11"/>
      <c r="AQ184" s="11"/>
      <c r="AR184" s="11"/>
      <c r="AS184" s="11"/>
      <c r="AT184" s="11">
        <v>390036</v>
      </c>
      <c r="AU184" s="8">
        <v>0</v>
      </c>
      <c r="AV184" s="8">
        <v>26328</v>
      </c>
      <c r="AW184" s="38">
        <f t="shared" si="47"/>
        <v>3559930</v>
      </c>
    </row>
    <row r="185" spans="1:49" x14ac:dyDescent="0.2">
      <c r="A185" s="1">
        <v>109243503</v>
      </c>
      <c r="B185" s="2" t="s">
        <v>206</v>
      </c>
      <c r="C185" s="2" t="s">
        <v>207</v>
      </c>
      <c r="D185" s="15">
        <v>46083</v>
      </c>
      <c r="E185" s="6">
        <v>2003</v>
      </c>
      <c r="F185" s="28">
        <f t="shared" si="43"/>
        <v>2860820.82</v>
      </c>
      <c r="G185" s="37">
        <f t="shared" si="32"/>
        <v>30.99</v>
      </c>
      <c r="H185" s="39">
        <f t="shared" si="44"/>
        <v>472</v>
      </c>
      <c r="I185" s="34">
        <f t="shared" si="33"/>
        <v>0.6</v>
      </c>
      <c r="J185" s="76">
        <v>9977604.0999999996</v>
      </c>
      <c r="K185" s="76">
        <v>0</v>
      </c>
      <c r="L185" s="76">
        <f t="shared" si="45"/>
        <v>9977604.0999999996</v>
      </c>
      <c r="M185" s="64">
        <v>592.98800000000006</v>
      </c>
      <c r="N185" s="23">
        <f>INDEX('BEFC_17-18'!$Z$3:$Z$502,MATCH('LECI_17-18'!A:A,'BEFC_17-18'!$A$3:$A$502))</f>
        <v>231.749</v>
      </c>
      <c r="O185" s="35">
        <f t="shared" si="34"/>
        <v>12097.92</v>
      </c>
      <c r="P185" s="237">
        <f t="shared" si="35"/>
        <v>277</v>
      </c>
      <c r="Q185" s="22">
        <f t="shared" si="36"/>
        <v>0.98270000000000002</v>
      </c>
      <c r="R185" s="34">
        <f t="shared" si="37"/>
        <v>0.59</v>
      </c>
      <c r="S185" s="29">
        <f t="shared" si="38"/>
        <v>1.23E-2</v>
      </c>
      <c r="T185" s="184">
        <f t="shared" si="46"/>
        <v>329</v>
      </c>
      <c r="U185" s="31">
        <f t="shared" si="39"/>
        <v>3121525</v>
      </c>
      <c r="V185" s="37">
        <f t="shared" si="40"/>
        <v>3784.87</v>
      </c>
      <c r="W185" s="34">
        <f t="shared" si="41"/>
        <v>0.44</v>
      </c>
      <c r="X185" s="34">
        <f t="shared" si="42"/>
        <v>1.03</v>
      </c>
      <c r="Y185" s="79">
        <v>283860.42</v>
      </c>
      <c r="Z185" s="78">
        <v>145149989</v>
      </c>
      <c r="AA185" s="11">
        <v>87799672</v>
      </c>
      <c r="AB185" s="11">
        <v>1579455.45</v>
      </c>
      <c r="AC185" s="11"/>
      <c r="AD185" s="11"/>
      <c r="AE185" s="11">
        <v>33579.449999999997</v>
      </c>
      <c r="AF185" s="11"/>
      <c r="AG185" s="11">
        <v>12483.8</v>
      </c>
      <c r="AH185" s="11"/>
      <c r="AI185" s="11">
        <v>12483.8</v>
      </c>
      <c r="AJ185" s="11">
        <v>650585.67000000004</v>
      </c>
      <c r="AK185" s="11"/>
      <c r="AL185" s="11"/>
      <c r="AM185" s="11"/>
      <c r="AN185" s="11"/>
      <c r="AO185" s="11"/>
      <c r="AP185" s="11"/>
      <c r="AQ185" s="11"/>
      <c r="AR185" s="11"/>
      <c r="AS185" s="11"/>
      <c r="AT185" s="11">
        <v>173551.23</v>
      </c>
      <c r="AU185" s="8">
        <v>0</v>
      </c>
      <c r="AV185" s="8">
        <v>114821</v>
      </c>
      <c r="AW185" s="38">
        <f t="shared" si="47"/>
        <v>2576960.4</v>
      </c>
    </row>
    <row r="186" spans="1:49" x14ac:dyDescent="0.2">
      <c r="A186" s="1">
        <v>109246003</v>
      </c>
      <c r="B186" s="2" t="s">
        <v>208</v>
      </c>
      <c r="C186" s="2" t="s">
        <v>207</v>
      </c>
      <c r="D186" s="15">
        <v>45704</v>
      </c>
      <c r="E186" s="6">
        <v>3021</v>
      </c>
      <c r="F186" s="28">
        <f t="shared" si="43"/>
        <v>4893953.9000000004</v>
      </c>
      <c r="G186" s="37">
        <f t="shared" si="32"/>
        <v>35.44</v>
      </c>
      <c r="H186" s="39">
        <f t="shared" si="44"/>
        <v>440</v>
      </c>
      <c r="I186" s="34">
        <f t="shared" si="33"/>
        <v>0.69</v>
      </c>
      <c r="J186" s="76">
        <v>12656008.17</v>
      </c>
      <c r="K186" s="76">
        <v>0</v>
      </c>
      <c r="L186" s="76">
        <f t="shared" si="45"/>
        <v>12656008.17</v>
      </c>
      <c r="M186" s="64">
        <v>845.84699999999998</v>
      </c>
      <c r="N186" s="23">
        <f>INDEX('BEFC_17-18'!$Z$3:$Z$502,MATCH('LECI_17-18'!A:A,'BEFC_17-18'!$A$3:$A$502))</f>
        <v>220.566</v>
      </c>
      <c r="O186" s="35">
        <f t="shared" si="34"/>
        <v>11867.83</v>
      </c>
      <c r="P186" s="237">
        <f t="shared" si="35"/>
        <v>248</v>
      </c>
      <c r="Q186" s="22">
        <f t="shared" si="36"/>
        <v>1.0018</v>
      </c>
      <c r="R186" s="34">
        <f t="shared" si="37"/>
        <v>0.69</v>
      </c>
      <c r="S186" s="29">
        <f t="shared" si="38"/>
        <v>1.2999999999999999E-2</v>
      </c>
      <c r="T186" s="184">
        <f t="shared" si="46"/>
        <v>276</v>
      </c>
      <c r="U186" s="31">
        <f t="shared" si="39"/>
        <v>5042043</v>
      </c>
      <c r="V186" s="37">
        <f t="shared" si="40"/>
        <v>4728.04</v>
      </c>
      <c r="W186" s="34">
        <f t="shared" si="41"/>
        <v>0.3</v>
      </c>
      <c r="X186" s="34">
        <f t="shared" si="42"/>
        <v>0.99</v>
      </c>
      <c r="Y186" s="79">
        <v>352528.68</v>
      </c>
      <c r="Z186" s="78">
        <v>230266153</v>
      </c>
      <c r="AA186" s="11">
        <v>146005741</v>
      </c>
      <c r="AB186" s="11">
        <v>2965134.47</v>
      </c>
      <c r="AC186" s="11"/>
      <c r="AD186" s="11">
        <v>4764.63</v>
      </c>
      <c r="AE186" s="11">
        <v>79093.58</v>
      </c>
      <c r="AF186" s="11">
        <v>56684.24</v>
      </c>
      <c r="AG186" s="11">
        <v>17182.27</v>
      </c>
      <c r="AH186" s="11"/>
      <c r="AI186" s="11">
        <v>33776.339999999997</v>
      </c>
      <c r="AJ186" s="11">
        <v>924545.13</v>
      </c>
      <c r="AK186" s="11"/>
      <c r="AL186" s="11"/>
      <c r="AM186" s="11"/>
      <c r="AN186" s="11"/>
      <c r="AO186" s="11"/>
      <c r="AP186" s="11"/>
      <c r="AQ186" s="11"/>
      <c r="AR186" s="11"/>
      <c r="AS186" s="11"/>
      <c r="AT186" s="11">
        <v>437908.94</v>
      </c>
      <c r="AU186" s="8">
        <v>0</v>
      </c>
      <c r="AV186" s="8">
        <v>22335.62</v>
      </c>
      <c r="AW186" s="38">
        <f t="shared" si="47"/>
        <v>4541425.2200000007</v>
      </c>
    </row>
    <row r="187" spans="1:49" x14ac:dyDescent="0.2">
      <c r="A187" s="1">
        <v>109248003</v>
      </c>
      <c r="B187" s="2" t="s">
        <v>209</v>
      </c>
      <c r="C187" s="2" t="s">
        <v>207</v>
      </c>
      <c r="D187" s="15">
        <v>47720</v>
      </c>
      <c r="E187" s="6">
        <v>7628</v>
      </c>
      <c r="F187" s="28">
        <f t="shared" si="43"/>
        <v>14602400.710000001</v>
      </c>
      <c r="G187" s="37">
        <f t="shared" si="32"/>
        <v>40.119999999999997</v>
      </c>
      <c r="H187" s="39">
        <f t="shared" si="44"/>
        <v>389</v>
      </c>
      <c r="I187" s="34">
        <f t="shared" si="33"/>
        <v>0.78</v>
      </c>
      <c r="J187" s="76">
        <v>24196370.75</v>
      </c>
      <c r="K187" s="76">
        <v>0</v>
      </c>
      <c r="L187" s="76">
        <f t="shared" si="45"/>
        <v>24196370.75</v>
      </c>
      <c r="M187" s="64">
        <v>2102.41</v>
      </c>
      <c r="N187" s="23">
        <f>INDEX('BEFC_17-18'!$Z$3:$Z$502,MATCH('LECI_17-18'!A:A,'BEFC_17-18'!$A$3:$A$502))</f>
        <v>330.18400000000003</v>
      </c>
      <c r="O187" s="35">
        <f t="shared" si="34"/>
        <v>9946.74</v>
      </c>
      <c r="P187" s="237">
        <f t="shared" si="35"/>
        <v>63</v>
      </c>
      <c r="Q187" s="22">
        <f t="shared" si="36"/>
        <v>1.1953</v>
      </c>
      <c r="R187" s="34">
        <f t="shared" si="37"/>
        <v>0.78</v>
      </c>
      <c r="S187" s="29">
        <f t="shared" si="38"/>
        <v>1.09E-2</v>
      </c>
      <c r="T187" s="184">
        <f t="shared" si="46"/>
        <v>409</v>
      </c>
      <c r="U187" s="31">
        <f t="shared" si="39"/>
        <v>17951295</v>
      </c>
      <c r="V187" s="37">
        <f t="shared" si="40"/>
        <v>7379.49</v>
      </c>
      <c r="W187" s="34">
        <f t="shared" si="41"/>
        <v>0</v>
      </c>
      <c r="X187" s="34">
        <f t="shared" si="42"/>
        <v>0.78</v>
      </c>
      <c r="Y187" s="79">
        <v>348202.23</v>
      </c>
      <c r="Z187" s="78">
        <v>871483272</v>
      </c>
      <c r="AA187" s="11">
        <v>468165628</v>
      </c>
      <c r="AB187" s="11">
        <v>9373642.4000000004</v>
      </c>
      <c r="AC187" s="11">
        <v>5944.42</v>
      </c>
      <c r="AD187" s="11">
        <v>15905.64</v>
      </c>
      <c r="AE187" s="11">
        <v>106289.62</v>
      </c>
      <c r="AF187" s="11"/>
      <c r="AG187" s="11">
        <v>29806.2</v>
      </c>
      <c r="AH187" s="11"/>
      <c r="AI187" s="11">
        <v>89207.88</v>
      </c>
      <c r="AJ187" s="11">
        <v>3391281.86</v>
      </c>
      <c r="AK187" s="11"/>
      <c r="AL187" s="11"/>
      <c r="AM187" s="11"/>
      <c r="AN187" s="11"/>
      <c r="AO187" s="11"/>
      <c r="AP187" s="11"/>
      <c r="AQ187" s="11"/>
      <c r="AR187" s="11"/>
      <c r="AS187" s="11"/>
      <c r="AT187" s="11">
        <v>1237776.74</v>
      </c>
      <c r="AU187" s="8">
        <v>0</v>
      </c>
      <c r="AV187" s="8">
        <v>4343.72</v>
      </c>
      <c r="AW187" s="38">
        <f t="shared" si="47"/>
        <v>14254198.48</v>
      </c>
    </row>
    <row r="188" spans="1:49" x14ac:dyDescent="0.2">
      <c r="A188" s="1">
        <v>109420803</v>
      </c>
      <c r="B188" s="2" t="s">
        <v>210</v>
      </c>
      <c r="C188" s="2" t="s">
        <v>211</v>
      </c>
      <c r="D188" s="15">
        <v>43702</v>
      </c>
      <c r="E188" s="6">
        <v>8115</v>
      </c>
      <c r="F188" s="28">
        <f t="shared" si="43"/>
        <v>13343030.220000003</v>
      </c>
      <c r="G188" s="37">
        <f t="shared" si="32"/>
        <v>37.619999999999997</v>
      </c>
      <c r="H188" s="39">
        <f t="shared" si="44"/>
        <v>420</v>
      </c>
      <c r="I188" s="34">
        <f t="shared" si="33"/>
        <v>0.73</v>
      </c>
      <c r="J188" s="76">
        <v>33914616.520000003</v>
      </c>
      <c r="K188" s="76">
        <v>120151.74</v>
      </c>
      <c r="L188" s="76">
        <f t="shared" si="45"/>
        <v>33794464.780000001</v>
      </c>
      <c r="M188" s="64">
        <v>2588.8739999999998</v>
      </c>
      <c r="N188" s="23">
        <f>INDEX('BEFC_17-18'!$Z$3:$Z$502,MATCH('LECI_17-18'!A:A,'BEFC_17-18'!$A$3:$A$502))</f>
        <v>487.404</v>
      </c>
      <c r="O188" s="35">
        <f t="shared" si="34"/>
        <v>10985.5</v>
      </c>
      <c r="P188" s="237">
        <f t="shared" si="35"/>
        <v>152</v>
      </c>
      <c r="Q188" s="22">
        <f t="shared" si="36"/>
        <v>1.0823</v>
      </c>
      <c r="R188" s="34">
        <f t="shared" si="37"/>
        <v>0.73</v>
      </c>
      <c r="S188" s="29">
        <f t="shared" si="38"/>
        <v>1.49E-2</v>
      </c>
      <c r="T188" s="184">
        <f t="shared" si="46"/>
        <v>166</v>
      </c>
      <c r="U188" s="31">
        <f t="shared" si="39"/>
        <v>11998386</v>
      </c>
      <c r="V188" s="37">
        <f t="shared" si="40"/>
        <v>3900.29</v>
      </c>
      <c r="W188" s="34">
        <f t="shared" si="41"/>
        <v>0.42</v>
      </c>
      <c r="X188" s="34">
        <f t="shared" si="42"/>
        <v>1.1499999999999999</v>
      </c>
      <c r="Y188" s="79">
        <v>1521817.75</v>
      </c>
      <c r="Z188" s="78">
        <v>530805986</v>
      </c>
      <c r="AA188" s="11">
        <v>364595943</v>
      </c>
      <c r="AB188" s="11">
        <v>9043222.0500000007</v>
      </c>
      <c r="AC188" s="11"/>
      <c r="AD188" s="11">
        <v>13360.9</v>
      </c>
      <c r="AE188" s="11">
        <v>46591.47</v>
      </c>
      <c r="AF188" s="11"/>
      <c r="AG188" s="11"/>
      <c r="AH188" s="11"/>
      <c r="AI188" s="11"/>
      <c r="AJ188" s="11">
        <v>1674517.74</v>
      </c>
      <c r="AK188" s="11"/>
      <c r="AL188" s="11"/>
      <c r="AM188" s="11"/>
      <c r="AN188" s="11"/>
      <c r="AO188" s="11"/>
      <c r="AP188" s="11"/>
      <c r="AQ188" s="11"/>
      <c r="AR188" s="11"/>
      <c r="AS188" s="11"/>
      <c r="AT188" s="11">
        <v>1017348.81</v>
      </c>
      <c r="AU188" s="8">
        <v>0</v>
      </c>
      <c r="AV188" s="8">
        <v>26171.5</v>
      </c>
      <c r="AW188" s="38">
        <f t="shared" si="47"/>
        <v>11821212.470000003</v>
      </c>
    </row>
    <row r="189" spans="1:49" x14ac:dyDescent="0.2">
      <c r="A189" s="1">
        <v>109422303</v>
      </c>
      <c r="B189" s="2" t="s">
        <v>212</v>
      </c>
      <c r="C189" s="2" t="s">
        <v>211</v>
      </c>
      <c r="D189" s="15">
        <v>43351</v>
      </c>
      <c r="E189" s="6">
        <v>3212</v>
      </c>
      <c r="F189" s="28">
        <f t="shared" si="43"/>
        <v>4603452.9999999991</v>
      </c>
      <c r="G189" s="37">
        <f t="shared" si="32"/>
        <v>33.06</v>
      </c>
      <c r="H189" s="39">
        <f t="shared" si="44"/>
        <v>458</v>
      </c>
      <c r="I189" s="34">
        <f t="shared" si="33"/>
        <v>0.64</v>
      </c>
      <c r="J189" s="76">
        <v>16177033.640000001</v>
      </c>
      <c r="K189" s="76">
        <v>2985</v>
      </c>
      <c r="L189" s="76">
        <f t="shared" si="45"/>
        <v>16174048.640000001</v>
      </c>
      <c r="M189" s="64">
        <v>1182.287</v>
      </c>
      <c r="N189" s="23">
        <f>INDEX('BEFC_17-18'!$Z$3:$Z$502,MATCH('LECI_17-18'!A:A,'BEFC_17-18'!$A$3:$A$502))</f>
        <v>408.00799999999998</v>
      </c>
      <c r="O189" s="35">
        <f t="shared" si="34"/>
        <v>10170.469999999999</v>
      </c>
      <c r="P189" s="237">
        <f t="shared" si="35"/>
        <v>72</v>
      </c>
      <c r="Q189" s="22">
        <f t="shared" si="36"/>
        <v>1.169</v>
      </c>
      <c r="R189" s="34">
        <f t="shared" si="37"/>
        <v>0.64</v>
      </c>
      <c r="S189" s="29">
        <f t="shared" si="38"/>
        <v>1.3100000000000001E-2</v>
      </c>
      <c r="T189" s="184">
        <f t="shared" si="46"/>
        <v>263</v>
      </c>
      <c r="U189" s="31">
        <f t="shared" si="39"/>
        <v>4709734</v>
      </c>
      <c r="V189" s="37">
        <f t="shared" si="40"/>
        <v>2961.55</v>
      </c>
      <c r="W189" s="34">
        <f t="shared" si="41"/>
        <v>0.56000000000000005</v>
      </c>
      <c r="X189" s="34">
        <f t="shared" si="42"/>
        <v>1.2000000000000002</v>
      </c>
      <c r="Y189" s="79">
        <v>339454.97</v>
      </c>
      <c r="Z189" s="78">
        <v>216701786</v>
      </c>
      <c r="AA189" s="11">
        <v>134770877</v>
      </c>
      <c r="AB189" s="11">
        <v>2702879.98</v>
      </c>
      <c r="AC189" s="11"/>
      <c r="AD189" s="11">
        <v>4468.47</v>
      </c>
      <c r="AE189" s="11">
        <v>15043.54</v>
      </c>
      <c r="AF189" s="11">
        <v>173716.2</v>
      </c>
      <c r="AG189" s="11">
        <v>18143.3</v>
      </c>
      <c r="AH189" s="11">
        <v>262633.23</v>
      </c>
      <c r="AI189" s="11">
        <v>18143.3</v>
      </c>
      <c r="AJ189" s="11">
        <v>726022.45</v>
      </c>
      <c r="AK189" s="11"/>
      <c r="AL189" s="11"/>
      <c r="AM189" s="11"/>
      <c r="AN189" s="11"/>
      <c r="AO189" s="11"/>
      <c r="AP189" s="11"/>
      <c r="AQ189" s="11"/>
      <c r="AR189" s="11"/>
      <c r="AS189" s="11"/>
      <c r="AT189" s="11">
        <v>330477.67</v>
      </c>
      <c r="AU189" s="8">
        <v>0</v>
      </c>
      <c r="AV189" s="8">
        <v>12469.89</v>
      </c>
      <c r="AW189" s="38">
        <f t="shared" si="47"/>
        <v>4263998.0299999993</v>
      </c>
    </row>
    <row r="190" spans="1:49" x14ac:dyDescent="0.2">
      <c r="A190" s="1">
        <v>109426003</v>
      </c>
      <c r="B190" s="2" t="s">
        <v>213</v>
      </c>
      <c r="C190" s="2" t="s">
        <v>211</v>
      </c>
      <c r="D190" s="15">
        <v>46310</v>
      </c>
      <c r="E190" s="6">
        <v>1708</v>
      </c>
      <c r="F190" s="28">
        <f t="shared" si="43"/>
        <v>1962869.1300000001</v>
      </c>
      <c r="G190" s="37">
        <f t="shared" si="32"/>
        <v>24.82</v>
      </c>
      <c r="H190" s="39">
        <f t="shared" si="44"/>
        <v>493</v>
      </c>
      <c r="I190" s="34">
        <f t="shared" si="33"/>
        <v>0.48</v>
      </c>
      <c r="J190" s="76">
        <v>9963103.8500000015</v>
      </c>
      <c r="K190" s="76">
        <v>4749.8</v>
      </c>
      <c r="L190" s="76">
        <f t="shared" si="45"/>
        <v>9958354.0500000007</v>
      </c>
      <c r="M190" s="64">
        <v>683.98</v>
      </c>
      <c r="N190" s="23">
        <f>INDEX('BEFC_17-18'!$Z$3:$Z$502,MATCH('LECI_17-18'!A:A,'BEFC_17-18'!$A$3:$A$502))</f>
        <v>239.34200000000001</v>
      </c>
      <c r="O190" s="35">
        <f t="shared" si="34"/>
        <v>10785.35</v>
      </c>
      <c r="P190" s="237">
        <f t="shared" si="35"/>
        <v>130</v>
      </c>
      <c r="Q190" s="22">
        <f t="shared" si="36"/>
        <v>1.1023000000000001</v>
      </c>
      <c r="R190" s="34">
        <f t="shared" si="37"/>
        <v>0.48</v>
      </c>
      <c r="S190" s="29">
        <f t="shared" si="38"/>
        <v>1.26E-2</v>
      </c>
      <c r="T190" s="184">
        <f t="shared" si="46"/>
        <v>312</v>
      </c>
      <c r="U190" s="31">
        <f t="shared" si="39"/>
        <v>2082337</v>
      </c>
      <c r="V190" s="37">
        <f t="shared" si="40"/>
        <v>2255.27</v>
      </c>
      <c r="W190" s="34">
        <f t="shared" si="41"/>
        <v>0.66</v>
      </c>
      <c r="X190" s="34">
        <f t="shared" si="42"/>
        <v>1.1400000000000001</v>
      </c>
      <c r="Y190" s="79">
        <v>188936.09</v>
      </c>
      <c r="Z190" s="78">
        <v>97121229</v>
      </c>
      <c r="AA190" s="11">
        <v>58277051</v>
      </c>
      <c r="AB190" s="11">
        <v>1212085.8999999999</v>
      </c>
      <c r="AC190" s="11"/>
      <c r="AD190" s="11">
        <v>1896.83</v>
      </c>
      <c r="AE190" s="11">
        <v>2503.31</v>
      </c>
      <c r="AF190" s="11"/>
      <c r="AG190" s="11"/>
      <c r="AH190" s="11"/>
      <c r="AI190" s="11"/>
      <c r="AJ190" s="11">
        <v>320681.7</v>
      </c>
      <c r="AK190" s="11"/>
      <c r="AL190" s="11"/>
      <c r="AM190" s="11"/>
      <c r="AN190" s="11"/>
      <c r="AO190" s="11"/>
      <c r="AP190" s="11"/>
      <c r="AQ190" s="11"/>
      <c r="AR190" s="11"/>
      <c r="AS190" s="11"/>
      <c r="AT190" s="11">
        <v>228211.76</v>
      </c>
      <c r="AU190" s="8">
        <v>0</v>
      </c>
      <c r="AV190" s="8">
        <v>8553.5400000000009</v>
      </c>
      <c r="AW190" s="38">
        <f t="shared" si="47"/>
        <v>1773933.04</v>
      </c>
    </row>
    <row r="191" spans="1:49" x14ac:dyDescent="0.2">
      <c r="A191" s="1">
        <v>109426303</v>
      </c>
      <c r="B191" s="2" t="s">
        <v>214</v>
      </c>
      <c r="C191" s="2" t="s">
        <v>211</v>
      </c>
      <c r="D191" s="15">
        <v>39655</v>
      </c>
      <c r="E191" s="6">
        <v>2436</v>
      </c>
      <c r="F191" s="28">
        <f t="shared" si="43"/>
        <v>3361387.2899999996</v>
      </c>
      <c r="G191" s="37">
        <f t="shared" si="32"/>
        <v>34.799999999999997</v>
      </c>
      <c r="H191" s="39">
        <f t="shared" si="44"/>
        <v>446</v>
      </c>
      <c r="I191" s="34">
        <f t="shared" si="33"/>
        <v>0.68</v>
      </c>
      <c r="J191" s="76">
        <v>12942749.52</v>
      </c>
      <c r="K191" s="76">
        <v>0</v>
      </c>
      <c r="L191" s="76">
        <f t="shared" si="45"/>
        <v>12942749.52</v>
      </c>
      <c r="M191" s="64">
        <v>892.452</v>
      </c>
      <c r="N191" s="23">
        <f>INDEX('BEFC_17-18'!$Z$3:$Z$502,MATCH('LECI_17-18'!A:A,'BEFC_17-18'!$A$3:$A$502))</f>
        <v>324.82600000000002</v>
      </c>
      <c r="O191" s="35">
        <f t="shared" si="34"/>
        <v>10632.53</v>
      </c>
      <c r="P191" s="237">
        <f t="shared" si="35"/>
        <v>121</v>
      </c>
      <c r="Q191" s="22">
        <f t="shared" si="36"/>
        <v>1.1182000000000001</v>
      </c>
      <c r="R191" s="34">
        <f t="shared" si="37"/>
        <v>0.68</v>
      </c>
      <c r="S191" s="29">
        <f t="shared" si="38"/>
        <v>1.12E-2</v>
      </c>
      <c r="T191" s="184">
        <f t="shared" si="46"/>
        <v>392</v>
      </c>
      <c r="U191" s="31">
        <f t="shared" si="39"/>
        <v>4008014</v>
      </c>
      <c r="V191" s="37">
        <f t="shared" si="40"/>
        <v>3292.6</v>
      </c>
      <c r="W191" s="34">
        <f t="shared" si="41"/>
        <v>0.51</v>
      </c>
      <c r="X191" s="34">
        <f t="shared" si="42"/>
        <v>1.19</v>
      </c>
      <c r="Y191" s="79">
        <v>324861.34999999998</v>
      </c>
      <c r="Z191" s="78">
        <v>207319431</v>
      </c>
      <c r="AA191" s="11">
        <v>91786060</v>
      </c>
      <c r="AB191" s="11">
        <v>2131467.86</v>
      </c>
      <c r="AC191" s="11"/>
      <c r="AD191" s="11">
        <v>3408.95</v>
      </c>
      <c r="AE191" s="11">
        <v>21778.15</v>
      </c>
      <c r="AF191" s="11"/>
      <c r="AG191" s="11">
        <v>11413.9</v>
      </c>
      <c r="AH191" s="11"/>
      <c r="AI191" s="11">
        <v>11413.9</v>
      </c>
      <c r="AJ191" s="11">
        <v>504445.65</v>
      </c>
      <c r="AK191" s="11"/>
      <c r="AL191" s="11"/>
      <c r="AM191" s="11"/>
      <c r="AN191" s="11"/>
      <c r="AO191" s="11"/>
      <c r="AP191" s="11"/>
      <c r="AQ191" s="11"/>
      <c r="AR191" s="11"/>
      <c r="AS191" s="11"/>
      <c r="AT191" s="11">
        <v>333150.84000000003</v>
      </c>
      <c r="AU191" s="8">
        <v>0</v>
      </c>
      <c r="AV191" s="8">
        <v>19446.689999999999</v>
      </c>
      <c r="AW191" s="38">
        <f t="shared" si="47"/>
        <v>3036525.9399999995</v>
      </c>
    </row>
    <row r="192" spans="1:49" x14ac:dyDescent="0.2">
      <c r="A192" s="1">
        <v>109427503</v>
      </c>
      <c r="B192" s="2" t="s">
        <v>215</v>
      </c>
      <c r="C192" s="2" t="s">
        <v>211</v>
      </c>
      <c r="D192" s="15">
        <v>45208</v>
      </c>
      <c r="E192" s="6">
        <v>2390</v>
      </c>
      <c r="F192" s="28">
        <f t="shared" si="43"/>
        <v>4090391.2699999996</v>
      </c>
      <c r="G192" s="37">
        <f t="shared" si="32"/>
        <v>37.86</v>
      </c>
      <c r="H192" s="39">
        <f t="shared" si="44"/>
        <v>417</v>
      </c>
      <c r="I192" s="34">
        <f t="shared" si="33"/>
        <v>0.74</v>
      </c>
      <c r="J192" s="76">
        <v>13235700.129999999</v>
      </c>
      <c r="K192" s="76">
        <v>2516.12</v>
      </c>
      <c r="L192" s="76">
        <f t="shared" si="45"/>
        <v>13233184.01</v>
      </c>
      <c r="M192" s="64">
        <v>832.32</v>
      </c>
      <c r="N192" s="23">
        <f>INDEX('BEFC_17-18'!$Z$3:$Z$502,MATCH('LECI_17-18'!A:A,'BEFC_17-18'!$A$3:$A$502))</f>
        <v>330.238</v>
      </c>
      <c r="O192" s="35">
        <f t="shared" si="34"/>
        <v>11382.82</v>
      </c>
      <c r="P192" s="237">
        <f t="shared" si="35"/>
        <v>202</v>
      </c>
      <c r="Q192" s="22">
        <f t="shared" si="36"/>
        <v>1.0445</v>
      </c>
      <c r="R192" s="34">
        <f t="shared" si="37"/>
        <v>0.74</v>
      </c>
      <c r="S192" s="29">
        <f t="shared" si="38"/>
        <v>1.26E-2</v>
      </c>
      <c r="T192" s="184">
        <f t="shared" si="46"/>
        <v>312</v>
      </c>
      <c r="U192" s="31">
        <f t="shared" si="39"/>
        <v>4358414</v>
      </c>
      <c r="V192" s="37">
        <f t="shared" si="40"/>
        <v>3748.99</v>
      </c>
      <c r="W192" s="34">
        <f t="shared" si="41"/>
        <v>0.44</v>
      </c>
      <c r="X192" s="34">
        <f t="shared" si="42"/>
        <v>1.18</v>
      </c>
      <c r="Y192" s="79">
        <v>315846.05</v>
      </c>
      <c r="Z192" s="78">
        <v>224079524</v>
      </c>
      <c r="AA192" s="11">
        <v>101175237</v>
      </c>
      <c r="AB192" s="11">
        <v>2707965.64</v>
      </c>
      <c r="AC192" s="11"/>
      <c r="AD192" s="11">
        <v>4349.79</v>
      </c>
      <c r="AE192" s="11">
        <v>95220.62</v>
      </c>
      <c r="AF192" s="11">
        <v>23453.9</v>
      </c>
      <c r="AG192" s="11">
        <v>13080.3</v>
      </c>
      <c r="AH192" s="11"/>
      <c r="AI192" s="11">
        <v>13080.3</v>
      </c>
      <c r="AJ192" s="11">
        <v>545448.88</v>
      </c>
      <c r="AK192" s="11"/>
      <c r="AL192" s="11"/>
      <c r="AM192" s="11"/>
      <c r="AN192" s="11"/>
      <c r="AO192" s="11"/>
      <c r="AP192" s="11"/>
      <c r="AQ192" s="11"/>
      <c r="AR192" s="11"/>
      <c r="AS192" s="11"/>
      <c r="AT192" s="11">
        <v>371619.61</v>
      </c>
      <c r="AU192" s="8">
        <v>0</v>
      </c>
      <c r="AV192" s="8">
        <v>326.18</v>
      </c>
      <c r="AW192" s="38">
        <f t="shared" si="47"/>
        <v>3774545.2199999997</v>
      </c>
    </row>
    <row r="193" spans="1:49" x14ac:dyDescent="0.2">
      <c r="A193" s="1">
        <v>109530304</v>
      </c>
      <c r="B193" s="2" t="s">
        <v>216</v>
      </c>
      <c r="C193" s="2" t="s">
        <v>217</v>
      </c>
      <c r="D193" s="15">
        <v>39205</v>
      </c>
      <c r="E193" s="6">
        <v>440</v>
      </c>
      <c r="F193" s="28">
        <f t="shared" si="43"/>
        <v>1673294.8200000003</v>
      </c>
      <c r="G193" s="37">
        <f t="shared" si="32"/>
        <v>97</v>
      </c>
      <c r="H193" s="39">
        <f t="shared" si="44"/>
        <v>6</v>
      </c>
      <c r="I193" s="34">
        <f t="shared" si="33"/>
        <v>1.89</v>
      </c>
      <c r="J193" s="76">
        <v>4144237.03</v>
      </c>
      <c r="K193" s="76">
        <v>145958.76999999999</v>
      </c>
      <c r="L193" s="76">
        <f t="shared" si="45"/>
        <v>3998278.26</v>
      </c>
      <c r="M193" s="64">
        <v>164.96700000000001</v>
      </c>
      <c r="N193" s="23">
        <f>INDEX('BEFC_17-18'!$Z$3:$Z$502,MATCH('LECI_17-18'!A:A,'BEFC_17-18'!$A$3:$A$502))</f>
        <v>56.003</v>
      </c>
      <c r="O193" s="35">
        <f t="shared" si="34"/>
        <v>18094.21</v>
      </c>
      <c r="P193" s="237">
        <f t="shared" si="35"/>
        <v>484</v>
      </c>
      <c r="Q193" s="22">
        <f t="shared" si="36"/>
        <v>0.65710000000000002</v>
      </c>
      <c r="R193" s="34">
        <f t="shared" si="37"/>
        <v>1.24</v>
      </c>
      <c r="S193" s="29">
        <f t="shared" si="38"/>
        <v>1.37E-2</v>
      </c>
      <c r="T193" s="184">
        <f t="shared" si="46"/>
        <v>233</v>
      </c>
      <c r="U193" s="31">
        <f t="shared" si="39"/>
        <v>1637403</v>
      </c>
      <c r="V193" s="37">
        <f t="shared" si="40"/>
        <v>7410.07</v>
      </c>
      <c r="W193" s="34">
        <f t="shared" si="41"/>
        <v>0</v>
      </c>
      <c r="X193" s="34">
        <f t="shared" si="42"/>
        <v>1.24</v>
      </c>
      <c r="Y193" s="79">
        <v>132368.06</v>
      </c>
      <c r="Z193" s="78">
        <v>100916992</v>
      </c>
      <c r="AA193" s="11">
        <v>21277247</v>
      </c>
      <c r="AB193" s="11">
        <v>1158285.8600000001</v>
      </c>
      <c r="AC193" s="11"/>
      <c r="AD193" s="11">
        <v>1575.1</v>
      </c>
      <c r="AE193" s="11">
        <v>133726.14000000001</v>
      </c>
      <c r="AF193" s="11"/>
      <c r="AG193" s="11"/>
      <c r="AH193" s="11"/>
      <c r="AI193" s="11">
        <v>3255.06</v>
      </c>
      <c r="AJ193" s="11">
        <v>113316.59</v>
      </c>
      <c r="AK193" s="11"/>
      <c r="AL193" s="11"/>
      <c r="AM193" s="11"/>
      <c r="AN193" s="11"/>
      <c r="AO193" s="11"/>
      <c r="AP193" s="11"/>
      <c r="AQ193" s="11"/>
      <c r="AR193" s="11"/>
      <c r="AS193" s="11"/>
      <c r="AT193" s="11">
        <v>119669.54</v>
      </c>
      <c r="AU193" s="8">
        <v>0</v>
      </c>
      <c r="AV193" s="8">
        <v>11098.47</v>
      </c>
      <c r="AW193" s="38">
        <f t="shared" si="47"/>
        <v>1540926.7600000002</v>
      </c>
    </row>
    <row r="194" spans="1:49" x14ac:dyDescent="0.2">
      <c r="A194" s="1">
        <v>109531304</v>
      </c>
      <c r="B194" s="2" t="s">
        <v>218</v>
      </c>
      <c r="C194" s="2" t="s">
        <v>217</v>
      </c>
      <c r="D194" s="15">
        <v>45142</v>
      </c>
      <c r="E194" s="6">
        <v>2174</v>
      </c>
      <c r="F194" s="28">
        <f t="shared" si="43"/>
        <v>5613701.8500000015</v>
      </c>
      <c r="G194" s="37">
        <f t="shared" si="32"/>
        <v>57.2</v>
      </c>
      <c r="H194" s="39">
        <f t="shared" si="44"/>
        <v>180</v>
      </c>
      <c r="I194" s="34">
        <f t="shared" si="33"/>
        <v>1.1200000000000001</v>
      </c>
      <c r="J194" s="76">
        <v>11125124.4</v>
      </c>
      <c r="K194" s="76">
        <v>36133.07</v>
      </c>
      <c r="L194" s="76">
        <f t="shared" si="45"/>
        <v>11088991.33</v>
      </c>
      <c r="M194" s="64">
        <v>807.77</v>
      </c>
      <c r="N194" s="23">
        <f>INDEX('BEFC_17-18'!$Z$3:$Z$502,MATCH('LECI_17-18'!A:A,'BEFC_17-18'!$A$3:$A$502))</f>
        <v>255.423</v>
      </c>
      <c r="O194" s="35">
        <f t="shared" si="34"/>
        <v>10429.89</v>
      </c>
      <c r="P194" s="237">
        <f t="shared" si="35"/>
        <v>91</v>
      </c>
      <c r="Q194" s="22">
        <f t="shared" si="36"/>
        <v>1.1398999999999999</v>
      </c>
      <c r="R194" s="34">
        <f t="shared" si="37"/>
        <v>1.1200000000000001</v>
      </c>
      <c r="S194" s="29">
        <f t="shared" si="38"/>
        <v>1.2699999999999999E-2</v>
      </c>
      <c r="T194" s="184">
        <f t="shared" si="46"/>
        <v>304</v>
      </c>
      <c r="U194" s="31">
        <f t="shared" si="39"/>
        <v>5922923</v>
      </c>
      <c r="V194" s="37">
        <f t="shared" si="40"/>
        <v>5570.88</v>
      </c>
      <c r="W194" s="34">
        <f t="shared" si="41"/>
        <v>0.17</v>
      </c>
      <c r="X194" s="34">
        <f t="shared" si="42"/>
        <v>1.29</v>
      </c>
      <c r="Y194" s="79">
        <v>252205.78</v>
      </c>
      <c r="Z194" s="78">
        <v>333334791</v>
      </c>
      <c r="AA194" s="11">
        <v>108674409</v>
      </c>
      <c r="AB194" s="11">
        <v>4117279.89</v>
      </c>
      <c r="AC194" s="11">
        <v>88499.42</v>
      </c>
      <c r="AD194" s="11">
        <v>6147.94</v>
      </c>
      <c r="AE194" s="11">
        <v>53294.93</v>
      </c>
      <c r="AF194" s="11"/>
      <c r="AG194" s="11">
        <v>13027.5</v>
      </c>
      <c r="AH194" s="11"/>
      <c r="AI194" s="11">
        <v>35970.36</v>
      </c>
      <c r="AJ194" s="11">
        <v>669265.76</v>
      </c>
      <c r="AK194" s="11"/>
      <c r="AL194" s="11"/>
      <c r="AM194" s="11"/>
      <c r="AN194" s="11"/>
      <c r="AO194" s="11"/>
      <c r="AP194" s="11"/>
      <c r="AQ194" s="11"/>
      <c r="AR194" s="11"/>
      <c r="AS194" s="11"/>
      <c r="AT194" s="11">
        <v>355154.83</v>
      </c>
      <c r="AU194" s="8">
        <v>0</v>
      </c>
      <c r="AV194" s="8">
        <v>22855.439999999999</v>
      </c>
      <c r="AW194" s="38">
        <f t="shared" si="47"/>
        <v>5361496.0700000012</v>
      </c>
    </row>
    <row r="195" spans="1:49" x14ac:dyDescent="0.2">
      <c r="A195" s="1">
        <v>109532804</v>
      </c>
      <c r="B195" s="2" t="s">
        <v>219</v>
      </c>
      <c r="C195" s="2" t="s">
        <v>217</v>
      </c>
      <c r="D195" s="15">
        <v>40682</v>
      </c>
      <c r="E195" s="6">
        <v>1170</v>
      </c>
      <c r="F195" s="28">
        <f t="shared" si="43"/>
        <v>3244424.78</v>
      </c>
      <c r="G195" s="37">
        <f t="shared" ref="G195:G258" si="48">ROUND(F195/(D195*E195)*1000,2)</f>
        <v>68.16</v>
      </c>
      <c r="H195" s="39">
        <f t="shared" si="44"/>
        <v>84</v>
      </c>
      <c r="I195" s="34">
        <f t="shared" ref="I195:I258" si="49">ROUND(G195/$G$504,2)</f>
        <v>1.33</v>
      </c>
      <c r="J195" s="76">
        <v>6403076</v>
      </c>
      <c r="K195" s="76">
        <v>0</v>
      </c>
      <c r="L195" s="76">
        <f t="shared" si="45"/>
        <v>6403076</v>
      </c>
      <c r="M195" s="64">
        <v>356.541</v>
      </c>
      <c r="N195" s="23">
        <f>INDEX('BEFC_17-18'!$Z$3:$Z$502,MATCH('LECI_17-18'!A:A,'BEFC_17-18'!$A$3:$A$502))</f>
        <v>152.69900000000001</v>
      </c>
      <c r="O195" s="35">
        <f t="shared" ref="O195:O258" si="50">ROUND(L195/(M195+N195),2)</f>
        <v>12573.79</v>
      </c>
      <c r="P195" s="237">
        <f t="shared" ref="P195:P258" si="51">RANK($O195,$O$3:$O$502,1)</f>
        <v>318</v>
      </c>
      <c r="Q195" s="22">
        <f t="shared" ref="Q195:Q258" si="52">ROUND(1/(O195/$O$504),4)</f>
        <v>0.94550000000000001</v>
      </c>
      <c r="R195" s="34">
        <f t="shared" ref="R195:R258" si="53">IF(Q195&lt;1,ROUND(I195*Q195,2),I195)</f>
        <v>1.26</v>
      </c>
      <c r="S195" s="29">
        <f t="shared" ref="S195:S258" si="54">ROUND(F195/(Z195+AA195),4)</f>
        <v>1.03E-2</v>
      </c>
      <c r="T195" s="184">
        <f t="shared" si="46"/>
        <v>438</v>
      </c>
      <c r="U195" s="31">
        <f t="shared" ref="U195:U258" si="55">ROUND((Z195+AA195)*$S$504,0)</f>
        <v>4206884</v>
      </c>
      <c r="V195" s="37">
        <f t="shared" ref="V195:V258" si="56">ROUND(U195/(M195+N195),2)</f>
        <v>8261.1</v>
      </c>
      <c r="W195" s="34">
        <f t="shared" ref="W195:W258" si="57">IF(V195&lt;$V$504,ROUND(1-(V195/$V$504),2),0)</f>
        <v>0</v>
      </c>
      <c r="X195" s="34">
        <f t="shared" ref="X195:X258" si="58">R195+W195</f>
        <v>1.26</v>
      </c>
      <c r="Y195" s="79">
        <v>177136.78</v>
      </c>
      <c r="Z195" s="78">
        <v>271783045</v>
      </c>
      <c r="AA195" s="11">
        <v>42163536</v>
      </c>
      <c r="AB195" s="11">
        <v>2436814</v>
      </c>
      <c r="AC195" s="11"/>
      <c r="AD195" s="11">
        <v>3413</v>
      </c>
      <c r="AE195" s="11">
        <v>143185</v>
      </c>
      <c r="AF195" s="11"/>
      <c r="AG195" s="11">
        <v>6348</v>
      </c>
      <c r="AH195" s="11"/>
      <c r="AI195" s="11"/>
      <c r="AJ195" s="11">
        <v>254931</v>
      </c>
      <c r="AK195" s="11"/>
      <c r="AL195" s="11"/>
      <c r="AM195" s="11"/>
      <c r="AN195" s="11"/>
      <c r="AO195" s="11"/>
      <c r="AP195" s="11"/>
      <c r="AQ195" s="11"/>
      <c r="AR195" s="11"/>
      <c r="AS195" s="11"/>
      <c r="AT195" s="11">
        <v>208362</v>
      </c>
      <c r="AU195" s="8">
        <v>0</v>
      </c>
      <c r="AV195" s="8">
        <v>14235</v>
      </c>
      <c r="AW195" s="38">
        <f t="shared" si="47"/>
        <v>3067288</v>
      </c>
    </row>
    <row r="196" spans="1:49" x14ac:dyDescent="0.2">
      <c r="A196" s="1">
        <v>109535504</v>
      </c>
      <c r="B196" s="2" t="s">
        <v>220</v>
      </c>
      <c r="C196" s="2" t="s">
        <v>217</v>
      </c>
      <c r="D196" s="15">
        <v>39980</v>
      </c>
      <c r="E196" s="6">
        <v>1697</v>
      </c>
      <c r="F196" s="28">
        <f t="shared" ref="F196:F259" si="59">Y196+AW196</f>
        <v>3032754.9399999995</v>
      </c>
      <c r="G196" s="37">
        <f t="shared" si="48"/>
        <v>44.7</v>
      </c>
      <c r="H196" s="39">
        <f t="shared" ref="H196:H259" si="60">RANK(G196,$G$3:$G$502,0)</f>
        <v>330</v>
      </c>
      <c r="I196" s="34">
        <f t="shared" si="49"/>
        <v>0.87</v>
      </c>
      <c r="J196" s="76">
        <v>9048446.1999999993</v>
      </c>
      <c r="K196" s="76">
        <v>420</v>
      </c>
      <c r="L196" s="76">
        <f t="shared" ref="L196:L259" si="61">J196-K196</f>
        <v>9048026.1999999993</v>
      </c>
      <c r="M196" s="64">
        <v>564.13900000000001</v>
      </c>
      <c r="N196" s="23">
        <f>INDEX('BEFC_17-18'!$Z$3:$Z$502,MATCH('LECI_17-18'!A:A,'BEFC_17-18'!$A$3:$A$502))</f>
        <v>243.77</v>
      </c>
      <c r="O196" s="35">
        <f t="shared" si="50"/>
        <v>11199.31</v>
      </c>
      <c r="P196" s="237">
        <f t="shared" si="51"/>
        <v>175</v>
      </c>
      <c r="Q196" s="22">
        <f t="shared" si="52"/>
        <v>1.0616000000000001</v>
      </c>
      <c r="R196" s="34">
        <f t="shared" si="53"/>
        <v>0.87</v>
      </c>
      <c r="S196" s="29">
        <f t="shared" si="54"/>
        <v>9.4000000000000004E-3</v>
      </c>
      <c r="T196" s="184">
        <f t="shared" ref="T196:T259" si="62">RANK(S196,$S$3:$S$502,0)</f>
        <v>466</v>
      </c>
      <c r="U196" s="31">
        <f t="shared" si="55"/>
        <v>4312533</v>
      </c>
      <c r="V196" s="37">
        <f t="shared" si="56"/>
        <v>5337.89</v>
      </c>
      <c r="W196" s="34">
        <f t="shared" si="57"/>
        <v>0.2</v>
      </c>
      <c r="X196" s="34">
        <f t="shared" si="58"/>
        <v>1.07</v>
      </c>
      <c r="Y196" s="79">
        <v>235320.93</v>
      </c>
      <c r="Z196" s="78">
        <v>266492753</v>
      </c>
      <c r="AA196" s="11">
        <v>55338052</v>
      </c>
      <c r="AB196" s="11">
        <v>2203320.7599999998</v>
      </c>
      <c r="AC196" s="11"/>
      <c r="AD196" s="11">
        <v>3118.58</v>
      </c>
      <c r="AE196" s="11">
        <v>22592.25</v>
      </c>
      <c r="AF196" s="11"/>
      <c r="AG196" s="11">
        <v>9290.2999999999993</v>
      </c>
      <c r="AH196" s="11"/>
      <c r="AI196" s="11">
        <v>9224.7999999999993</v>
      </c>
      <c r="AJ196" s="11">
        <v>355902.69</v>
      </c>
      <c r="AK196" s="11"/>
      <c r="AL196" s="11"/>
      <c r="AM196" s="11"/>
      <c r="AN196" s="11"/>
      <c r="AO196" s="11"/>
      <c r="AP196" s="11"/>
      <c r="AQ196" s="11"/>
      <c r="AR196" s="11"/>
      <c r="AS196" s="11"/>
      <c r="AT196" s="11">
        <v>171623.62</v>
      </c>
      <c r="AU196" s="8">
        <v>0</v>
      </c>
      <c r="AV196" s="8">
        <v>22361.01</v>
      </c>
      <c r="AW196" s="38">
        <f t="shared" ref="AW196:AW259" si="63">SUM(AB196:AV196)</f>
        <v>2797434.0099999993</v>
      </c>
    </row>
    <row r="197" spans="1:49" x14ac:dyDescent="0.2">
      <c r="A197" s="1">
        <v>109537504</v>
      </c>
      <c r="B197" s="2" t="s">
        <v>221</v>
      </c>
      <c r="C197" s="2" t="s">
        <v>217</v>
      </c>
      <c r="D197" s="15">
        <v>34915</v>
      </c>
      <c r="E197" s="6">
        <v>1213</v>
      </c>
      <c r="F197" s="28">
        <f t="shared" si="59"/>
        <v>2383808.98</v>
      </c>
      <c r="G197" s="37">
        <f t="shared" si="48"/>
        <v>56.29</v>
      </c>
      <c r="H197" s="39">
        <f t="shared" si="60"/>
        <v>187</v>
      </c>
      <c r="I197" s="34">
        <f t="shared" si="49"/>
        <v>1.1000000000000001</v>
      </c>
      <c r="J197" s="76">
        <v>7087650.6299999999</v>
      </c>
      <c r="K197" s="76">
        <v>1349.92</v>
      </c>
      <c r="L197" s="76">
        <f t="shared" si="61"/>
        <v>7086300.71</v>
      </c>
      <c r="M197" s="64">
        <v>421.22</v>
      </c>
      <c r="N197" s="23">
        <f>INDEX('BEFC_17-18'!$Z$3:$Z$502,MATCH('LECI_17-18'!A:A,'BEFC_17-18'!$A$3:$A$502))</f>
        <v>172.26499999999999</v>
      </c>
      <c r="O197" s="35">
        <f t="shared" si="50"/>
        <v>11940.15</v>
      </c>
      <c r="P197" s="237">
        <f t="shared" si="51"/>
        <v>261</v>
      </c>
      <c r="Q197" s="22">
        <f t="shared" si="52"/>
        <v>0.99570000000000003</v>
      </c>
      <c r="R197" s="34">
        <f t="shared" si="53"/>
        <v>1.1000000000000001</v>
      </c>
      <c r="S197" s="29">
        <f t="shared" si="54"/>
        <v>1.1900000000000001E-2</v>
      </c>
      <c r="T197" s="184">
        <f t="shared" si="62"/>
        <v>354</v>
      </c>
      <c r="U197" s="31">
        <f t="shared" si="55"/>
        <v>2682804</v>
      </c>
      <c r="V197" s="37">
        <f t="shared" si="56"/>
        <v>4520.42</v>
      </c>
      <c r="W197" s="34">
        <f t="shared" si="57"/>
        <v>0.33</v>
      </c>
      <c r="X197" s="34">
        <f t="shared" si="58"/>
        <v>1.4300000000000002</v>
      </c>
      <c r="Y197" s="79">
        <v>134040.42000000001</v>
      </c>
      <c r="Z197" s="78">
        <v>148438674</v>
      </c>
      <c r="AA197" s="11">
        <v>51770574</v>
      </c>
      <c r="AB197" s="11">
        <v>1676588.25</v>
      </c>
      <c r="AC197" s="11"/>
      <c r="AD197" s="11">
        <v>2248.1999999999998</v>
      </c>
      <c r="AE197" s="11">
        <v>2418</v>
      </c>
      <c r="AF197" s="11"/>
      <c r="AG197" s="11"/>
      <c r="AH197" s="11"/>
      <c r="AI197" s="11"/>
      <c r="AJ197" s="11">
        <v>295768.73</v>
      </c>
      <c r="AK197" s="11"/>
      <c r="AL197" s="11"/>
      <c r="AM197" s="11"/>
      <c r="AN197" s="11"/>
      <c r="AO197" s="11"/>
      <c r="AP197" s="11"/>
      <c r="AQ197" s="11"/>
      <c r="AR197" s="11"/>
      <c r="AS197" s="11"/>
      <c r="AT197" s="11">
        <v>247443.3</v>
      </c>
      <c r="AU197" s="8">
        <v>0</v>
      </c>
      <c r="AV197" s="8">
        <v>25302.080000000002</v>
      </c>
      <c r="AW197" s="38">
        <f t="shared" si="63"/>
        <v>2249768.56</v>
      </c>
    </row>
    <row r="198" spans="1:49" x14ac:dyDescent="0.2">
      <c r="A198" s="1">
        <v>110141003</v>
      </c>
      <c r="B198" s="2" t="s">
        <v>222</v>
      </c>
      <c r="C198" s="2" t="s">
        <v>223</v>
      </c>
      <c r="D198" s="15">
        <v>54049</v>
      </c>
      <c r="E198" s="6">
        <v>5144</v>
      </c>
      <c r="F198" s="28">
        <f t="shared" si="59"/>
        <v>15453773.489999998</v>
      </c>
      <c r="G198" s="37">
        <f t="shared" si="48"/>
        <v>55.58</v>
      </c>
      <c r="H198" s="39">
        <f t="shared" si="60"/>
        <v>197</v>
      </c>
      <c r="I198" s="34">
        <f t="shared" si="49"/>
        <v>1.08</v>
      </c>
      <c r="J198" s="76">
        <v>25748236.690000001</v>
      </c>
      <c r="K198" s="76">
        <v>0</v>
      </c>
      <c r="L198" s="76">
        <f t="shared" si="61"/>
        <v>25748236.690000001</v>
      </c>
      <c r="M198" s="64">
        <v>1708.953</v>
      </c>
      <c r="N198" s="23">
        <f>INDEX('BEFC_17-18'!$Z$3:$Z$502,MATCH('LECI_17-18'!A:A,'BEFC_17-18'!$A$3:$A$502))</f>
        <v>362.392</v>
      </c>
      <c r="O198" s="35">
        <f t="shared" si="50"/>
        <v>12430.68</v>
      </c>
      <c r="P198" s="237">
        <f t="shared" si="51"/>
        <v>305</v>
      </c>
      <c r="Q198" s="22">
        <f t="shared" si="52"/>
        <v>0.95640000000000003</v>
      </c>
      <c r="R198" s="34">
        <f t="shared" si="53"/>
        <v>1.03</v>
      </c>
      <c r="S198" s="29">
        <f t="shared" si="54"/>
        <v>1.6199999999999999E-2</v>
      </c>
      <c r="T198" s="184">
        <f t="shared" si="62"/>
        <v>120</v>
      </c>
      <c r="U198" s="31">
        <f t="shared" si="55"/>
        <v>12814344</v>
      </c>
      <c r="V198" s="37">
        <f t="shared" si="56"/>
        <v>6186.48</v>
      </c>
      <c r="W198" s="34">
        <f t="shared" si="57"/>
        <v>0.08</v>
      </c>
      <c r="X198" s="34">
        <f t="shared" si="58"/>
        <v>1.1100000000000001</v>
      </c>
      <c r="Y198" s="79">
        <v>731879.7</v>
      </c>
      <c r="Z198" s="78">
        <v>694485697</v>
      </c>
      <c r="AA198" s="11">
        <v>261808600</v>
      </c>
      <c r="AB198" s="11">
        <v>8835698.8599999994</v>
      </c>
      <c r="AC198" s="11">
        <v>40453.42</v>
      </c>
      <c r="AD198" s="11">
        <v>15808.74</v>
      </c>
      <c r="AE198" s="11">
        <v>98327.38</v>
      </c>
      <c r="AF198" s="11"/>
      <c r="AG198" s="11">
        <v>37197.1</v>
      </c>
      <c r="AH198" s="11">
        <v>2386529.34</v>
      </c>
      <c r="AI198" s="11">
        <v>65866.679999999993</v>
      </c>
      <c r="AJ198" s="11">
        <v>2645584.9</v>
      </c>
      <c r="AK198" s="11"/>
      <c r="AL198" s="11"/>
      <c r="AM198" s="11"/>
      <c r="AN198" s="11"/>
      <c r="AO198" s="11"/>
      <c r="AP198" s="11"/>
      <c r="AQ198" s="11"/>
      <c r="AR198" s="11"/>
      <c r="AS198" s="11"/>
      <c r="AT198" s="11">
        <v>582372.57999999996</v>
      </c>
      <c r="AU198" s="8">
        <v>0</v>
      </c>
      <c r="AV198" s="8">
        <v>14054.79</v>
      </c>
      <c r="AW198" s="38">
        <f t="shared" si="63"/>
        <v>14721893.789999999</v>
      </c>
    </row>
    <row r="199" spans="1:49" x14ac:dyDescent="0.2">
      <c r="A199" s="1">
        <v>110141103</v>
      </c>
      <c r="B199" s="2" t="s">
        <v>224</v>
      </c>
      <c r="C199" s="2" t="s">
        <v>223</v>
      </c>
      <c r="D199" s="15">
        <v>54253</v>
      </c>
      <c r="E199" s="6">
        <v>10294</v>
      </c>
      <c r="F199" s="28">
        <f t="shared" si="59"/>
        <v>30412453.670000002</v>
      </c>
      <c r="G199" s="37">
        <f t="shared" si="48"/>
        <v>54.46</v>
      </c>
      <c r="H199" s="39">
        <f t="shared" si="60"/>
        <v>214</v>
      </c>
      <c r="I199" s="34">
        <f t="shared" si="49"/>
        <v>1.06</v>
      </c>
      <c r="J199" s="76">
        <v>41937875.829999998</v>
      </c>
      <c r="K199" s="76">
        <v>93930</v>
      </c>
      <c r="L199" s="76">
        <f t="shared" si="61"/>
        <v>41843945.829999998</v>
      </c>
      <c r="M199" s="64">
        <v>2808.2539999999999</v>
      </c>
      <c r="N199" s="23">
        <f>INDEX('BEFC_17-18'!$Z$3:$Z$502,MATCH('LECI_17-18'!A:A,'BEFC_17-18'!$A$3:$A$502))</f>
        <v>397.46499999999997</v>
      </c>
      <c r="O199" s="35">
        <f t="shared" si="50"/>
        <v>13052.91</v>
      </c>
      <c r="P199" s="237">
        <f t="shared" si="51"/>
        <v>350</v>
      </c>
      <c r="Q199" s="22">
        <f t="shared" si="52"/>
        <v>0.91080000000000005</v>
      </c>
      <c r="R199" s="34">
        <f t="shared" si="53"/>
        <v>0.97</v>
      </c>
      <c r="S199" s="29">
        <f t="shared" si="54"/>
        <v>1.54E-2</v>
      </c>
      <c r="T199" s="184">
        <f t="shared" si="62"/>
        <v>140</v>
      </c>
      <c r="U199" s="31">
        <f t="shared" si="55"/>
        <v>26534339</v>
      </c>
      <c r="V199" s="37">
        <f t="shared" si="56"/>
        <v>8277.19</v>
      </c>
      <c r="W199" s="34">
        <f t="shared" si="57"/>
        <v>0</v>
      </c>
      <c r="X199" s="34">
        <f t="shared" si="58"/>
        <v>0.97</v>
      </c>
      <c r="Y199" s="79">
        <v>1173491.17</v>
      </c>
      <c r="Z199" s="78">
        <v>1440116100</v>
      </c>
      <c r="AA199" s="11">
        <v>540058457</v>
      </c>
      <c r="AB199" s="11">
        <v>22164564.539999999</v>
      </c>
      <c r="AC199" s="11">
        <v>149290.38</v>
      </c>
      <c r="AD199" s="11">
        <v>32704.74</v>
      </c>
      <c r="AE199" s="11">
        <v>133331.54</v>
      </c>
      <c r="AF199" s="11"/>
      <c r="AG199" s="11"/>
      <c r="AH199" s="11"/>
      <c r="AI199" s="11">
        <v>57403.18</v>
      </c>
      <c r="AJ199" s="11">
        <v>5984839.6699999999</v>
      </c>
      <c r="AK199" s="11"/>
      <c r="AL199" s="11"/>
      <c r="AM199" s="11"/>
      <c r="AN199" s="11"/>
      <c r="AO199" s="11"/>
      <c r="AP199" s="11"/>
      <c r="AQ199" s="11"/>
      <c r="AR199" s="11"/>
      <c r="AS199" s="11"/>
      <c r="AT199" s="11">
        <v>663166.67000000004</v>
      </c>
      <c r="AU199" s="8">
        <v>0</v>
      </c>
      <c r="AV199" s="8">
        <v>53661.78</v>
      </c>
      <c r="AW199" s="38">
        <f t="shared" si="63"/>
        <v>29238962.5</v>
      </c>
    </row>
    <row r="200" spans="1:49" x14ac:dyDescent="0.2">
      <c r="A200" s="1">
        <v>110147003</v>
      </c>
      <c r="B200" s="2" t="s">
        <v>225</v>
      </c>
      <c r="C200" s="2" t="s">
        <v>223</v>
      </c>
      <c r="D200" s="15">
        <v>51312</v>
      </c>
      <c r="E200" s="6">
        <v>4924</v>
      </c>
      <c r="F200" s="28">
        <f t="shared" si="59"/>
        <v>16135717.029999997</v>
      </c>
      <c r="G200" s="37">
        <f t="shared" si="48"/>
        <v>63.86</v>
      </c>
      <c r="H200" s="39">
        <f t="shared" si="60"/>
        <v>119</v>
      </c>
      <c r="I200" s="34">
        <f t="shared" si="49"/>
        <v>1.25</v>
      </c>
      <c r="J200" s="76">
        <v>21877294.850000001</v>
      </c>
      <c r="K200" s="76">
        <v>124693.39</v>
      </c>
      <c r="L200" s="76">
        <f t="shared" si="61"/>
        <v>21752601.460000001</v>
      </c>
      <c r="M200" s="64">
        <v>1514.915</v>
      </c>
      <c r="N200" s="23">
        <f>INDEX('BEFC_17-18'!$Z$3:$Z$502,MATCH('LECI_17-18'!A:A,'BEFC_17-18'!$A$3:$A$502))</f>
        <v>417.43900000000002</v>
      </c>
      <c r="O200" s="35">
        <f t="shared" si="50"/>
        <v>11257.05</v>
      </c>
      <c r="P200" s="237">
        <f t="shared" si="51"/>
        <v>184</v>
      </c>
      <c r="Q200" s="22">
        <f t="shared" si="52"/>
        <v>1.0561</v>
      </c>
      <c r="R200" s="34">
        <f t="shared" si="53"/>
        <v>1.25</v>
      </c>
      <c r="S200" s="29">
        <f t="shared" si="54"/>
        <v>1.47E-2</v>
      </c>
      <c r="T200" s="184">
        <f t="shared" si="62"/>
        <v>176</v>
      </c>
      <c r="U200" s="31">
        <f t="shared" si="55"/>
        <v>14705656</v>
      </c>
      <c r="V200" s="37">
        <f t="shared" si="56"/>
        <v>7610.23</v>
      </c>
      <c r="W200" s="34">
        <f t="shared" si="57"/>
        <v>0</v>
      </c>
      <c r="X200" s="34">
        <f t="shared" si="58"/>
        <v>1.25</v>
      </c>
      <c r="Y200" s="79">
        <v>560903.52</v>
      </c>
      <c r="Z200" s="78">
        <v>837568871</v>
      </c>
      <c r="AA200" s="11">
        <v>259868157</v>
      </c>
      <c r="AB200" s="11">
        <v>11856950.58</v>
      </c>
      <c r="AC200" s="11">
        <v>-2354.23</v>
      </c>
      <c r="AD200" s="11">
        <v>16546.919999999998</v>
      </c>
      <c r="AE200" s="11">
        <v>51401.79</v>
      </c>
      <c r="AF200" s="11"/>
      <c r="AG200" s="11"/>
      <c r="AH200" s="11"/>
      <c r="AI200" s="11"/>
      <c r="AJ200" s="11">
        <v>3236133.53</v>
      </c>
      <c r="AK200" s="11"/>
      <c r="AL200" s="11"/>
      <c r="AM200" s="11"/>
      <c r="AN200" s="11"/>
      <c r="AO200" s="11"/>
      <c r="AP200" s="11"/>
      <c r="AQ200" s="11"/>
      <c r="AR200" s="11"/>
      <c r="AS200" s="11"/>
      <c r="AT200" s="11">
        <v>375388.57</v>
      </c>
      <c r="AU200" s="8">
        <v>0</v>
      </c>
      <c r="AV200" s="8">
        <v>40746.35</v>
      </c>
      <c r="AW200" s="38">
        <f t="shared" si="63"/>
        <v>15574813.509999998</v>
      </c>
    </row>
    <row r="201" spans="1:49" x14ac:dyDescent="0.2">
      <c r="A201" s="1">
        <v>110148002</v>
      </c>
      <c r="B201" s="2" t="s">
        <v>226</v>
      </c>
      <c r="C201" s="2" t="s">
        <v>223</v>
      </c>
      <c r="D201" s="15">
        <v>52932</v>
      </c>
      <c r="E201" s="6">
        <v>32436</v>
      </c>
      <c r="F201" s="28">
        <f t="shared" si="59"/>
        <v>113444012.40000001</v>
      </c>
      <c r="G201" s="37">
        <f t="shared" si="48"/>
        <v>66.069999999999993</v>
      </c>
      <c r="H201" s="39">
        <f t="shared" si="60"/>
        <v>104</v>
      </c>
      <c r="I201" s="34">
        <f t="shared" si="49"/>
        <v>1.29</v>
      </c>
      <c r="J201" s="76">
        <v>118062556.50999999</v>
      </c>
      <c r="K201" s="76">
        <v>1329598.82</v>
      </c>
      <c r="L201" s="76">
        <f t="shared" si="61"/>
        <v>116732957.69</v>
      </c>
      <c r="M201" s="64">
        <v>7169.0079999999998</v>
      </c>
      <c r="N201" s="23">
        <f>INDEX('BEFC_17-18'!$Z$3:$Z$502,MATCH('LECI_17-18'!A:A,'BEFC_17-18'!$A$3:$A$502))</f>
        <v>846.5</v>
      </c>
      <c r="O201" s="35">
        <f t="shared" si="50"/>
        <v>14563.39</v>
      </c>
      <c r="P201" s="237">
        <f t="shared" si="51"/>
        <v>426</v>
      </c>
      <c r="Q201" s="22">
        <f t="shared" si="52"/>
        <v>0.81640000000000001</v>
      </c>
      <c r="R201" s="34">
        <f t="shared" si="53"/>
        <v>1.05</v>
      </c>
      <c r="S201" s="29">
        <f t="shared" si="54"/>
        <v>1.2999999999999999E-2</v>
      </c>
      <c r="T201" s="184">
        <f t="shared" si="62"/>
        <v>276</v>
      </c>
      <c r="U201" s="31">
        <f t="shared" si="55"/>
        <v>117001181</v>
      </c>
      <c r="V201" s="37">
        <f t="shared" si="56"/>
        <v>14596.85</v>
      </c>
      <c r="W201" s="34">
        <f t="shared" si="57"/>
        <v>0</v>
      </c>
      <c r="X201" s="34">
        <f t="shared" si="58"/>
        <v>1.05</v>
      </c>
      <c r="Y201" s="79">
        <v>1422440.66</v>
      </c>
      <c r="Z201" s="78">
        <v>6692476020</v>
      </c>
      <c r="AA201" s="11">
        <v>2038955369</v>
      </c>
      <c r="AB201" s="11">
        <v>89284065.319999993</v>
      </c>
      <c r="AC201" s="11">
        <v>617177.74</v>
      </c>
      <c r="AD201" s="11">
        <v>116691.11</v>
      </c>
      <c r="AE201" s="11">
        <v>555010.62</v>
      </c>
      <c r="AF201" s="11"/>
      <c r="AG201" s="11"/>
      <c r="AH201" s="11"/>
      <c r="AI201" s="11">
        <v>377122.18</v>
      </c>
      <c r="AJ201" s="11">
        <v>19680555.699999999</v>
      </c>
      <c r="AK201" s="11"/>
      <c r="AL201" s="11"/>
      <c r="AM201" s="11"/>
      <c r="AN201" s="11"/>
      <c r="AO201" s="11"/>
      <c r="AP201" s="11"/>
      <c r="AQ201" s="11"/>
      <c r="AR201" s="11"/>
      <c r="AS201" s="11"/>
      <c r="AT201" s="11">
        <v>1257787.92</v>
      </c>
      <c r="AU201" s="8">
        <v>0</v>
      </c>
      <c r="AV201" s="8">
        <v>133161.15</v>
      </c>
      <c r="AW201" s="38">
        <f t="shared" si="63"/>
        <v>112021571.74000001</v>
      </c>
    </row>
    <row r="202" spans="1:49" x14ac:dyDescent="0.2">
      <c r="A202" s="1">
        <v>110171003</v>
      </c>
      <c r="B202" s="2" t="s">
        <v>227</v>
      </c>
      <c r="C202" s="2" t="s">
        <v>134</v>
      </c>
      <c r="D202" s="15">
        <v>41589</v>
      </c>
      <c r="E202" s="6">
        <v>8112</v>
      </c>
      <c r="F202" s="28">
        <f t="shared" si="59"/>
        <v>15379013.810000001</v>
      </c>
      <c r="G202" s="37">
        <f t="shared" si="48"/>
        <v>45.59</v>
      </c>
      <c r="H202" s="39">
        <f t="shared" si="60"/>
        <v>325</v>
      </c>
      <c r="I202" s="34">
        <f t="shared" si="49"/>
        <v>0.89</v>
      </c>
      <c r="J202" s="76">
        <v>32455849.760000002</v>
      </c>
      <c r="K202" s="76">
        <v>75072.94</v>
      </c>
      <c r="L202" s="76">
        <f t="shared" si="61"/>
        <v>32380776.82</v>
      </c>
      <c r="M202" s="64">
        <v>2351.9450000000002</v>
      </c>
      <c r="N202" s="23">
        <f>INDEX('BEFC_17-18'!$Z$3:$Z$502,MATCH('LECI_17-18'!A:A,'BEFC_17-18'!$A$3:$A$502))</f>
        <v>361.05500000000001</v>
      </c>
      <c r="O202" s="35">
        <f t="shared" si="50"/>
        <v>11935.41</v>
      </c>
      <c r="P202" s="237">
        <f t="shared" si="51"/>
        <v>259</v>
      </c>
      <c r="Q202" s="22">
        <f t="shared" si="52"/>
        <v>0.99609999999999999</v>
      </c>
      <c r="R202" s="34">
        <f t="shared" si="53"/>
        <v>0.89</v>
      </c>
      <c r="S202" s="29">
        <f t="shared" si="54"/>
        <v>1.38E-2</v>
      </c>
      <c r="T202" s="184">
        <f t="shared" si="62"/>
        <v>226</v>
      </c>
      <c r="U202" s="31">
        <f t="shared" si="55"/>
        <v>14882614</v>
      </c>
      <c r="V202" s="37">
        <f t="shared" si="56"/>
        <v>5485.67</v>
      </c>
      <c r="W202" s="34">
        <f t="shared" si="57"/>
        <v>0.18</v>
      </c>
      <c r="X202" s="34">
        <f t="shared" si="58"/>
        <v>1.07</v>
      </c>
      <c r="Y202" s="79">
        <v>860643.73</v>
      </c>
      <c r="Z202" s="78">
        <v>774749303</v>
      </c>
      <c r="AA202" s="11">
        <v>335893539</v>
      </c>
      <c r="AB202" s="11">
        <v>11220102.23</v>
      </c>
      <c r="AC202" s="11"/>
      <c r="AD202" s="11">
        <v>16099.59</v>
      </c>
      <c r="AE202" s="11">
        <v>107381</v>
      </c>
      <c r="AF202" s="11"/>
      <c r="AG202" s="11"/>
      <c r="AH202" s="11"/>
      <c r="AI202" s="11">
        <v>48025.08</v>
      </c>
      <c r="AJ202" s="11">
        <v>1663121.68</v>
      </c>
      <c r="AK202" s="11"/>
      <c r="AL202" s="11"/>
      <c r="AM202" s="11"/>
      <c r="AN202" s="11"/>
      <c r="AO202" s="11"/>
      <c r="AP202" s="11"/>
      <c r="AQ202" s="11"/>
      <c r="AR202" s="11"/>
      <c r="AS202" s="11"/>
      <c r="AT202" s="11">
        <v>1030773.38</v>
      </c>
      <c r="AU202" s="8">
        <v>0</v>
      </c>
      <c r="AV202" s="8">
        <v>432867.12</v>
      </c>
      <c r="AW202" s="38">
        <f t="shared" si="63"/>
        <v>14518370.08</v>
      </c>
    </row>
    <row r="203" spans="1:49" x14ac:dyDescent="0.2">
      <c r="A203" s="1">
        <v>110171803</v>
      </c>
      <c r="B203" s="2" t="s">
        <v>228</v>
      </c>
      <c r="C203" s="2" t="s">
        <v>134</v>
      </c>
      <c r="D203" s="15">
        <v>38881</v>
      </c>
      <c r="E203" s="6">
        <v>3035</v>
      </c>
      <c r="F203" s="28">
        <f t="shared" si="59"/>
        <v>4470950.18</v>
      </c>
      <c r="G203" s="37">
        <f t="shared" si="48"/>
        <v>37.89</v>
      </c>
      <c r="H203" s="39">
        <f t="shared" si="60"/>
        <v>416</v>
      </c>
      <c r="I203" s="34">
        <f t="shared" si="49"/>
        <v>0.74</v>
      </c>
      <c r="J203" s="76">
        <v>14017993.640000001</v>
      </c>
      <c r="K203" s="76">
        <v>0</v>
      </c>
      <c r="L203" s="76">
        <f t="shared" si="61"/>
        <v>14017993.640000001</v>
      </c>
      <c r="M203" s="64">
        <v>1034.7280000000001</v>
      </c>
      <c r="N203" s="23">
        <f>INDEX('BEFC_17-18'!$Z$3:$Z$502,MATCH('LECI_17-18'!A:A,'BEFC_17-18'!$A$3:$A$502))</f>
        <v>325.286</v>
      </c>
      <c r="O203" s="35">
        <f t="shared" si="50"/>
        <v>10307.24</v>
      </c>
      <c r="P203" s="237">
        <f t="shared" si="51"/>
        <v>79</v>
      </c>
      <c r="Q203" s="22">
        <f t="shared" si="52"/>
        <v>1.1535</v>
      </c>
      <c r="R203" s="34">
        <f t="shared" si="53"/>
        <v>0.74</v>
      </c>
      <c r="S203" s="29">
        <f t="shared" si="54"/>
        <v>1.1900000000000001E-2</v>
      </c>
      <c r="T203" s="184">
        <f t="shared" si="62"/>
        <v>354</v>
      </c>
      <c r="U203" s="31">
        <f t="shared" si="55"/>
        <v>5026351</v>
      </c>
      <c r="V203" s="37">
        <f t="shared" si="56"/>
        <v>3695.81</v>
      </c>
      <c r="W203" s="34">
        <f t="shared" si="57"/>
        <v>0.45</v>
      </c>
      <c r="X203" s="34">
        <f t="shared" si="58"/>
        <v>1.19</v>
      </c>
      <c r="Y203" s="79">
        <v>352085.35</v>
      </c>
      <c r="Z203" s="78">
        <v>253344258</v>
      </c>
      <c r="AA203" s="11">
        <v>121756545</v>
      </c>
      <c r="AB203" s="11">
        <v>3164035.88</v>
      </c>
      <c r="AC203" s="11"/>
      <c r="AD203" s="11">
        <v>4439.13</v>
      </c>
      <c r="AE203" s="11">
        <v>10543.42</v>
      </c>
      <c r="AF203" s="11"/>
      <c r="AG203" s="11"/>
      <c r="AH203" s="11"/>
      <c r="AI203" s="11"/>
      <c r="AJ203" s="11">
        <v>639826.5</v>
      </c>
      <c r="AK203" s="11"/>
      <c r="AL203" s="11"/>
      <c r="AM203" s="11"/>
      <c r="AN203" s="11"/>
      <c r="AO203" s="11"/>
      <c r="AP203" s="11"/>
      <c r="AQ203" s="11"/>
      <c r="AR203" s="11"/>
      <c r="AS203" s="11"/>
      <c r="AT203" s="11">
        <v>299165.11</v>
      </c>
      <c r="AU203" s="8">
        <v>0</v>
      </c>
      <c r="AV203" s="8">
        <v>854.79</v>
      </c>
      <c r="AW203" s="38">
        <f t="shared" si="63"/>
        <v>4118864.8299999996</v>
      </c>
    </row>
    <row r="204" spans="1:49" x14ac:dyDescent="0.2">
      <c r="A204" s="1">
        <v>110173003</v>
      </c>
      <c r="B204" s="2" t="s">
        <v>229</v>
      </c>
      <c r="C204" s="2" t="s">
        <v>134</v>
      </c>
      <c r="D204" s="15">
        <v>39563</v>
      </c>
      <c r="E204" s="6">
        <v>2151</v>
      </c>
      <c r="F204" s="28">
        <f t="shared" si="59"/>
        <v>3229088.5799999996</v>
      </c>
      <c r="G204" s="37">
        <f t="shared" si="48"/>
        <v>37.94</v>
      </c>
      <c r="H204" s="39">
        <f t="shared" si="60"/>
        <v>414</v>
      </c>
      <c r="I204" s="34">
        <f t="shared" si="49"/>
        <v>0.74</v>
      </c>
      <c r="J204" s="76">
        <v>12087074.41</v>
      </c>
      <c r="K204" s="76">
        <v>0</v>
      </c>
      <c r="L204" s="76">
        <f t="shared" si="61"/>
        <v>12087074.41</v>
      </c>
      <c r="M204" s="64">
        <v>815.06899999999996</v>
      </c>
      <c r="N204" s="23">
        <f>INDEX('BEFC_17-18'!$Z$3:$Z$502,MATCH('LECI_17-18'!A:A,'BEFC_17-18'!$A$3:$A$502))</f>
        <v>295.262</v>
      </c>
      <c r="O204" s="35">
        <f t="shared" si="50"/>
        <v>10886.01</v>
      </c>
      <c r="P204" s="237">
        <f t="shared" si="51"/>
        <v>142</v>
      </c>
      <c r="Q204" s="22">
        <f t="shared" si="52"/>
        <v>1.0921000000000001</v>
      </c>
      <c r="R204" s="34">
        <f t="shared" si="53"/>
        <v>0.74</v>
      </c>
      <c r="S204" s="29">
        <f t="shared" si="54"/>
        <v>1.3100000000000001E-2</v>
      </c>
      <c r="T204" s="184">
        <f t="shared" si="62"/>
        <v>263</v>
      </c>
      <c r="U204" s="31">
        <f t="shared" si="55"/>
        <v>3293523</v>
      </c>
      <c r="V204" s="37">
        <f t="shared" si="56"/>
        <v>2966.25</v>
      </c>
      <c r="W204" s="34">
        <f t="shared" si="57"/>
        <v>0.56000000000000005</v>
      </c>
      <c r="X204" s="34">
        <f t="shared" si="58"/>
        <v>1.3</v>
      </c>
      <c r="Y204" s="79">
        <v>311720.73</v>
      </c>
      <c r="Z204" s="78">
        <v>165643698</v>
      </c>
      <c r="AA204" s="11">
        <v>80141633</v>
      </c>
      <c r="AB204" s="11">
        <v>2227281.7200000002</v>
      </c>
      <c r="AC204" s="11"/>
      <c r="AD204" s="11">
        <v>3171.42</v>
      </c>
      <c r="AE204" s="11">
        <v>20211.900000000001</v>
      </c>
      <c r="AF204" s="11"/>
      <c r="AG204" s="11">
        <v>9524.1</v>
      </c>
      <c r="AH204" s="11"/>
      <c r="AI204" s="11">
        <v>13391.44</v>
      </c>
      <c r="AJ204" s="11">
        <v>412692.32</v>
      </c>
      <c r="AK204" s="11"/>
      <c r="AL204" s="11"/>
      <c r="AM204" s="11"/>
      <c r="AN204" s="11"/>
      <c r="AO204" s="11"/>
      <c r="AP204" s="11"/>
      <c r="AQ204" s="11"/>
      <c r="AR204" s="11"/>
      <c r="AS204" s="11"/>
      <c r="AT204" s="11">
        <v>206526.65</v>
      </c>
      <c r="AU204" s="8">
        <v>0</v>
      </c>
      <c r="AV204" s="8">
        <v>24568.3</v>
      </c>
      <c r="AW204" s="38">
        <f t="shared" si="63"/>
        <v>2917367.8499999996</v>
      </c>
    </row>
    <row r="205" spans="1:49" x14ac:dyDescent="0.2">
      <c r="A205" s="1">
        <v>110173504</v>
      </c>
      <c r="B205" s="2" t="s">
        <v>230</v>
      </c>
      <c r="C205" s="2" t="s">
        <v>134</v>
      </c>
      <c r="D205" s="15">
        <v>40507</v>
      </c>
      <c r="E205" s="6">
        <v>877</v>
      </c>
      <c r="F205" s="28">
        <f t="shared" si="59"/>
        <v>1266834.98</v>
      </c>
      <c r="G205" s="37">
        <f t="shared" si="48"/>
        <v>35.659999999999997</v>
      </c>
      <c r="H205" s="39">
        <f t="shared" si="60"/>
        <v>437</v>
      </c>
      <c r="I205" s="34">
        <f t="shared" si="49"/>
        <v>0.7</v>
      </c>
      <c r="J205" s="76">
        <v>5457730.4100000001</v>
      </c>
      <c r="K205" s="76">
        <v>0</v>
      </c>
      <c r="L205" s="76">
        <f t="shared" si="61"/>
        <v>5457730.4100000001</v>
      </c>
      <c r="M205" s="64">
        <v>309.25799999999998</v>
      </c>
      <c r="N205" s="23">
        <f>INDEX('BEFC_17-18'!$Z$3:$Z$502,MATCH('LECI_17-18'!A:A,'BEFC_17-18'!$A$3:$A$502))</f>
        <v>137.38499999999999</v>
      </c>
      <c r="O205" s="35">
        <f t="shared" si="50"/>
        <v>12219.45</v>
      </c>
      <c r="P205" s="237">
        <f t="shared" si="51"/>
        <v>286</v>
      </c>
      <c r="Q205" s="22">
        <f t="shared" si="52"/>
        <v>0.97299999999999998</v>
      </c>
      <c r="R205" s="34">
        <f t="shared" si="53"/>
        <v>0.68</v>
      </c>
      <c r="S205" s="29">
        <f t="shared" si="54"/>
        <v>1.1599999999999999E-2</v>
      </c>
      <c r="T205" s="184">
        <f t="shared" si="62"/>
        <v>370</v>
      </c>
      <c r="U205" s="31">
        <f t="shared" si="55"/>
        <v>1469734</v>
      </c>
      <c r="V205" s="37">
        <f t="shared" si="56"/>
        <v>3290.62</v>
      </c>
      <c r="W205" s="34">
        <f t="shared" si="57"/>
        <v>0.51</v>
      </c>
      <c r="X205" s="34">
        <f t="shared" si="58"/>
        <v>1.19</v>
      </c>
      <c r="Y205" s="79">
        <v>80713.42</v>
      </c>
      <c r="Z205" s="78">
        <v>75712382</v>
      </c>
      <c r="AA205" s="11">
        <v>33969256</v>
      </c>
      <c r="AB205" s="11">
        <v>851326.67</v>
      </c>
      <c r="AC205" s="11"/>
      <c r="AD205" s="11"/>
      <c r="AE205" s="11">
        <v>3247.68</v>
      </c>
      <c r="AF205" s="11"/>
      <c r="AG205" s="11">
        <v>5087.5</v>
      </c>
      <c r="AH205" s="11"/>
      <c r="AI205" s="11">
        <v>10304.24</v>
      </c>
      <c r="AJ205" s="11">
        <v>179550.24</v>
      </c>
      <c r="AK205" s="11"/>
      <c r="AL205" s="11"/>
      <c r="AM205" s="11"/>
      <c r="AN205" s="11"/>
      <c r="AO205" s="11"/>
      <c r="AP205" s="11"/>
      <c r="AQ205" s="11"/>
      <c r="AR205" s="11"/>
      <c r="AS205" s="11"/>
      <c r="AT205" s="11">
        <v>136605.23000000001</v>
      </c>
      <c r="AU205" s="8">
        <v>0</v>
      </c>
      <c r="AV205" s="8">
        <v>0</v>
      </c>
      <c r="AW205" s="38">
        <f t="shared" si="63"/>
        <v>1186121.56</v>
      </c>
    </row>
    <row r="206" spans="1:49" x14ac:dyDescent="0.2">
      <c r="A206" s="1">
        <v>110175003</v>
      </c>
      <c r="B206" s="2" t="s">
        <v>231</v>
      </c>
      <c r="C206" s="2" t="s">
        <v>134</v>
      </c>
      <c r="D206" s="15">
        <v>38750</v>
      </c>
      <c r="E206" s="6">
        <v>2603</v>
      </c>
      <c r="F206" s="28">
        <f t="shared" si="59"/>
        <v>3627168.4000000004</v>
      </c>
      <c r="G206" s="37">
        <f t="shared" si="48"/>
        <v>35.96</v>
      </c>
      <c r="H206" s="39">
        <f t="shared" si="60"/>
        <v>433</v>
      </c>
      <c r="I206" s="34">
        <f t="shared" si="49"/>
        <v>0.7</v>
      </c>
      <c r="J206" s="76">
        <v>12483058.59</v>
      </c>
      <c r="K206" s="76">
        <v>3500</v>
      </c>
      <c r="L206" s="76">
        <f t="shared" si="61"/>
        <v>12479558.59</v>
      </c>
      <c r="M206" s="64">
        <v>913.03700000000003</v>
      </c>
      <c r="N206" s="23">
        <f>INDEX('BEFC_17-18'!$Z$3:$Z$502,MATCH('LECI_17-18'!A:A,'BEFC_17-18'!$A$3:$A$502))</f>
        <v>308.08499999999998</v>
      </c>
      <c r="O206" s="35">
        <f t="shared" si="50"/>
        <v>10219.75</v>
      </c>
      <c r="P206" s="237">
        <f t="shared" si="51"/>
        <v>74</v>
      </c>
      <c r="Q206" s="22">
        <f t="shared" si="52"/>
        <v>1.1633</v>
      </c>
      <c r="R206" s="34">
        <f t="shared" si="53"/>
        <v>0.7</v>
      </c>
      <c r="S206" s="29">
        <f t="shared" si="54"/>
        <v>1.1299999999999999E-2</v>
      </c>
      <c r="T206" s="184">
        <f t="shared" si="62"/>
        <v>384</v>
      </c>
      <c r="U206" s="31">
        <f t="shared" si="55"/>
        <v>4303412</v>
      </c>
      <c r="V206" s="37">
        <f t="shared" si="56"/>
        <v>3524.15</v>
      </c>
      <c r="W206" s="34">
        <f t="shared" si="57"/>
        <v>0.47</v>
      </c>
      <c r="X206" s="34">
        <f t="shared" si="58"/>
        <v>1.17</v>
      </c>
      <c r="Y206" s="79">
        <v>325958.94</v>
      </c>
      <c r="Z206" s="78">
        <v>214387710</v>
      </c>
      <c r="AA206" s="11">
        <v>106762403</v>
      </c>
      <c r="AB206" s="11">
        <v>2411891.9500000002</v>
      </c>
      <c r="AC206" s="11"/>
      <c r="AD206" s="11">
        <v>3801.89</v>
      </c>
      <c r="AE206" s="11">
        <v>2587.8000000000002</v>
      </c>
      <c r="AF206" s="11"/>
      <c r="AG206" s="11">
        <v>14162.6</v>
      </c>
      <c r="AH206" s="11"/>
      <c r="AI206" s="11">
        <v>14162.6</v>
      </c>
      <c r="AJ206" s="11">
        <v>565025.31000000006</v>
      </c>
      <c r="AK206" s="11"/>
      <c r="AL206" s="11"/>
      <c r="AM206" s="11"/>
      <c r="AN206" s="11"/>
      <c r="AO206" s="11"/>
      <c r="AP206" s="11"/>
      <c r="AQ206" s="11"/>
      <c r="AR206" s="11"/>
      <c r="AS206" s="11"/>
      <c r="AT206" s="11">
        <v>289577.31</v>
      </c>
      <c r="AU206" s="8">
        <v>0</v>
      </c>
      <c r="AV206" s="8">
        <v>0</v>
      </c>
      <c r="AW206" s="38">
        <f t="shared" si="63"/>
        <v>3301209.4600000004</v>
      </c>
    </row>
    <row r="207" spans="1:49" x14ac:dyDescent="0.2">
      <c r="A207" s="1">
        <v>110177003</v>
      </c>
      <c r="B207" s="2" t="s">
        <v>232</v>
      </c>
      <c r="C207" s="2" t="s">
        <v>134</v>
      </c>
      <c r="D207" s="15">
        <v>40696</v>
      </c>
      <c r="E207" s="6">
        <v>6092</v>
      </c>
      <c r="F207" s="28">
        <f t="shared" si="59"/>
        <v>11291792.869999999</v>
      </c>
      <c r="G207" s="37">
        <f t="shared" si="48"/>
        <v>45.55</v>
      </c>
      <c r="H207" s="39">
        <f t="shared" si="60"/>
        <v>326</v>
      </c>
      <c r="I207" s="34">
        <f t="shared" si="49"/>
        <v>0.89</v>
      </c>
      <c r="J207" s="76">
        <v>26506780.23</v>
      </c>
      <c r="K207" s="76">
        <v>7150</v>
      </c>
      <c r="L207" s="76">
        <f t="shared" si="61"/>
        <v>26499630.23</v>
      </c>
      <c r="M207" s="64">
        <v>1802.385</v>
      </c>
      <c r="N207" s="23">
        <f>INDEX('BEFC_17-18'!$Z$3:$Z$502,MATCH('LECI_17-18'!A:A,'BEFC_17-18'!$A$3:$A$502))</f>
        <v>389.43700000000001</v>
      </c>
      <c r="O207" s="35">
        <f t="shared" si="50"/>
        <v>12090.23</v>
      </c>
      <c r="P207" s="237">
        <f t="shared" si="51"/>
        <v>275</v>
      </c>
      <c r="Q207" s="22">
        <f t="shared" si="52"/>
        <v>0.98340000000000005</v>
      </c>
      <c r="R207" s="34">
        <f t="shared" si="53"/>
        <v>0.88</v>
      </c>
      <c r="S207" s="29">
        <f t="shared" si="54"/>
        <v>1.41E-2</v>
      </c>
      <c r="T207" s="184">
        <f t="shared" si="62"/>
        <v>210</v>
      </c>
      <c r="U207" s="31">
        <f t="shared" si="55"/>
        <v>10707963</v>
      </c>
      <c r="V207" s="37">
        <f t="shared" si="56"/>
        <v>4885.42</v>
      </c>
      <c r="W207" s="34">
        <f t="shared" si="57"/>
        <v>0.27</v>
      </c>
      <c r="X207" s="34">
        <f t="shared" si="58"/>
        <v>1.1499999999999999</v>
      </c>
      <c r="Y207" s="79">
        <v>781130.17</v>
      </c>
      <c r="Z207" s="78">
        <v>560183619</v>
      </c>
      <c r="AA207" s="11">
        <v>238918106</v>
      </c>
      <c r="AB207" s="11">
        <v>8269514.7999999998</v>
      </c>
      <c r="AC207" s="11"/>
      <c r="AD207" s="11">
        <v>12053.52</v>
      </c>
      <c r="AE207" s="11">
        <v>69534.559999999998</v>
      </c>
      <c r="AF207" s="11"/>
      <c r="AG207" s="11">
        <v>23327</v>
      </c>
      <c r="AH207" s="11"/>
      <c r="AI207" s="11">
        <v>23327</v>
      </c>
      <c r="AJ207" s="11">
        <v>1283309.32</v>
      </c>
      <c r="AK207" s="11"/>
      <c r="AL207" s="11"/>
      <c r="AM207" s="11"/>
      <c r="AN207" s="11"/>
      <c r="AO207" s="11"/>
      <c r="AP207" s="11"/>
      <c r="AQ207" s="11"/>
      <c r="AR207" s="11"/>
      <c r="AS207" s="11"/>
      <c r="AT207" s="11">
        <v>787843.29</v>
      </c>
      <c r="AU207" s="8">
        <v>0</v>
      </c>
      <c r="AV207" s="8">
        <v>41753.21</v>
      </c>
      <c r="AW207" s="38">
        <f t="shared" si="63"/>
        <v>10510662.699999999</v>
      </c>
    </row>
    <row r="208" spans="1:49" x14ac:dyDescent="0.2">
      <c r="A208" s="1">
        <v>110179003</v>
      </c>
      <c r="B208" s="2" t="s">
        <v>233</v>
      </c>
      <c r="C208" s="2" t="s">
        <v>134</v>
      </c>
      <c r="D208" s="15">
        <v>44891</v>
      </c>
      <c r="E208" s="6">
        <v>2890</v>
      </c>
      <c r="F208" s="28">
        <f t="shared" si="59"/>
        <v>4928832.5299999993</v>
      </c>
      <c r="G208" s="37">
        <f t="shared" si="48"/>
        <v>37.99</v>
      </c>
      <c r="H208" s="39">
        <f t="shared" si="60"/>
        <v>412</v>
      </c>
      <c r="I208" s="34">
        <f t="shared" si="49"/>
        <v>0.74</v>
      </c>
      <c r="J208" s="76">
        <v>14929891.52</v>
      </c>
      <c r="K208" s="76">
        <v>2700</v>
      </c>
      <c r="L208" s="76">
        <f t="shared" si="61"/>
        <v>14927191.52</v>
      </c>
      <c r="M208" s="64">
        <v>1079.819</v>
      </c>
      <c r="N208" s="23">
        <f>INDEX('BEFC_17-18'!$Z$3:$Z$502,MATCH('LECI_17-18'!A:A,'BEFC_17-18'!$A$3:$A$502))</f>
        <v>401.30099999999999</v>
      </c>
      <c r="O208" s="35">
        <f t="shared" si="50"/>
        <v>10078.31</v>
      </c>
      <c r="P208" s="237">
        <f t="shared" si="51"/>
        <v>69</v>
      </c>
      <c r="Q208" s="22">
        <f t="shared" si="52"/>
        <v>1.1797</v>
      </c>
      <c r="R208" s="34">
        <f t="shared" si="53"/>
        <v>0.74</v>
      </c>
      <c r="S208" s="29">
        <f t="shared" si="54"/>
        <v>1.2999999999999999E-2</v>
      </c>
      <c r="T208" s="184">
        <f t="shared" si="62"/>
        <v>276</v>
      </c>
      <c r="U208" s="31">
        <f t="shared" si="55"/>
        <v>5079647</v>
      </c>
      <c r="V208" s="37">
        <f t="shared" si="56"/>
        <v>3429.6</v>
      </c>
      <c r="W208" s="34">
        <f t="shared" si="57"/>
        <v>0.49</v>
      </c>
      <c r="X208" s="34">
        <f t="shared" si="58"/>
        <v>1.23</v>
      </c>
      <c r="Y208" s="79">
        <v>282926</v>
      </c>
      <c r="Z208" s="78">
        <v>254581945</v>
      </c>
      <c r="AA208" s="11">
        <v>124496164</v>
      </c>
      <c r="AB208" s="11">
        <v>3430365.91</v>
      </c>
      <c r="AC208" s="11"/>
      <c r="AD208" s="11"/>
      <c r="AE208" s="11">
        <v>33829.81</v>
      </c>
      <c r="AF208" s="11"/>
      <c r="AG208" s="11">
        <v>16135.8</v>
      </c>
      <c r="AH208" s="11"/>
      <c r="AI208" s="11">
        <v>37039.300000000003</v>
      </c>
      <c r="AJ208" s="11">
        <v>680152.2</v>
      </c>
      <c r="AK208" s="11"/>
      <c r="AL208" s="11"/>
      <c r="AM208" s="11"/>
      <c r="AN208" s="11"/>
      <c r="AO208" s="11"/>
      <c r="AP208" s="11"/>
      <c r="AQ208" s="11"/>
      <c r="AR208" s="11"/>
      <c r="AS208" s="11"/>
      <c r="AT208" s="11">
        <v>432141.83</v>
      </c>
      <c r="AU208" s="8">
        <v>0</v>
      </c>
      <c r="AV208" s="8">
        <v>16241.68</v>
      </c>
      <c r="AW208" s="38">
        <f t="shared" si="63"/>
        <v>4645906.5299999993</v>
      </c>
    </row>
    <row r="209" spans="1:49" x14ac:dyDescent="0.2">
      <c r="A209" s="1">
        <v>110183602</v>
      </c>
      <c r="B209" s="2" t="s">
        <v>234</v>
      </c>
      <c r="C209" s="2" t="s">
        <v>235</v>
      </c>
      <c r="D209" s="15">
        <v>43931</v>
      </c>
      <c r="E209" s="6">
        <v>13973</v>
      </c>
      <c r="F209" s="28">
        <f t="shared" si="59"/>
        <v>31833787.439999998</v>
      </c>
      <c r="G209" s="37">
        <f t="shared" si="48"/>
        <v>51.86</v>
      </c>
      <c r="H209" s="39">
        <f t="shared" si="60"/>
        <v>236</v>
      </c>
      <c r="I209" s="34">
        <f t="shared" si="49"/>
        <v>1.01</v>
      </c>
      <c r="J209" s="76">
        <v>67946511.409999996</v>
      </c>
      <c r="K209" s="76">
        <v>71578.100000000006</v>
      </c>
      <c r="L209" s="76">
        <f t="shared" si="61"/>
        <v>67874933.310000002</v>
      </c>
      <c r="M209" s="64">
        <v>4458.2179999999998</v>
      </c>
      <c r="N209" s="23">
        <f>INDEX('BEFC_17-18'!$Z$3:$Z$502,MATCH('LECI_17-18'!A:A,'BEFC_17-18'!$A$3:$A$502))</f>
        <v>1030.317</v>
      </c>
      <c r="O209" s="35">
        <f t="shared" si="50"/>
        <v>12366.68</v>
      </c>
      <c r="P209" s="237">
        <f t="shared" si="51"/>
        <v>300</v>
      </c>
      <c r="Q209" s="22">
        <f t="shared" si="52"/>
        <v>0.96140000000000003</v>
      </c>
      <c r="R209" s="34">
        <f t="shared" si="53"/>
        <v>0.97</v>
      </c>
      <c r="S209" s="29">
        <f t="shared" si="54"/>
        <v>1.2999999999999999E-2</v>
      </c>
      <c r="T209" s="184">
        <f t="shared" si="62"/>
        <v>276</v>
      </c>
      <c r="U209" s="31">
        <f t="shared" si="55"/>
        <v>32782322</v>
      </c>
      <c r="V209" s="37">
        <f t="shared" si="56"/>
        <v>5972.87</v>
      </c>
      <c r="W209" s="34">
        <f t="shared" si="57"/>
        <v>0.11</v>
      </c>
      <c r="X209" s="34">
        <f t="shared" si="58"/>
        <v>1.08</v>
      </c>
      <c r="Y209" s="79">
        <v>2153976.92</v>
      </c>
      <c r="Z209" s="78">
        <v>1792555665</v>
      </c>
      <c r="AA209" s="11">
        <v>653886289</v>
      </c>
      <c r="AB209" s="11">
        <v>20300281.059999999</v>
      </c>
      <c r="AC209" s="11"/>
      <c r="AD209" s="11">
        <v>31648.720000000001</v>
      </c>
      <c r="AE209" s="11">
        <v>461950.48</v>
      </c>
      <c r="AF209" s="11"/>
      <c r="AG209" s="11"/>
      <c r="AH209" s="11"/>
      <c r="AI209" s="11">
        <v>65141.87</v>
      </c>
      <c r="AJ209" s="11">
        <v>7032609.7699999996</v>
      </c>
      <c r="AK209" s="11"/>
      <c r="AL209" s="11"/>
      <c r="AM209" s="11"/>
      <c r="AN209" s="11"/>
      <c r="AO209" s="11"/>
      <c r="AP209" s="11"/>
      <c r="AQ209" s="11"/>
      <c r="AR209" s="11"/>
      <c r="AS209" s="11"/>
      <c r="AT209" s="11">
        <v>1628567.53</v>
      </c>
      <c r="AU209" s="8">
        <v>0</v>
      </c>
      <c r="AV209" s="8">
        <v>159611.09</v>
      </c>
      <c r="AW209" s="38">
        <f t="shared" si="63"/>
        <v>29679810.52</v>
      </c>
    </row>
    <row r="210" spans="1:49" x14ac:dyDescent="0.2">
      <c r="A210" s="1">
        <v>111291304</v>
      </c>
      <c r="B210" s="2" t="s">
        <v>236</v>
      </c>
      <c r="C210" s="2" t="s">
        <v>237</v>
      </c>
      <c r="D210" s="15">
        <v>45654</v>
      </c>
      <c r="E210" s="6">
        <v>2671</v>
      </c>
      <c r="F210" s="28">
        <f t="shared" si="59"/>
        <v>5647765.4800000004</v>
      </c>
      <c r="G210" s="37">
        <f t="shared" si="48"/>
        <v>46.32</v>
      </c>
      <c r="H210" s="39">
        <f t="shared" si="60"/>
        <v>311</v>
      </c>
      <c r="I210" s="34">
        <f t="shared" si="49"/>
        <v>0.9</v>
      </c>
      <c r="J210" s="76">
        <v>13543605</v>
      </c>
      <c r="K210" s="76">
        <v>0</v>
      </c>
      <c r="L210" s="76">
        <f t="shared" si="61"/>
        <v>13543605</v>
      </c>
      <c r="M210" s="64">
        <v>988.97299999999996</v>
      </c>
      <c r="N210" s="23">
        <f>INDEX('BEFC_17-18'!$Z$3:$Z$502,MATCH('LECI_17-18'!A:A,'BEFC_17-18'!$A$3:$A$502))</f>
        <v>318.30799999999999</v>
      </c>
      <c r="O210" s="35">
        <f t="shared" si="50"/>
        <v>10360.129999999999</v>
      </c>
      <c r="P210" s="237">
        <f t="shared" si="51"/>
        <v>87</v>
      </c>
      <c r="Q210" s="22">
        <f t="shared" si="52"/>
        <v>1.1476</v>
      </c>
      <c r="R210" s="34">
        <f t="shared" si="53"/>
        <v>0.9</v>
      </c>
      <c r="S210" s="29">
        <f t="shared" si="54"/>
        <v>1.0500000000000001E-2</v>
      </c>
      <c r="T210" s="184">
        <f t="shared" si="62"/>
        <v>427</v>
      </c>
      <c r="U210" s="31">
        <f t="shared" si="55"/>
        <v>7208288</v>
      </c>
      <c r="V210" s="37">
        <f t="shared" si="56"/>
        <v>5513.95</v>
      </c>
      <c r="W210" s="34">
        <f t="shared" si="57"/>
        <v>0.18</v>
      </c>
      <c r="X210" s="34">
        <f t="shared" si="58"/>
        <v>1.08</v>
      </c>
      <c r="Y210" s="79">
        <v>384852.47999999998</v>
      </c>
      <c r="Z210" s="78">
        <v>418437027</v>
      </c>
      <c r="AA210" s="11">
        <v>119494934</v>
      </c>
      <c r="AB210" s="11">
        <v>4276031</v>
      </c>
      <c r="AC210" s="11"/>
      <c r="AD210" s="11">
        <v>5943</v>
      </c>
      <c r="AE210" s="11">
        <v>23252</v>
      </c>
      <c r="AF210" s="11"/>
      <c r="AG210" s="11">
        <v>13190</v>
      </c>
      <c r="AH210" s="11"/>
      <c r="AI210" s="11">
        <v>26963</v>
      </c>
      <c r="AJ210" s="11">
        <v>588587</v>
      </c>
      <c r="AK210" s="11"/>
      <c r="AL210" s="11"/>
      <c r="AM210" s="11"/>
      <c r="AN210" s="11"/>
      <c r="AO210" s="11"/>
      <c r="AP210" s="11"/>
      <c r="AQ210" s="11"/>
      <c r="AR210" s="11"/>
      <c r="AS210" s="11"/>
      <c r="AT210" s="11">
        <v>320563</v>
      </c>
      <c r="AU210" s="8">
        <v>0</v>
      </c>
      <c r="AV210" s="8">
        <v>8384</v>
      </c>
      <c r="AW210" s="38">
        <f t="shared" si="63"/>
        <v>5262913</v>
      </c>
    </row>
    <row r="211" spans="1:49" x14ac:dyDescent="0.2">
      <c r="A211" s="1">
        <v>111292304</v>
      </c>
      <c r="B211" s="2" t="s">
        <v>238</v>
      </c>
      <c r="C211" s="2" t="s">
        <v>237</v>
      </c>
      <c r="D211" s="15">
        <v>47931</v>
      </c>
      <c r="E211" s="6">
        <v>1144</v>
      </c>
      <c r="F211" s="28">
        <f t="shared" si="59"/>
        <v>2688782.92</v>
      </c>
      <c r="G211" s="37">
        <f t="shared" si="48"/>
        <v>49.04</v>
      </c>
      <c r="H211" s="39">
        <f t="shared" si="60"/>
        <v>281</v>
      </c>
      <c r="I211" s="34">
        <f t="shared" si="49"/>
        <v>0.96</v>
      </c>
      <c r="J211" s="76">
        <v>5991198.1900000004</v>
      </c>
      <c r="K211" s="76">
        <v>0</v>
      </c>
      <c r="L211" s="76">
        <f t="shared" si="61"/>
        <v>5991198.1900000004</v>
      </c>
      <c r="M211" s="64">
        <v>367.113</v>
      </c>
      <c r="N211" s="23">
        <f>INDEX('BEFC_17-18'!$Z$3:$Z$502,MATCH('LECI_17-18'!A:A,'BEFC_17-18'!$A$3:$A$502))</f>
        <v>124.51900000000001</v>
      </c>
      <c r="O211" s="35">
        <f t="shared" si="50"/>
        <v>12186.35</v>
      </c>
      <c r="P211" s="237">
        <f t="shared" si="51"/>
        <v>284</v>
      </c>
      <c r="Q211" s="22">
        <f t="shared" si="52"/>
        <v>0.97560000000000002</v>
      </c>
      <c r="R211" s="34">
        <f t="shared" si="53"/>
        <v>0.94</v>
      </c>
      <c r="S211" s="29">
        <f t="shared" si="54"/>
        <v>1.3100000000000001E-2</v>
      </c>
      <c r="T211" s="184">
        <f t="shared" si="62"/>
        <v>263</v>
      </c>
      <c r="U211" s="31">
        <f t="shared" si="55"/>
        <v>2759357</v>
      </c>
      <c r="V211" s="37">
        <f t="shared" si="56"/>
        <v>5612.65</v>
      </c>
      <c r="W211" s="34">
        <f t="shared" si="57"/>
        <v>0.16</v>
      </c>
      <c r="X211" s="34">
        <f t="shared" si="58"/>
        <v>1.0999999999999999</v>
      </c>
      <c r="Y211" s="79">
        <v>172342.42</v>
      </c>
      <c r="Z211" s="78">
        <v>156695631</v>
      </c>
      <c r="AA211" s="11">
        <v>49226555</v>
      </c>
      <c r="AB211" s="11">
        <v>1985494</v>
      </c>
      <c r="AC211" s="11"/>
      <c r="AD211" s="11">
        <v>2859</v>
      </c>
      <c r="AE211" s="11">
        <v>14852</v>
      </c>
      <c r="AF211" s="11"/>
      <c r="AG211" s="11">
        <v>6145</v>
      </c>
      <c r="AH211" s="11"/>
      <c r="AI211" s="11">
        <v>13260</v>
      </c>
      <c r="AJ211" s="11">
        <v>257807</v>
      </c>
      <c r="AK211" s="11"/>
      <c r="AL211" s="11"/>
      <c r="AM211" s="11"/>
      <c r="AN211" s="11"/>
      <c r="AO211" s="11"/>
      <c r="AP211" s="11"/>
      <c r="AQ211" s="11"/>
      <c r="AR211" s="11"/>
      <c r="AS211" s="11"/>
      <c r="AT211" s="11">
        <v>233025.2</v>
      </c>
      <c r="AU211" s="8">
        <v>0</v>
      </c>
      <c r="AV211" s="8">
        <v>2998.3</v>
      </c>
      <c r="AW211" s="38">
        <f t="shared" si="63"/>
        <v>2516440.5</v>
      </c>
    </row>
    <row r="212" spans="1:49" x14ac:dyDescent="0.2">
      <c r="A212" s="1">
        <v>111297504</v>
      </c>
      <c r="B212" s="2" t="s">
        <v>239</v>
      </c>
      <c r="C212" s="2" t="s">
        <v>237</v>
      </c>
      <c r="D212" s="15">
        <v>53305</v>
      </c>
      <c r="E212" s="6">
        <v>2145</v>
      </c>
      <c r="F212" s="28">
        <f t="shared" si="59"/>
        <v>4297729.12</v>
      </c>
      <c r="G212" s="37">
        <f t="shared" si="48"/>
        <v>37.590000000000003</v>
      </c>
      <c r="H212" s="39">
        <f t="shared" si="60"/>
        <v>421</v>
      </c>
      <c r="I212" s="34">
        <f t="shared" si="49"/>
        <v>0.73</v>
      </c>
      <c r="J212" s="76">
        <v>10296473.140000001</v>
      </c>
      <c r="K212" s="76">
        <v>560</v>
      </c>
      <c r="L212" s="76">
        <f t="shared" si="61"/>
        <v>10295913.140000001</v>
      </c>
      <c r="M212" s="64">
        <v>761.04100000000005</v>
      </c>
      <c r="N212" s="23">
        <f>INDEX('BEFC_17-18'!$Z$3:$Z$502,MATCH('LECI_17-18'!A:A,'BEFC_17-18'!$A$3:$A$502))</f>
        <v>215.90199999999999</v>
      </c>
      <c r="O212" s="35">
        <f t="shared" si="50"/>
        <v>10538.91</v>
      </c>
      <c r="P212" s="237">
        <f t="shared" si="51"/>
        <v>104</v>
      </c>
      <c r="Q212" s="22">
        <f t="shared" si="52"/>
        <v>1.1281000000000001</v>
      </c>
      <c r="R212" s="34">
        <f t="shared" si="53"/>
        <v>0.73</v>
      </c>
      <c r="S212" s="29">
        <f t="shared" si="54"/>
        <v>9.9000000000000008E-3</v>
      </c>
      <c r="T212" s="184">
        <f t="shared" si="62"/>
        <v>450</v>
      </c>
      <c r="U212" s="31">
        <f t="shared" si="55"/>
        <v>5788744</v>
      </c>
      <c r="V212" s="37">
        <f t="shared" si="56"/>
        <v>5925.37</v>
      </c>
      <c r="W212" s="34">
        <f t="shared" si="57"/>
        <v>0.12</v>
      </c>
      <c r="X212" s="34">
        <f t="shared" si="58"/>
        <v>0.85</v>
      </c>
      <c r="Y212" s="79">
        <v>289366.90999999997</v>
      </c>
      <c r="Z212" s="78">
        <v>330220966</v>
      </c>
      <c r="AA212" s="11">
        <v>101774833</v>
      </c>
      <c r="AB212" s="11">
        <v>3276647.54</v>
      </c>
      <c r="AC212" s="11"/>
      <c r="AD212" s="11">
        <v>4536.03</v>
      </c>
      <c r="AE212" s="11">
        <v>24891.25</v>
      </c>
      <c r="AF212" s="11"/>
      <c r="AG212" s="11">
        <v>10344.5</v>
      </c>
      <c r="AH212" s="11"/>
      <c r="AI212" s="11">
        <v>10344.5</v>
      </c>
      <c r="AJ212" s="11">
        <v>472678.6</v>
      </c>
      <c r="AK212" s="11"/>
      <c r="AL212" s="11"/>
      <c r="AM212" s="11"/>
      <c r="AN212" s="11"/>
      <c r="AO212" s="11"/>
      <c r="AP212" s="11"/>
      <c r="AQ212" s="11"/>
      <c r="AR212" s="11"/>
      <c r="AS212" s="11"/>
      <c r="AT212" s="11">
        <v>186818.54</v>
      </c>
      <c r="AU212" s="8">
        <v>20338.2</v>
      </c>
      <c r="AV212" s="8">
        <v>1763.05</v>
      </c>
      <c r="AW212" s="38">
        <f t="shared" si="63"/>
        <v>4008362.21</v>
      </c>
    </row>
    <row r="213" spans="1:49" x14ac:dyDescent="0.2">
      <c r="A213" s="1">
        <v>111312503</v>
      </c>
      <c r="B213" s="2" t="s">
        <v>240</v>
      </c>
      <c r="C213" s="2" t="s">
        <v>241</v>
      </c>
      <c r="D213" s="15">
        <v>43842</v>
      </c>
      <c r="E213" s="6">
        <v>6757</v>
      </c>
      <c r="F213" s="28">
        <f t="shared" si="59"/>
        <v>11719049.089999996</v>
      </c>
      <c r="G213" s="37">
        <f t="shared" si="48"/>
        <v>39.56</v>
      </c>
      <c r="H213" s="39">
        <f t="shared" si="60"/>
        <v>397</v>
      </c>
      <c r="I213" s="34">
        <f t="shared" si="49"/>
        <v>0.77</v>
      </c>
      <c r="J213" s="76">
        <v>24463674.68</v>
      </c>
      <c r="K213" s="76">
        <v>41463.449999999997</v>
      </c>
      <c r="L213" s="76">
        <f t="shared" si="61"/>
        <v>24422211.23</v>
      </c>
      <c r="M213" s="64">
        <v>2078.335</v>
      </c>
      <c r="N213" s="23">
        <f>INDEX('BEFC_17-18'!$Z$3:$Z$502,MATCH('LECI_17-18'!A:A,'BEFC_17-18'!$A$3:$A$502))</f>
        <v>460.57</v>
      </c>
      <c r="O213" s="35">
        <f t="shared" si="50"/>
        <v>9619.19</v>
      </c>
      <c r="P213" s="237">
        <f t="shared" si="51"/>
        <v>40</v>
      </c>
      <c r="Q213" s="22">
        <f t="shared" si="52"/>
        <v>1.236</v>
      </c>
      <c r="R213" s="34">
        <f t="shared" si="53"/>
        <v>0.77</v>
      </c>
      <c r="S213" s="29">
        <f t="shared" si="54"/>
        <v>9.7999999999999997E-3</v>
      </c>
      <c r="T213" s="184">
        <f t="shared" si="62"/>
        <v>454</v>
      </c>
      <c r="U213" s="31">
        <f t="shared" si="55"/>
        <v>16091297</v>
      </c>
      <c r="V213" s="37">
        <f t="shared" si="56"/>
        <v>6337.89</v>
      </c>
      <c r="W213" s="34">
        <f t="shared" si="57"/>
        <v>0.06</v>
      </c>
      <c r="X213" s="34">
        <f t="shared" si="58"/>
        <v>0.83000000000000007</v>
      </c>
      <c r="Y213" s="79">
        <v>670472.11</v>
      </c>
      <c r="Z213" s="78">
        <v>908782167</v>
      </c>
      <c r="AA213" s="11">
        <v>292060877</v>
      </c>
      <c r="AB213" s="11">
        <v>7268304.8799999999</v>
      </c>
      <c r="AC213" s="11"/>
      <c r="AD213" s="11">
        <v>12528.5</v>
      </c>
      <c r="AE213" s="11">
        <v>57932.81</v>
      </c>
      <c r="AF213" s="11"/>
      <c r="AG213" s="11">
        <v>37291</v>
      </c>
      <c r="AH213" s="11">
        <v>1026691.71</v>
      </c>
      <c r="AI213" s="11">
        <v>95527.85</v>
      </c>
      <c r="AJ213" s="11">
        <v>1245143.6100000001</v>
      </c>
      <c r="AK213" s="11"/>
      <c r="AL213" s="11"/>
      <c r="AM213" s="11"/>
      <c r="AN213" s="11"/>
      <c r="AO213" s="11"/>
      <c r="AP213" s="11"/>
      <c r="AQ213" s="11"/>
      <c r="AR213" s="11"/>
      <c r="AS213" s="11"/>
      <c r="AT213" s="11">
        <v>1294758.96</v>
      </c>
      <c r="AU213" s="8">
        <v>0</v>
      </c>
      <c r="AV213" s="8">
        <v>10397.66</v>
      </c>
      <c r="AW213" s="38">
        <f t="shared" si="63"/>
        <v>11048576.979999997</v>
      </c>
    </row>
    <row r="214" spans="1:49" x14ac:dyDescent="0.2">
      <c r="A214" s="1">
        <v>111312804</v>
      </c>
      <c r="B214" s="2" t="s">
        <v>242</v>
      </c>
      <c r="C214" s="2" t="s">
        <v>241</v>
      </c>
      <c r="D214" s="15">
        <v>49659</v>
      </c>
      <c r="E214" s="6">
        <v>2102</v>
      </c>
      <c r="F214" s="28">
        <f t="shared" si="59"/>
        <v>4003378.7</v>
      </c>
      <c r="G214" s="37">
        <f t="shared" si="48"/>
        <v>38.35</v>
      </c>
      <c r="H214" s="39">
        <f t="shared" si="60"/>
        <v>408</v>
      </c>
      <c r="I214" s="34">
        <f t="shared" si="49"/>
        <v>0.75</v>
      </c>
      <c r="J214" s="76">
        <v>9862295.75</v>
      </c>
      <c r="K214" s="76">
        <v>19744.190000000002</v>
      </c>
      <c r="L214" s="76">
        <f t="shared" si="61"/>
        <v>9842551.5600000005</v>
      </c>
      <c r="M214" s="64">
        <v>746.65099999999995</v>
      </c>
      <c r="N214" s="23">
        <f>INDEX('BEFC_17-18'!$Z$3:$Z$502,MATCH('LECI_17-18'!A:A,'BEFC_17-18'!$A$3:$A$502))</f>
        <v>265.60399999999998</v>
      </c>
      <c r="O214" s="35">
        <f t="shared" si="50"/>
        <v>9723.39</v>
      </c>
      <c r="P214" s="237">
        <f t="shared" si="51"/>
        <v>45</v>
      </c>
      <c r="Q214" s="22">
        <f t="shared" si="52"/>
        <v>1.2226999999999999</v>
      </c>
      <c r="R214" s="34">
        <f t="shared" si="53"/>
        <v>0.75</v>
      </c>
      <c r="S214" s="29">
        <f t="shared" si="54"/>
        <v>1.0699999999999999E-2</v>
      </c>
      <c r="T214" s="184">
        <f t="shared" si="62"/>
        <v>419</v>
      </c>
      <c r="U214" s="31">
        <f t="shared" si="55"/>
        <v>5000350</v>
      </c>
      <c r="V214" s="37">
        <f t="shared" si="56"/>
        <v>4939.8100000000004</v>
      </c>
      <c r="W214" s="34">
        <f t="shared" si="57"/>
        <v>0.26</v>
      </c>
      <c r="X214" s="34">
        <f t="shared" si="58"/>
        <v>1.01</v>
      </c>
      <c r="Y214" s="79">
        <v>210032.26</v>
      </c>
      <c r="Z214" s="78">
        <v>274294461</v>
      </c>
      <c r="AA214" s="11">
        <v>98866004</v>
      </c>
      <c r="AB214" s="11">
        <v>2335966.79</v>
      </c>
      <c r="AC214" s="11"/>
      <c r="AD214" s="11">
        <v>4159.1400000000003</v>
      </c>
      <c r="AE214" s="11">
        <v>23319.32</v>
      </c>
      <c r="AF214" s="11"/>
      <c r="AG214" s="11">
        <v>13268.5</v>
      </c>
      <c r="AH214" s="11">
        <v>630188.62</v>
      </c>
      <c r="AI214" s="11">
        <v>13268.49</v>
      </c>
      <c r="AJ214" s="11">
        <v>543921.36</v>
      </c>
      <c r="AK214" s="11"/>
      <c r="AL214" s="11"/>
      <c r="AM214" s="11"/>
      <c r="AN214" s="11"/>
      <c r="AO214" s="11"/>
      <c r="AP214" s="11"/>
      <c r="AQ214" s="11"/>
      <c r="AR214" s="11"/>
      <c r="AS214" s="11"/>
      <c r="AT214" s="11">
        <v>223199.67</v>
      </c>
      <c r="AU214" s="8">
        <v>0</v>
      </c>
      <c r="AV214" s="8">
        <v>6054.55</v>
      </c>
      <c r="AW214" s="38">
        <f t="shared" si="63"/>
        <v>3793346.44</v>
      </c>
    </row>
    <row r="215" spans="1:49" x14ac:dyDescent="0.2">
      <c r="A215" s="1">
        <v>111316003</v>
      </c>
      <c r="B215" s="2" t="s">
        <v>243</v>
      </c>
      <c r="C215" s="2" t="s">
        <v>241</v>
      </c>
      <c r="D215" s="15">
        <v>39614</v>
      </c>
      <c r="E215" s="6">
        <v>4129</v>
      </c>
      <c r="F215" s="28">
        <f t="shared" si="59"/>
        <v>5502986.2800000003</v>
      </c>
      <c r="G215" s="37">
        <f t="shared" si="48"/>
        <v>33.64</v>
      </c>
      <c r="H215" s="39">
        <f t="shared" si="60"/>
        <v>452</v>
      </c>
      <c r="I215" s="34">
        <f t="shared" si="49"/>
        <v>0.66</v>
      </c>
      <c r="J215" s="76">
        <v>17970372.810000002</v>
      </c>
      <c r="K215" s="76">
        <v>202869.55000000002</v>
      </c>
      <c r="L215" s="76">
        <f t="shared" si="61"/>
        <v>17767503.260000002</v>
      </c>
      <c r="M215" s="64">
        <v>1516.7470000000001</v>
      </c>
      <c r="N215" s="23">
        <f>INDEX('BEFC_17-18'!$Z$3:$Z$502,MATCH('LECI_17-18'!A:A,'BEFC_17-18'!$A$3:$A$502))</f>
        <v>463.41199999999998</v>
      </c>
      <c r="O215" s="35">
        <f t="shared" si="50"/>
        <v>8972.77</v>
      </c>
      <c r="P215" s="237">
        <f t="shared" si="51"/>
        <v>16</v>
      </c>
      <c r="Q215" s="22">
        <f t="shared" si="52"/>
        <v>1.325</v>
      </c>
      <c r="R215" s="34">
        <f t="shared" si="53"/>
        <v>0.66</v>
      </c>
      <c r="S215" s="29">
        <f t="shared" si="54"/>
        <v>1.04E-2</v>
      </c>
      <c r="T215" s="184">
        <f t="shared" si="62"/>
        <v>432</v>
      </c>
      <c r="U215" s="31">
        <f t="shared" si="55"/>
        <v>7094854</v>
      </c>
      <c r="V215" s="37">
        <f t="shared" si="56"/>
        <v>3582.97</v>
      </c>
      <c r="W215" s="34">
        <f t="shared" si="57"/>
        <v>0.47</v>
      </c>
      <c r="X215" s="34">
        <f t="shared" si="58"/>
        <v>1.1299999999999999</v>
      </c>
      <c r="Y215" s="79">
        <v>237776.78</v>
      </c>
      <c r="Z215" s="78">
        <v>389916857</v>
      </c>
      <c r="AA215" s="11">
        <v>139549871</v>
      </c>
      <c r="AB215" s="11">
        <v>3710954.18</v>
      </c>
      <c r="AC215" s="11"/>
      <c r="AD215" s="11">
        <v>5642.84</v>
      </c>
      <c r="AE215" s="11">
        <v>37436.35</v>
      </c>
      <c r="AF215" s="11"/>
      <c r="AG215" s="11">
        <v>19915</v>
      </c>
      <c r="AH215" s="11"/>
      <c r="AI215" s="11">
        <v>19915</v>
      </c>
      <c r="AJ215" s="11">
        <v>868737.14</v>
      </c>
      <c r="AK215" s="11"/>
      <c r="AL215" s="11"/>
      <c r="AM215" s="11"/>
      <c r="AN215" s="11"/>
      <c r="AO215" s="11"/>
      <c r="AP215" s="11"/>
      <c r="AQ215" s="11"/>
      <c r="AR215" s="11"/>
      <c r="AS215" s="11"/>
      <c r="AT215" s="11">
        <v>602608.99</v>
      </c>
      <c r="AU215" s="8">
        <v>0</v>
      </c>
      <c r="AV215" s="8">
        <v>0</v>
      </c>
      <c r="AW215" s="38">
        <f t="shared" si="63"/>
        <v>5265209.5</v>
      </c>
    </row>
    <row r="216" spans="1:49" x14ac:dyDescent="0.2">
      <c r="A216" s="1">
        <v>111317503</v>
      </c>
      <c r="B216" s="2" t="s">
        <v>244</v>
      </c>
      <c r="C216" s="2" t="s">
        <v>241</v>
      </c>
      <c r="D216" s="15">
        <v>45099</v>
      </c>
      <c r="E216" s="6">
        <v>3241</v>
      </c>
      <c r="F216" s="28">
        <f t="shared" si="59"/>
        <v>5254515.55</v>
      </c>
      <c r="G216" s="37">
        <f t="shared" si="48"/>
        <v>35.950000000000003</v>
      </c>
      <c r="H216" s="39">
        <f t="shared" si="60"/>
        <v>434</v>
      </c>
      <c r="I216" s="34">
        <f t="shared" si="49"/>
        <v>0.7</v>
      </c>
      <c r="J216" s="76">
        <v>15263857.48</v>
      </c>
      <c r="K216" s="76">
        <v>51633</v>
      </c>
      <c r="L216" s="76">
        <f t="shared" si="61"/>
        <v>15212224.48</v>
      </c>
      <c r="M216" s="64">
        <v>1233.184</v>
      </c>
      <c r="N216" s="23">
        <f>INDEX('BEFC_17-18'!$Z$3:$Z$502,MATCH('LECI_17-18'!A:A,'BEFC_17-18'!$A$3:$A$502))</f>
        <v>370.32100000000003</v>
      </c>
      <c r="O216" s="35">
        <f t="shared" si="50"/>
        <v>9486.86</v>
      </c>
      <c r="P216" s="237">
        <f t="shared" si="51"/>
        <v>34</v>
      </c>
      <c r="Q216" s="22">
        <f t="shared" si="52"/>
        <v>1.2532000000000001</v>
      </c>
      <c r="R216" s="34">
        <f t="shared" si="53"/>
        <v>0.7</v>
      </c>
      <c r="S216" s="29">
        <f t="shared" si="54"/>
        <v>8.6999999999999994E-3</v>
      </c>
      <c r="T216" s="184">
        <f t="shared" si="62"/>
        <v>480</v>
      </c>
      <c r="U216" s="31">
        <f t="shared" si="55"/>
        <v>8138205</v>
      </c>
      <c r="V216" s="37">
        <f t="shared" si="56"/>
        <v>5075.26</v>
      </c>
      <c r="W216" s="34">
        <f t="shared" si="57"/>
        <v>0.24</v>
      </c>
      <c r="X216" s="34">
        <f t="shared" si="58"/>
        <v>0.94</v>
      </c>
      <c r="Y216" s="79">
        <v>285697.55</v>
      </c>
      <c r="Z216" s="78">
        <v>475050789</v>
      </c>
      <c r="AA216" s="11">
        <v>132277947</v>
      </c>
      <c r="AB216" s="11">
        <v>3551149</v>
      </c>
      <c r="AC216" s="11"/>
      <c r="AD216" s="11">
        <v>5249</v>
      </c>
      <c r="AE216" s="11">
        <v>22000</v>
      </c>
      <c r="AF216" s="11"/>
      <c r="AG216" s="11">
        <v>15404</v>
      </c>
      <c r="AH216" s="11"/>
      <c r="AI216" s="11">
        <v>15404</v>
      </c>
      <c r="AJ216" s="11">
        <v>712256</v>
      </c>
      <c r="AK216" s="11"/>
      <c r="AL216" s="11"/>
      <c r="AM216" s="11"/>
      <c r="AN216" s="11"/>
      <c r="AO216" s="11"/>
      <c r="AP216" s="11"/>
      <c r="AQ216" s="11"/>
      <c r="AR216" s="11"/>
      <c r="AS216" s="11"/>
      <c r="AT216" s="11">
        <v>515241</v>
      </c>
      <c r="AU216" s="8">
        <v>71922</v>
      </c>
      <c r="AV216" s="8">
        <v>60193</v>
      </c>
      <c r="AW216" s="38">
        <f t="shared" si="63"/>
        <v>4968818</v>
      </c>
    </row>
    <row r="217" spans="1:49" x14ac:dyDescent="0.2">
      <c r="A217" s="1">
        <v>111343603</v>
      </c>
      <c r="B217" s="2" t="s">
        <v>245</v>
      </c>
      <c r="C217" s="2" t="s">
        <v>246</v>
      </c>
      <c r="D217" s="15">
        <v>47308</v>
      </c>
      <c r="E217" s="6">
        <v>9155</v>
      </c>
      <c r="F217" s="28">
        <f t="shared" si="59"/>
        <v>16163355.4</v>
      </c>
      <c r="G217" s="37">
        <f t="shared" si="48"/>
        <v>37.32</v>
      </c>
      <c r="H217" s="39">
        <f t="shared" si="60"/>
        <v>423</v>
      </c>
      <c r="I217" s="34">
        <f t="shared" si="49"/>
        <v>0.73</v>
      </c>
      <c r="J217" s="76">
        <v>32874091.889999997</v>
      </c>
      <c r="K217" s="76">
        <v>38591.24</v>
      </c>
      <c r="L217" s="76">
        <f t="shared" si="61"/>
        <v>32835500.649999999</v>
      </c>
      <c r="M217" s="64">
        <v>2981.92</v>
      </c>
      <c r="N217" s="23">
        <f>INDEX('BEFC_17-18'!$Z$3:$Z$502,MATCH('LECI_17-18'!A:A,'BEFC_17-18'!$A$3:$A$502))</f>
        <v>649.202</v>
      </c>
      <c r="O217" s="35">
        <f t="shared" si="50"/>
        <v>9042.7999999999993</v>
      </c>
      <c r="P217" s="237">
        <f t="shared" si="51"/>
        <v>19</v>
      </c>
      <c r="Q217" s="22">
        <f t="shared" si="52"/>
        <v>1.3148</v>
      </c>
      <c r="R217" s="34">
        <f t="shared" si="53"/>
        <v>0.73</v>
      </c>
      <c r="S217" s="29">
        <f t="shared" si="54"/>
        <v>8.8999999999999999E-3</v>
      </c>
      <c r="T217" s="184">
        <f t="shared" si="62"/>
        <v>476</v>
      </c>
      <c r="U217" s="31">
        <f t="shared" si="55"/>
        <v>24382130</v>
      </c>
      <c r="V217" s="37">
        <f t="shared" si="56"/>
        <v>6714.76</v>
      </c>
      <c r="W217" s="34">
        <f t="shared" si="57"/>
        <v>0</v>
      </c>
      <c r="X217" s="34">
        <f t="shared" si="58"/>
        <v>0.73</v>
      </c>
      <c r="Y217" s="79">
        <v>520924.29</v>
      </c>
      <c r="Z217" s="78">
        <v>1383969175</v>
      </c>
      <c r="AA217" s="11">
        <v>435592750</v>
      </c>
      <c r="AB217" s="11">
        <v>12213908.630000001</v>
      </c>
      <c r="AC217" s="11">
        <v>72360.070000000007</v>
      </c>
      <c r="AD217" s="11">
        <v>17113.759999999998</v>
      </c>
      <c r="AE217" s="11">
        <v>19749.490000000002</v>
      </c>
      <c r="AF217" s="11"/>
      <c r="AG217" s="11">
        <v>64348.45</v>
      </c>
      <c r="AH217" s="11"/>
      <c r="AI217" s="11">
        <v>196861.35</v>
      </c>
      <c r="AJ217" s="11">
        <v>2397498.7999999998</v>
      </c>
      <c r="AK217" s="11"/>
      <c r="AL217" s="11"/>
      <c r="AM217" s="11"/>
      <c r="AN217" s="11"/>
      <c r="AO217" s="11"/>
      <c r="AP217" s="11"/>
      <c r="AQ217" s="11"/>
      <c r="AR217" s="11"/>
      <c r="AS217" s="11"/>
      <c r="AT217" s="11">
        <v>642291.80000000005</v>
      </c>
      <c r="AU217" s="8">
        <v>0</v>
      </c>
      <c r="AV217" s="8">
        <v>18298.759999999998</v>
      </c>
      <c r="AW217" s="38">
        <f t="shared" si="63"/>
        <v>15642431.110000001</v>
      </c>
    </row>
    <row r="218" spans="1:49" x14ac:dyDescent="0.2">
      <c r="A218" s="1">
        <v>111444602</v>
      </c>
      <c r="B218" s="2" t="s">
        <v>247</v>
      </c>
      <c r="C218" s="2" t="s">
        <v>248</v>
      </c>
      <c r="D218" s="15">
        <v>41203</v>
      </c>
      <c r="E218" s="6">
        <v>17405</v>
      </c>
      <c r="F218" s="28">
        <f t="shared" si="59"/>
        <v>33791319.669999994</v>
      </c>
      <c r="G218" s="37">
        <f t="shared" si="48"/>
        <v>47.12</v>
      </c>
      <c r="H218" s="39">
        <f t="shared" si="60"/>
        <v>301</v>
      </c>
      <c r="I218" s="34">
        <f t="shared" si="49"/>
        <v>0.92</v>
      </c>
      <c r="J218" s="76">
        <v>61806851.229999997</v>
      </c>
      <c r="K218" s="76">
        <v>31526.55</v>
      </c>
      <c r="L218" s="76">
        <f t="shared" si="61"/>
        <v>61775324.68</v>
      </c>
      <c r="M218" s="64">
        <v>5178.8329999999996</v>
      </c>
      <c r="N218" s="23">
        <f>INDEX('BEFC_17-18'!$Z$3:$Z$502,MATCH('LECI_17-18'!A:A,'BEFC_17-18'!$A$3:$A$502))</f>
        <v>1101.002</v>
      </c>
      <c r="O218" s="35">
        <f t="shared" si="50"/>
        <v>9837.09</v>
      </c>
      <c r="P218" s="237">
        <f t="shared" si="51"/>
        <v>51</v>
      </c>
      <c r="Q218" s="22">
        <f t="shared" si="52"/>
        <v>1.2085999999999999</v>
      </c>
      <c r="R218" s="34">
        <f t="shared" si="53"/>
        <v>0.92</v>
      </c>
      <c r="S218" s="29">
        <f t="shared" si="54"/>
        <v>1.37E-2</v>
      </c>
      <c r="T218" s="184">
        <f t="shared" si="62"/>
        <v>233</v>
      </c>
      <c r="U218" s="31">
        <f t="shared" si="55"/>
        <v>33122446</v>
      </c>
      <c r="V218" s="37">
        <f t="shared" si="56"/>
        <v>5274.41</v>
      </c>
      <c r="W218" s="34">
        <f t="shared" si="57"/>
        <v>0.21</v>
      </c>
      <c r="X218" s="34">
        <f t="shared" si="58"/>
        <v>1.1300000000000001</v>
      </c>
      <c r="Y218" s="79">
        <v>1919590.17</v>
      </c>
      <c r="Z218" s="78">
        <v>1747692346</v>
      </c>
      <c r="AA218" s="11">
        <v>724131973</v>
      </c>
      <c r="AB218" s="11">
        <v>22705514.23</v>
      </c>
      <c r="AC218" s="11">
        <v>49584.37</v>
      </c>
      <c r="AD218" s="11">
        <v>33736.239999999998</v>
      </c>
      <c r="AE218" s="11">
        <v>211391.97</v>
      </c>
      <c r="AF218" s="11"/>
      <c r="AG218" s="11">
        <v>104620.65</v>
      </c>
      <c r="AH218" s="11"/>
      <c r="AI218" s="11">
        <v>198583.05</v>
      </c>
      <c r="AJ218" s="11">
        <v>6470704.5599999996</v>
      </c>
      <c r="AK218" s="11"/>
      <c r="AL218" s="11"/>
      <c r="AM218" s="11"/>
      <c r="AN218" s="11"/>
      <c r="AO218" s="11"/>
      <c r="AP218" s="11"/>
      <c r="AQ218" s="11"/>
      <c r="AR218" s="11"/>
      <c r="AS218" s="11"/>
      <c r="AT218" s="11">
        <v>2034300.81</v>
      </c>
      <c r="AU218" s="8">
        <v>0</v>
      </c>
      <c r="AV218" s="8">
        <v>63293.62</v>
      </c>
      <c r="AW218" s="38">
        <f t="shared" si="63"/>
        <v>31871729.499999996</v>
      </c>
    </row>
    <row r="219" spans="1:49" x14ac:dyDescent="0.2">
      <c r="A219" s="1">
        <v>112011103</v>
      </c>
      <c r="B219" s="2" t="s">
        <v>249</v>
      </c>
      <c r="C219" s="2" t="s">
        <v>250</v>
      </c>
      <c r="D219" s="15">
        <v>65797</v>
      </c>
      <c r="E219" s="6">
        <v>4770</v>
      </c>
      <c r="F219" s="28">
        <f t="shared" si="59"/>
        <v>15542269.129999999</v>
      </c>
      <c r="G219" s="37">
        <f t="shared" si="48"/>
        <v>49.52</v>
      </c>
      <c r="H219" s="39">
        <f t="shared" si="60"/>
        <v>275</v>
      </c>
      <c r="I219" s="34">
        <f t="shared" si="49"/>
        <v>0.97</v>
      </c>
      <c r="J219" s="76">
        <v>23294405.109999999</v>
      </c>
      <c r="K219" s="76">
        <v>74154.720000000001</v>
      </c>
      <c r="L219" s="76">
        <f t="shared" si="61"/>
        <v>23220250.390000001</v>
      </c>
      <c r="M219" s="64">
        <v>2072.547</v>
      </c>
      <c r="N219" s="23">
        <f>INDEX('BEFC_17-18'!$Z$3:$Z$502,MATCH('LECI_17-18'!A:A,'BEFC_17-18'!$A$3:$A$502))</f>
        <v>268.18400000000003</v>
      </c>
      <c r="O219" s="35">
        <f t="shared" si="50"/>
        <v>9920.08</v>
      </c>
      <c r="P219" s="237">
        <f t="shared" si="51"/>
        <v>62</v>
      </c>
      <c r="Q219" s="22">
        <f t="shared" si="52"/>
        <v>1.1984999999999999</v>
      </c>
      <c r="R219" s="34">
        <f t="shared" si="53"/>
        <v>0.97</v>
      </c>
      <c r="S219" s="29">
        <f t="shared" si="54"/>
        <v>1.44E-2</v>
      </c>
      <c r="T219" s="184">
        <f t="shared" si="62"/>
        <v>199</v>
      </c>
      <c r="U219" s="31">
        <f t="shared" si="55"/>
        <v>14446950</v>
      </c>
      <c r="V219" s="37">
        <f t="shared" si="56"/>
        <v>6171.98</v>
      </c>
      <c r="W219" s="34">
        <f t="shared" si="57"/>
        <v>0.08</v>
      </c>
      <c r="X219" s="34">
        <f t="shared" si="58"/>
        <v>1.05</v>
      </c>
      <c r="Y219" s="79">
        <v>605672.23</v>
      </c>
      <c r="Z219" s="78">
        <v>754878171</v>
      </c>
      <c r="AA219" s="11">
        <v>323252433</v>
      </c>
      <c r="AB219" s="11">
        <v>10385108.779999999</v>
      </c>
      <c r="AC219" s="11">
        <v>40119.519999999997</v>
      </c>
      <c r="AD219" s="11">
        <v>16120.98</v>
      </c>
      <c r="AE219" s="11">
        <v>1386.41</v>
      </c>
      <c r="AF219" s="11"/>
      <c r="AG219" s="11">
        <v>36950.1</v>
      </c>
      <c r="AH219" s="11"/>
      <c r="AI219" s="11">
        <v>36950.1</v>
      </c>
      <c r="AJ219" s="11">
        <v>3962535.76</v>
      </c>
      <c r="AK219" s="11"/>
      <c r="AL219" s="11"/>
      <c r="AM219" s="11"/>
      <c r="AN219" s="11"/>
      <c r="AO219" s="11"/>
      <c r="AP219" s="11"/>
      <c r="AQ219" s="11"/>
      <c r="AR219" s="11"/>
      <c r="AS219" s="11"/>
      <c r="AT219" s="11">
        <v>404948.26</v>
      </c>
      <c r="AU219" s="8">
        <v>0</v>
      </c>
      <c r="AV219" s="8">
        <v>52476.99</v>
      </c>
      <c r="AW219" s="38">
        <f t="shared" si="63"/>
        <v>14936596.899999999</v>
      </c>
    </row>
    <row r="220" spans="1:49" x14ac:dyDescent="0.2">
      <c r="A220" s="1">
        <v>112011603</v>
      </c>
      <c r="B220" s="2" t="s">
        <v>251</v>
      </c>
      <c r="C220" s="2" t="s">
        <v>250</v>
      </c>
      <c r="D220" s="15">
        <v>56609</v>
      </c>
      <c r="E220" s="6">
        <v>10328</v>
      </c>
      <c r="F220" s="28">
        <f t="shared" si="59"/>
        <v>32984848.740000006</v>
      </c>
      <c r="G220" s="37">
        <f t="shared" si="48"/>
        <v>56.42</v>
      </c>
      <c r="H220" s="39">
        <f t="shared" si="60"/>
        <v>185</v>
      </c>
      <c r="I220" s="34">
        <f t="shared" si="49"/>
        <v>1.1000000000000001</v>
      </c>
      <c r="J220" s="76">
        <v>48804266.43</v>
      </c>
      <c r="K220" s="76">
        <v>590688.67000000004</v>
      </c>
      <c r="L220" s="76">
        <f t="shared" si="61"/>
        <v>48213577.759999998</v>
      </c>
      <c r="M220" s="64">
        <v>3954.4989999999998</v>
      </c>
      <c r="N220" s="23">
        <f>INDEX('BEFC_17-18'!$Z$3:$Z$502,MATCH('LECI_17-18'!A:A,'BEFC_17-18'!$A$3:$A$502))</f>
        <v>702.3</v>
      </c>
      <c r="O220" s="35">
        <f t="shared" si="50"/>
        <v>10353.370000000001</v>
      </c>
      <c r="P220" s="237">
        <f t="shared" si="51"/>
        <v>84</v>
      </c>
      <c r="Q220" s="22">
        <f t="shared" si="52"/>
        <v>1.1483000000000001</v>
      </c>
      <c r="R220" s="34">
        <f t="shared" si="53"/>
        <v>1.1000000000000001</v>
      </c>
      <c r="S220" s="29">
        <f t="shared" si="54"/>
        <v>1.4500000000000001E-2</v>
      </c>
      <c r="T220" s="184">
        <f t="shared" si="62"/>
        <v>193</v>
      </c>
      <c r="U220" s="31">
        <f t="shared" si="55"/>
        <v>30392441</v>
      </c>
      <c r="V220" s="37">
        <f t="shared" si="56"/>
        <v>6526.47</v>
      </c>
      <c r="W220" s="34">
        <f t="shared" si="57"/>
        <v>0.03</v>
      </c>
      <c r="X220" s="34">
        <f t="shared" si="58"/>
        <v>1.1300000000000001</v>
      </c>
      <c r="Y220" s="79">
        <v>917628.37</v>
      </c>
      <c r="Z220" s="78">
        <v>1638148704</v>
      </c>
      <c r="AA220" s="11">
        <v>629943919</v>
      </c>
      <c r="AB220" s="11">
        <v>23747601.18</v>
      </c>
      <c r="AC220" s="11"/>
      <c r="AD220" s="11">
        <v>33461.26</v>
      </c>
      <c r="AE220" s="11">
        <v>37143.03</v>
      </c>
      <c r="AF220" s="11"/>
      <c r="AG220" s="11">
        <v>87395.1</v>
      </c>
      <c r="AH220" s="11"/>
      <c r="AI220" s="11">
        <v>147869.16</v>
      </c>
      <c r="AJ220" s="11">
        <v>6493084.9299999997</v>
      </c>
      <c r="AK220" s="11"/>
      <c r="AL220" s="11"/>
      <c r="AM220" s="11"/>
      <c r="AN220" s="11"/>
      <c r="AO220" s="11"/>
      <c r="AP220" s="11"/>
      <c r="AQ220" s="11"/>
      <c r="AR220" s="11"/>
      <c r="AS220" s="11"/>
      <c r="AT220" s="11">
        <v>678089.26</v>
      </c>
      <c r="AU220" s="8">
        <v>0</v>
      </c>
      <c r="AV220" s="8">
        <v>842576.45</v>
      </c>
      <c r="AW220" s="38">
        <f t="shared" si="63"/>
        <v>32067220.370000005</v>
      </c>
    </row>
    <row r="221" spans="1:49" x14ac:dyDescent="0.2">
      <c r="A221" s="1">
        <v>112013054</v>
      </c>
      <c r="B221" s="2" t="s">
        <v>252</v>
      </c>
      <c r="C221" s="2" t="s">
        <v>250</v>
      </c>
      <c r="D221" s="15">
        <v>69052</v>
      </c>
      <c r="E221" s="6">
        <v>3021</v>
      </c>
      <c r="F221" s="28">
        <f t="shared" si="59"/>
        <v>11180103.25</v>
      </c>
      <c r="G221" s="37">
        <f t="shared" si="48"/>
        <v>53.59</v>
      </c>
      <c r="H221" s="39">
        <f t="shared" si="60"/>
        <v>224</v>
      </c>
      <c r="I221" s="34">
        <f t="shared" si="49"/>
        <v>1.05</v>
      </c>
      <c r="J221" s="76">
        <v>14477609.98</v>
      </c>
      <c r="K221" s="76">
        <v>145074.59</v>
      </c>
      <c r="L221" s="76">
        <f t="shared" si="61"/>
        <v>14332535.390000001</v>
      </c>
      <c r="M221" s="64">
        <v>1081.99</v>
      </c>
      <c r="N221" s="23">
        <f>INDEX('BEFC_17-18'!$Z$3:$Z$502,MATCH('LECI_17-18'!A:A,'BEFC_17-18'!$A$3:$A$502))</f>
        <v>149.69300000000001</v>
      </c>
      <c r="O221" s="35">
        <f t="shared" si="50"/>
        <v>11636.55</v>
      </c>
      <c r="P221" s="237">
        <f t="shared" si="51"/>
        <v>227</v>
      </c>
      <c r="Q221" s="22">
        <f t="shared" si="52"/>
        <v>1.0217000000000001</v>
      </c>
      <c r="R221" s="34">
        <f t="shared" si="53"/>
        <v>1.05</v>
      </c>
      <c r="S221" s="29">
        <f t="shared" si="54"/>
        <v>1.34E-2</v>
      </c>
      <c r="T221" s="184">
        <f t="shared" si="62"/>
        <v>250</v>
      </c>
      <c r="U221" s="31">
        <f t="shared" si="55"/>
        <v>11194002</v>
      </c>
      <c r="V221" s="37">
        <f t="shared" si="56"/>
        <v>9088.3799999999992</v>
      </c>
      <c r="W221" s="34">
        <f t="shared" si="57"/>
        <v>0</v>
      </c>
      <c r="X221" s="34">
        <f t="shared" si="58"/>
        <v>1.05</v>
      </c>
      <c r="Y221" s="79">
        <v>459877.4</v>
      </c>
      <c r="Z221" s="78">
        <v>630394375</v>
      </c>
      <c r="AA221" s="11">
        <v>204978938</v>
      </c>
      <c r="AB221" s="11">
        <v>7561521.2999999998</v>
      </c>
      <c r="AC221" s="11">
        <v>63745.56</v>
      </c>
      <c r="AD221" s="11">
        <v>12000.38</v>
      </c>
      <c r="AE221" s="11">
        <v>8626.2900000000009</v>
      </c>
      <c r="AF221" s="11"/>
      <c r="AG221" s="11"/>
      <c r="AH221" s="11"/>
      <c r="AI221" s="11"/>
      <c r="AJ221" s="11">
        <v>2773549.37</v>
      </c>
      <c r="AK221" s="11"/>
      <c r="AL221" s="11"/>
      <c r="AM221" s="11"/>
      <c r="AN221" s="11"/>
      <c r="AO221" s="11"/>
      <c r="AP221" s="11"/>
      <c r="AQ221" s="11"/>
      <c r="AR221" s="11"/>
      <c r="AS221" s="11"/>
      <c r="AT221" s="11">
        <v>282769.88</v>
      </c>
      <c r="AU221" s="8">
        <v>0</v>
      </c>
      <c r="AV221" s="8">
        <v>18013.07</v>
      </c>
      <c r="AW221" s="38">
        <f t="shared" si="63"/>
        <v>10720225.85</v>
      </c>
    </row>
    <row r="222" spans="1:49" x14ac:dyDescent="0.2">
      <c r="A222" s="1">
        <v>112013753</v>
      </c>
      <c r="B222" s="2" t="s">
        <v>253</v>
      </c>
      <c r="C222" s="2" t="s">
        <v>250</v>
      </c>
      <c r="D222" s="15">
        <v>59114</v>
      </c>
      <c r="E222" s="6">
        <v>10326</v>
      </c>
      <c r="F222" s="28">
        <f t="shared" si="59"/>
        <v>38607868.219999991</v>
      </c>
      <c r="G222" s="37">
        <f t="shared" si="48"/>
        <v>63.25</v>
      </c>
      <c r="H222" s="39">
        <f t="shared" si="60"/>
        <v>125</v>
      </c>
      <c r="I222" s="34">
        <f t="shared" si="49"/>
        <v>1.23</v>
      </c>
      <c r="J222" s="76">
        <v>52114308.289999999</v>
      </c>
      <c r="K222" s="76">
        <v>993879.33000000007</v>
      </c>
      <c r="L222" s="76">
        <f t="shared" si="61"/>
        <v>51120428.960000001</v>
      </c>
      <c r="M222" s="64">
        <v>3110.2829999999999</v>
      </c>
      <c r="N222" s="23">
        <f>INDEX('BEFC_17-18'!$Z$3:$Z$502,MATCH('LECI_17-18'!A:A,'BEFC_17-18'!$A$3:$A$502))</f>
        <v>664.04200000000003</v>
      </c>
      <c r="O222" s="35">
        <f t="shared" si="50"/>
        <v>13544.26</v>
      </c>
      <c r="P222" s="237">
        <f t="shared" si="51"/>
        <v>381</v>
      </c>
      <c r="Q222" s="22">
        <f t="shared" si="52"/>
        <v>0.87780000000000002</v>
      </c>
      <c r="R222" s="34">
        <f t="shared" si="53"/>
        <v>1.08</v>
      </c>
      <c r="S222" s="29">
        <f t="shared" si="54"/>
        <v>1.37E-2</v>
      </c>
      <c r="T222" s="184">
        <f t="shared" si="62"/>
        <v>233</v>
      </c>
      <c r="U222" s="31">
        <f t="shared" si="55"/>
        <v>37703312</v>
      </c>
      <c r="V222" s="37">
        <f t="shared" si="56"/>
        <v>9989.42</v>
      </c>
      <c r="W222" s="34">
        <f t="shared" si="57"/>
        <v>0</v>
      </c>
      <c r="X222" s="34">
        <f t="shared" si="58"/>
        <v>1.08</v>
      </c>
      <c r="Y222" s="79">
        <v>1116264.83</v>
      </c>
      <c r="Z222" s="78">
        <v>2158114814</v>
      </c>
      <c r="AA222" s="11">
        <v>655565157</v>
      </c>
      <c r="AB222" s="11">
        <v>27625532.559999999</v>
      </c>
      <c r="AC222" s="11">
        <v>206771.57</v>
      </c>
      <c r="AD222" s="11">
        <v>40793.15</v>
      </c>
      <c r="AE222" s="11">
        <v>13365.78</v>
      </c>
      <c r="AF222" s="11">
        <v>53150.559999999998</v>
      </c>
      <c r="AG222" s="11"/>
      <c r="AH222" s="11"/>
      <c r="AI222" s="11">
        <v>90509.88</v>
      </c>
      <c r="AJ222" s="11">
        <v>7716326.6600000001</v>
      </c>
      <c r="AK222" s="11"/>
      <c r="AL222" s="11"/>
      <c r="AM222" s="11"/>
      <c r="AN222" s="11"/>
      <c r="AO222" s="11"/>
      <c r="AP222" s="11"/>
      <c r="AQ222" s="11"/>
      <c r="AR222" s="11"/>
      <c r="AS222" s="11"/>
      <c r="AT222" s="11">
        <v>1473604.36</v>
      </c>
      <c r="AU222" s="8">
        <v>0</v>
      </c>
      <c r="AV222" s="8">
        <v>271548.87</v>
      </c>
      <c r="AW222" s="38">
        <f t="shared" si="63"/>
        <v>37491603.389999993</v>
      </c>
    </row>
    <row r="223" spans="1:49" x14ac:dyDescent="0.2">
      <c r="A223" s="1">
        <v>112015203</v>
      </c>
      <c r="B223" s="2" t="s">
        <v>254</v>
      </c>
      <c r="C223" s="2" t="s">
        <v>250</v>
      </c>
      <c r="D223" s="15">
        <v>63107</v>
      </c>
      <c r="E223" s="6">
        <v>5728</v>
      </c>
      <c r="F223" s="28">
        <f t="shared" si="59"/>
        <v>17532748.07</v>
      </c>
      <c r="G223" s="37">
        <f t="shared" si="48"/>
        <v>48.5</v>
      </c>
      <c r="H223" s="39">
        <f t="shared" si="60"/>
        <v>288</v>
      </c>
      <c r="I223" s="34">
        <f t="shared" si="49"/>
        <v>0.95</v>
      </c>
      <c r="J223" s="76">
        <v>26331353.779999997</v>
      </c>
      <c r="K223" s="76">
        <v>62501.49</v>
      </c>
      <c r="L223" s="76">
        <f t="shared" si="61"/>
        <v>26268852.289999999</v>
      </c>
      <c r="M223" s="64">
        <v>2060.85</v>
      </c>
      <c r="N223" s="23">
        <f>INDEX('BEFC_17-18'!$Z$3:$Z$502,MATCH('LECI_17-18'!A:A,'BEFC_17-18'!$A$3:$A$502))</f>
        <v>234.03100000000001</v>
      </c>
      <c r="O223" s="35">
        <f t="shared" si="50"/>
        <v>11446.72</v>
      </c>
      <c r="P223" s="237">
        <f t="shared" si="51"/>
        <v>212</v>
      </c>
      <c r="Q223" s="22">
        <f t="shared" si="52"/>
        <v>1.0386</v>
      </c>
      <c r="R223" s="34">
        <f t="shared" si="53"/>
        <v>0.95</v>
      </c>
      <c r="S223" s="29">
        <f t="shared" si="54"/>
        <v>1.34E-2</v>
      </c>
      <c r="T223" s="184">
        <f t="shared" si="62"/>
        <v>250</v>
      </c>
      <c r="U223" s="31">
        <f t="shared" si="55"/>
        <v>17502135</v>
      </c>
      <c r="V223" s="37">
        <f t="shared" si="56"/>
        <v>7626.6</v>
      </c>
      <c r="W223" s="34">
        <f t="shared" si="57"/>
        <v>0</v>
      </c>
      <c r="X223" s="34">
        <f t="shared" si="58"/>
        <v>0.95</v>
      </c>
      <c r="Y223" s="79">
        <v>900896.42</v>
      </c>
      <c r="Z223" s="78">
        <v>952294054</v>
      </c>
      <c r="AA223" s="11">
        <v>353835387</v>
      </c>
      <c r="AB223" s="11">
        <v>12421365.92</v>
      </c>
      <c r="AC223" s="11">
        <v>81402.39</v>
      </c>
      <c r="AD223" s="11">
        <v>18070.22</v>
      </c>
      <c r="AE223" s="11"/>
      <c r="AF223" s="11"/>
      <c r="AG223" s="11">
        <v>43660.94</v>
      </c>
      <c r="AH223" s="11"/>
      <c r="AI223" s="11">
        <v>64971.38</v>
      </c>
      <c r="AJ223" s="11">
        <v>3380208.77</v>
      </c>
      <c r="AK223" s="11"/>
      <c r="AL223" s="11"/>
      <c r="AM223" s="11"/>
      <c r="AN223" s="11"/>
      <c r="AO223" s="11"/>
      <c r="AP223" s="11"/>
      <c r="AQ223" s="11"/>
      <c r="AR223" s="11"/>
      <c r="AS223" s="11"/>
      <c r="AT223" s="11">
        <v>614004.51</v>
      </c>
      <c r="AU223" s="8">
        <v>0</v>
      </c>
      <c r="AV223" s="8">
        <v>8167.52</v>
      </c>
      <c r="AW223" s="38">
        <f t="shared" si="63"/>
        <v>16631851.65</v>
      </c>
    </row>
    <row r="224" spans="1:49" x14ac:dyDescent="0.2">
      <c r="A224" s="1">
        <v>112018523</v>
      </c>
      <c r="B224" s="2" t="s">
        <v>255</v>
      </c>
      <c r="C224" s="2" t="s">
        <v>250</v>
      </c>
      <c r="D224" s="15">
        <v>57842</v>
      </c>
      <c r="E224" s="6">
        <v>4020</v>
      </c>
      <c r="F224" s="28">
        <f t="shared" si="59"/>
        <v>14175435.259999998</v>
      </c>
      <c r="G224" s="37">
        <f t="shared" si="48"/>
        <v>60.96</v>
      </c>
      <c r="H224" s="39">
        <f t="shared" si="60"/>
        <v>148</v>
      </c>
      <c r="I224" s="34">
        <f t="shared" si="49"/>
        <v>1.19</v>
      </c>
      <c r="J224" s="76">
        <v>24203754.949999999</v>
      </c>
      <c r="K224" s="76">
        <v>329536.73</v>
      </c>
      <c r="L224" s="76">
        <f t="shared" si="61"/>
        <v>23874218.219999999</v>
      </c>
      <c r="M224" s="64">
        <v>1777.636</v>
      </c>
      <c r="N224" s="23">
        <f>INDEX('BEFC_17-18'!$Z$3:$Z$502,MATCH('LECI_17-18'!A:A,'BEFC_17-18'!$A$3:$A$502))</f>
        <v>350.92099999999999</v>
      </c>
      <c r="O224" s="35">
        <f t="shared" si="50"/>
        <v>11216.15</v>
      </c>
      <c r="P224" s="237">
        <f t="shared" si="51"/>
        <v>178</v>
      </c>
      <c r="Q224" s="22">
        <f t="shared" si="52"/>
        <v>1.06</v>
      </c>
      <c r="R224" s="34">
        <f t="shared" si="53"/>
        <v>1.19</v>
      </c>
      <c r="S224" s="29">
        <f t="shared" si="54"/>
        <v>1.6299999999999999E-2</v>
      </c>
      <c r="T224" s="184">
        <f t="shared" si="62"/>
        <v>115</v>
      </c>
      <c r="U224" s="31">
        <f t="shared" si="55"/>
        <v>11675244</v>
      </c>
      <c r="V224" s="37">
        <f t="shared" si="56"/>
        <v>5485.05</v>
      </c>
      <c r="W224" s="34">
        <f t="shared" si="57"/>
        <v>0.18</v>
      </c>
      <c r="X224" s="34">
        <f t="shared" si="58"/>
        <v>1.3699999999999999</v>
      </c>
      <c r="Y224" s="79">
        <v>817709.64</v>
      </c>
      <c r="Z224" s="78">
        <v>625405317</v>
      </c>
      <c r="AA224" s="11">
        <v>245881519</v>
      </c>
      <c r="AB224" s="11">
        <v>10154950.85</v>
      </c>
      <c r="AC224" s="11">
        <v>58921.5</v>
      </c>
      <c r="AD224" s="11">
        <v>14493.01</v>
      </c>
      <c r="AE224" s="11">
        <v>8062.14</v>
      </c>
      <c r="AF224" s="11"/>
      <c r="AG224" s="11">
        <v>33724.699999999997</v>
      </c>
      <c r="AH224" s="11"/>
      <c r="AI224" s="11">
        <v>94272.77</v>
      </c>
      <c r="AJ224" s="11">
        <v>2636828.69</v>
      </c>
      <c r="AK224" s="11"/>
      <c r="AL224" s="11"/>
      <c r="AM224" s="11"/>
      <c r="AN224" s="11"/>
      <c r="AO224" s="11"/>
      <c r="AP224" s="11"/>
      <c r="AQ224" s="11"/>
      <c r="AR224" s="11"/>
      <c r="AS224" s="11"/>
      <c r="AT224" s="11">
        <v>308784.7</v>
      </c>
      <c r="AU224" s="8">
        <v>0</v>
      </c>
      <c r="AV224" s="8">
        <v>47687.26</v>
      </c>
      <c r="AW224" s="38">
        <f t="shared" si="63"/>
        <v>13357725.619999997</v>
      </c>
    </row>
    <row r="225" spans="1:49" x14ac:dyDescent="0.2">
      <c r="A225" s="1">
        <v>112281302</v>
      </c>
      <c r="B225" s="2" t="s">
        <v>256</v>
      </c>
      <c r="C225" s="2" t="s">
        <v>257</v>
      </c>
      <c r="D225" s="15">
        <v>53676</v>
      </c>
      <c r="E225" s="6">
        <v>26135</v>
      </c>
      <c r="F225" s="28">
        <f t="shared" si="59"/>
        <v>77911106.950000003</v>
      </c>
      <c r="G225" s="37">
        <f t="shared" si="48"/>
        <v>55.54</v>
      </c>
      <c r="H225" s="39">
        <f t="shared" si="60"/>
        <v>199</v>
      </c>
      <c r="I225" s="34">
        <f t="shared" si="49"/>
        <v>1.08</v>
      </c>
      <c r="J225" s="76">
        <v>113217153</v>
      </c>
      <c r="K225" s="76">
        <v>247591</v>
      </c>
      <c r="L225" s="76">
        <f t="shared" si="61"/>
        <v>112969562</v>
      </c>
      <c r="M225" s="64">
        <v>9513.5439999999999</v>
      </c>
      <c r="N225" s="23">
        <f>INDEX('BEFC_17-18'!$Z$3:$Z$502,MATCH('LECI_17-18'!A:A,'BEFC_17-18'!$A$3:$A$502))</f>
        <v>1953.9659999999999</v>
      </c>
      <c r="O225" s="35">
        <f t="shared" si="50"/>
        <v>9851.27</v>
      </c>
      <c r="P225" s="237">
        <f t="shared" si="51"/>
        <v>54</v>
      </c>
      <c r="Q225" s="22">
        <f t="shared" si="52"/>
        <v>1.2069000000000001</v>
      </c>
      <c r="R225" s="34">
        <f t="shared" si="53"/>
        <v>1.08</v>
      </c>
      <c r="S225" s="29">
        <f t="shared" si="54"/>
        <v>1.2500000000000001E-2</v>
      </c>
      <c r="T225" s="184">
        <f t="shared" si="62"/>
        <v>320</v>
      </c>
      <c r="U225" s="31">
        <f t="shared" si="55"/>
        <v>83665018</v>
      </c>
      <c r="V225" s="37">
        <f t="shared" si="56"/>
        <v>7295.83</v>
      </c>
      <c r="W225" s="34">
        <f t="shared" si="57"/>
        <v>0</v>
      </c>
      <c r="X225" s="34">
        <f t="shared" si="58"/>
        <v>1.08</v>
      </c>
      <c r="Y225" s="79">
        <v>1342692.95</v>
      </c>
      <c r="Z225" s="78">
        <v>4767794360</v>
      </c>
      <c r="AA225" s="11">
        <v>1475863700</v>
      </c>
      <c r="AB225" s="11">
        <v>55465673</v>
      </c>
      <c r="AC225" s="11">
        <v>378195</v>
      </c>
      <c r="AD225" s="11">
        <v>81825</v>
      </c>
      <c r="AE225" s="11">
        <v>102173</v>
      </c>
      <c r="AF225" s="11"/>
      <c r="AG225" s="11"/>
      <c r="AH225" s="11">
        <v>9888976</v>
      </c>
      <c r="AI225" s="11">
        <v>282171</v>
      </c>
      <c r="AJ225" s="11">
        <v>8498364</v>
      </c>
      <c r="AK225" s="11"/>
      <c r="AL225" s="11"/>
      <c r="AM225" s="11"/>
      <c r="AN225" s="11"/>
      <c r="AO225" s="11"/>
      <c r="AP225" s="11"/>
      <c r="AQ225" s="11"/>
      <c r="AR225" s="11"/>
      <c r="AS225" s="11"/>
      <c r="AT225" s="11">
        <v>1258041</v>
      </c>
      <c r="AU225" s="8">
        <v>0</v>
      </c>
      <c r="AV225" s="8">
        <v>612996</v>
      </c>
      <c r="AW225" s="38">
        <f t="shared" si="63"/>
        <v>76568414</v>
      </c>
    </row>
    <row r="226" spans="1:49" x14ac:dyDescent="0.2">
      <c r="A226" s="1">
        <v>112282004</v>
      </c>
      <c r="B226" s="2" t="s">
        <v>258</v>
      </c>
      <c r="C226" s="2" t="s">
        <v>257</v>
      </c>
      <c r="D226" s="15">
        <v>48580</v>
      </c>
      <c r="E226" s="6">
        <v>1605</v>
      </c>
      <c r="F226" s="28">
        <f t="shared" si="59"/>
        <v>3301551.12</v>
      </c>
      <c r="G226" s="37">
        <f t="shared" si="48"/>
        <v>42.34</v>
      </c>
      <c r="H226" s="39">
        <f t="shared" si="60"/>
        <v>358</v>
      </c>
      <c r="I226" s="34">
        <f t="shared" si="49"/>
        <v>0.83</v>
      </c>
      <c r="J226" s="76">
        <v>7057394.4699999997</v>
      </c>
      <c r="K226" s="76">
        <v>1200</v>
      </c>
      <c r="L226" s="76">
        <f t="shared" si="61"/>
        <v>7056194.4699999997</v>
      </c>
      <c r="M226" s="64">
        <v>509.541</v>
      </c>
      <c r="N226" s="23">
        <f>INDEX('BEFC_17-18'!$Z$3:$Z$502,MATCH('LECI_17-18'!A:A,'BEFC_17-18'!$A$3:$A$502))</f>
        <v>306.2</v>
      </c>
      <c r="O226" s="35">
        <f t="shared" si="50"/>
        <v>8650.0400000000009</v>
      </c>
      <c r="P226" s="237">
        <f t="shared" si="51"/>
        <v>11</v>
      </c>
      <c r="Q226" s="22">
        <f t="shared" si="52"/>
        <v>1.3745000000000001</v>
      </c>
      <c r="R226" s="34">
        <f t="shared" si="53"/>
        <v>0.83</v>
      </c>
      <c r="S226" s="29">
        <f t="shared" si="54"/>
        <v>9.1999999999999998E-3</v>
      </c>
      <c r="T226" s="184">
        <f t="shared" si="62"/>
        <v>471</v>
      </c>
      <c r="U226" s="31">
        <f t="shared" si="55"/>
        <v>4834717</v>
      </c>
      <c r="V226" s="37">
        <f t="shared" si="56"/>
        <v>5926.78</v>
      </c>
      <c r="W226" s="34">
        <f t="shared" si="57"/>
        <v>0.12</v>
      </c>
      <c r="X226" s="34">
        <f t="shared" si="58"/>
        <v>0.95</v>
      </c>
      <c r="Y226" s="9">
        <v>111101.03</v>
      </c>
      <c r="Z226" s="78">
        <v>279002558</v>
      </c>
      <c r="AA226" s="11">
        <v>81797210</v>
      </c>
      <c r="AB226" s="11">
        <v>2532470.17</v>
      </c>
      <c r="AC226" s="11">
        <v>38792.660000000003</v>
      </c>
      <c r="AD226" s="11">
        <v>3378.04</v>
      </c>
      <c r="AE226" s="11">
        <v>9416.34</v>
      </c>
      <c r="AF226" s="11"/>
      <c r="AG226" s="11">
        <v>11990.7</v>
      </c>
      <c r="AH226" s="11"/>
      <c r="AI226" s="11">
        <v>11990.7</v>
      </c>
      <c r="AJ226" s="11">
        <v>409166.21</v>
      </c>
      <c r="AK226" s="11"/>
      <c r="AL226" s="11"/>
      <c r="AM226" s="11"/>
      <c r="AN226" s="11"/>
      <c r="AO226" s="11"/>
      <c r="AP226" s="11"/>
      <c r="AQ226" s="11"/>
      <c r="AR226" s="11"/>
      <c r="AS226" s="11"/>
      <c r="AT226" s="11">
        <v>164564.9</v>
      </c>
      <c r="AU226" s="8">
        <v>0</v>
      </c>
      <c r="AV226" s="8">
        <v>8680.3700000000008</v>
      </c>
      <c r="AW226" s="38">
        <f t="shared" si="63"/>
        <v>3190450.0900000003</v>
      </c>
    </row>
    <row r="227" spans="1:49" x14ac:dyDescent="0.2">
      <c r="A227" s="1">
        <v>112283003</v>
      </c>
      <c r="B227" s="2" t="s">
        <v>259</v>
      </c>
      <c r="C227" s="2" t="s">
        <v>257</v>
      </c>
      <c r="D227" s="15">
        <v>66474</v>
      </c>
      <c r="E227" s="6">
        <v>7085</v>
      </c>
      <c r="F227" s="28">
        <f t="shared" si="59"/>
        <v>23409662.590000004</v>
      </c>
      <c r="G227" s="37">
        <f t="shared" si="48"/>
        <v>49.71</v>
      </c>
      <c r="H227" s="39">
        <f t="shared" si="60"/>
        <v>272</v>
      </c>
      <c r="I227" s="34">
        <f t="shared" si="49"/>
        <v>0.97</v>
      </c>
      <c r="J227" s="76">
        <v>34993431.109999999</v>
      </c>
      <c r="K227" s="76">
        <v>19002.79</v>
      </c>
      <c r="L227" s="76">
        <f t="shared" si="61"/>
        <v>34974428.32</v>
      </c>
      <c r="M227" s="64">
        <v>3079.9279999999999</v>
      </c>
      <c r="N227" s="23">
        <f>INDEX('BEFC_17-18'!$Z$3:$Z$502,MATCH('LECI_17-18'!A:A,'BEFC_17-18'!$A$3:$A$502))</f>
        <v>187.74799999999999</v>
      </c>
      <c r="O227" s="35">
        <f t="shared" si="50"/>
        <v>10703.15</v>
      </c>
      <c r="P227" s="237">
        <f t="shared" si="51"/>
        <v>124</v>
      </c>
      <c r="Q227" s="22">
        <f t="shared" si="52"/>
        <v>1.1108</v>
      </c>
      <c r="R227" s="34">
        <f t="shared" si="53"/>
        <v>0.97</v>
      </c>
      <c r="S227" s="29">
        <f t="shared" si="54"/>
        <v>1.2200000000000001E-2</v>
      </c>
      <c r="T227" s="184">
        <f t="shared" si="62"/>
        <v>336</v>
      </c>
      <c r="U227" s="31">
        <f t="shared" si="55"/>
        <v>25622846</v>
      </c>
      <c r="V227" s="37">
        <f t="shared" si="56"/>
        <v>7841.31</v>
      </c>
      <c r="W227" s="34">
        <f t="shared" si="57"/>
        <v>0</v>
      </c>
      <c r="X227" s="34">
        <f t="shared" si="58"/>
        <v>0.97</v>
      </c>
      <c r="Y227" s="79">
        <v>630816.14</v>
      </c>
      <c r="Z227" s="78">
        <v>1419471680</v>
      </c>
      <c r="AA227" s="11">
        <v>492681004</v>
      </c>
      <c r="AB227" s="11">
        <v>19147336.850000001</v>
      </c>
      <c r="AC227" s="11">
        <v>128591.74</v>
      </c>
      <c r="AD227" s="11">
        <v>25536.82</v>
      </c>
      <c r="AE227" s="11"/>
      <c r="AF227" s="11"/>
      <c r="AG227" s="11"/>
      <c r="AH227" s="11"/>
      <c r="AI227" s="11">
        <v>50182.42</v>
      </c>
      <c r="AJ227" s="11">
        <v>2686747.39</v>
      </c>
      <c r="AK227" s="11"/>
      <c r="AL227" s="11"/>
      <c r="AM227" s="11"/>
      <c r="AN227" s="11"/>
      <c r="AO227" s="11"/>
      <c r="AP227" s="11"/>
      <c r="AQ227" s="11"/>
      <c r="AR227" s="11"/>
      <c r="AS227" s="11"/>
      <c r="AT227" s="11">
        <v>700311.64</v>
      </c>
      <c r="AU227" s="8">
        <v>0</v>
      </c>
      <c r="AV227" s="8">
        <v>40139.589999999997</v>
      </c>
      <c r="AW227" s="38">
        <f t="shared" si="63"/>
        <v>22778846.450000003</v>
      </c>
    </row>
    <row r="228" spans="1:49" x14ac:dyDescent="0.2">
      <c r="A228" s="1">
        <v>112286003</v>
      </c>
      <c r="B228" s="2" t="s">
        <v>260</v>
      </c>
      <c r="C228" s="2" t="s">
        <v>257</v>
      </c>
      <c r="D228" s="15">
        <v>51992</v>
      </c>
      <c r="E228" s="6">
        <v>6915</v>
      </c>
      <c r="F228" s="28">
        <f t="shared" si="59"/>
        <v>19829291.700000003</v>
      </c>
      <c r="G228" s="37">
        <f t="shared" si="48"/>
        <v>55.15</v>
      </c>
      <c r="H228" s="39">
        <f t="shared" si="60"/>
        <v>204</v>
      </c>
      <c r="I228" s="34">
        <f t="shared" si="49"/>
        <v>1.08</v>
      </c>
      <c r="J228" s="76">
        <v>31401100.420000002</v>
      </c>
      <c r="K228" s="76">
        <v>79019.759999999995</v>
      </c>
      <c r="L228" s="76">
        <f t="shared" si="61"/>
        <v>31322080.66</v>
      </c>
      <c r="M228" s="64">
        <v>2546.6239999999998</v>
      </c>
      <c r="N228" s="23">
        <f>INDEX('BEFC_17-18'!$Z$3:$Z$502,MATCH('LECI_17-18'!A:A,'BEFC_17-18'!$A$3:$A$502))</f>
        <v>408.62099999999998</v>
      </c>
      <c r="O228" s="35">
        <f t="shared" si="50"/>
        <v>10598.81</v>
      </c>
      <c r="P228" s="237">
        <f t="shared" si="51"/>
        <v>115</v>
      </c>
      <c r="Q228" s="22">
        <f t="shared" si="52"/>
        <v>1.1216999999999999</v>
      </c>
      <c r="R228" s="34">
        <f t="shared" si="53"/>
        <v>1.08</v>
      </c>
      <c r="S228" s="29">
        <f t="shared" si="54"/>
        <v>1.24E-2</v>
      </c>
      <c r="T228" s="184">
        <f t="shared" si="62"/>
        <v>324</v>
      </c>
      <c r="U228" s="31">
        <f t="shared" si="55"/>
        <v>21431092</v>
      </c>
      <c r="V228" s="37">
        <f t="shared" si="56"/>
        <v>7251.88</v>
      </c>
      <c r="W228" s="34">
        <f t="shared" si="57"/>
        <v>0</v>
      </c>
      <c r="X228" s="34">
        <f t="shared" si="58"/>
        <v>1.08</v>
      </c>
      <c r="Y228" s="79">
        <v>630424.06999999995</v>
      </c>
      <c r="Z228" s="78">
        <v>1210739828</v>
      </c>
      <c r="AA228" s="11">
        <v>388595432</v>
      </c>
      <c r="AB228" s="11">
        <v>16142720.640000001</v>
      </c>
      <c r="AC228" s="11">
        <v>105580.31</v>
      </c>
      <c r="AD228" s="11">
        <v>21048.720000000001</v>
      </c>
      <c r="AE228" s="11">
        <v>14997.55</v>
      </c>
      <c r="AF228" s="11"/>
      <c r="AG228" s="11"/>
      <c r="AH228" s="11"/>
      <c r="AI228" s="11"/>
      <c r="AJ228" s="11">
        <v>2077543.49</v>
      </c>
      <c r="AK228" s="11"/>
      <c r="AL228" s="11"/>
      <c r="AM228" s="11"/>
      <c r="AN228" s="11"/>
      <c r="AO228" s="11"/>
      <c r="AP228" s="11"/>
      <c r="AQ228" s="11"/>
      <c r="AR228" s="11"/>
      <c r="AS228" s="11"/>
      <c r="AT228" s="11">
        <v>817970.87</v>
      </c>
      <c r="AU228" s="8">
        <v>12447.29</v>
      </c>
      <c r="AV228" s="8">
        <v>6558.76</v>
      </c>
      <c r="AW228" s="38">
        <f t="shared" si="63"/>
        <v>19198867.630000003</v>
      </c>
    </row>
    <row r="229" spans="1:49" x14ac:dyDescent="0.2">
      <c r="A229" s="1">
        <v>112289003</v>
      </c>
      <c r="B229" s="2" t="s">
        <v>261</v>
      </c>
      <c r="C229" s="2" t="s">
        <v>257</v>
      </c>
      <c r="D229" s="15">
        <v>50695</v>
      </c>
      <c r="E229" s="6">
        <v>13137</v>
      </c>
      <c r="F229" s="28">
        <f t="shared" si="59"/>
        <v>26058147.649999995</v>
      </c>
      <c r="G229" s="37">
        <f t="shared" si="48"/>
        <v>39.130000000000003</v>
      </c>
      <c r="H229" s="39">
        <f t="shared" si="60"/>
        <v>401</v>
      </c>
      <c r="I229" s="34">
        <f t="shared" si="49"/>
        <v>0.76</v>
      </c>
      <c r="J229" s="76">
        <v>48932913.539999999</v>
      </c>
      <c r="K229" s="76">
        <v>2357610.54</v>
      </c>
      <c r="L229" s="76">
        <f t="shared" si="61"/>
        <v>46575303</v>
      </c>
      <c r="M229" s="64">
        <v>4484.5559999999996</v>
      </c>
      <c r="N229" s="23">
        <f>INDEX('BEFC_17-18'!$Z$3:$Z$502,MATCH('LECI_17-18'!A:A,'BEFC_17-18'!$A$3:$A$502))</f>
        <v>699.64700000000005</v>
      </c>
      <c r="O229" s="35">
        <f t="shared" si="50"/>
        <v>8984.08</v>
      </c>
      <c r="P229" s="237">
        <f t="shared" si="51"/>
        <v>17</v>
      </c>
      <c r="Q229" s="22">
        <f t="shared" si="52"/>
        <v>1.3233999999999999</v>
      </c>
      <c r="R229" s="34">
        <f t="shared" si="53"/>
        <v>0.76</v>
      </c>
      <c r="S229" s="29">
        <f t="shared" si="54"/>
        <v>1.06E-2</v>
      </c>
      <c r="T229" s="184">
        <f t="shared" si="62"/>
        <v>422</v>
      </c>
      <c r="U229" s="31">
        <f t="shared" si="55"/>
        <v>32812337</v>
      </c>
      <c r="V229" s="37">
        <f t="shared" si="56"/>
        <v>6329.29</v>
      </c>
      <c r="W229" s="34">
        <f t="shared" si="57"/>
        <v>0.06</v>
      </c>
      <c r="X229" s="34">
        <f t="shared" si="58"/>
        <v>0.82000000000000006</v>
      </c>
      <c r="Y229" s="79">
        <v>731925.42</v>
      </c>
      <c r="Z229" s="78">
        <v>1793059374</v>
      </c>
      <c r="AA229" s="11">
        <v>655622514</v>
      </c>
      <c r="AB229" s="11">
        <v>19992690.699999999</v>
      </c>
      <c r="AC229" s="11">
        <v>163253.24</v>
      </c>
      <c r="AD229" s="11">
        <v>28532.65</v>
      </c>
      <c r="AE229" s="11">
        <v>55502.11</v>
      </c>
      <c r="AF229" s="11"/>
      <c r="AG229" s="11">
        <v>61822.3</v>
      </c>
      <c r="AH229" s="11"/>
      <c r="AI229" s="11">
        <v>348789.18</v>
      </c>
      <c r="AJ229" s="11">
        <v>3497424.2</v>
      </c>
      <c r="AK229" s="11"/>
      <c r="AL229" s="11"/>
      <c r="AM229" s="11"/>
      <c r="AN229" s="11"/>
      <c r="AO229" s="11"/>
      <c r="AP229" s="11"/>
      <c r="AQ229" s="11"/>
      <c r="AR229" s="11"/>
      <c r="AS229" s="11"/>
      <c r="AT229" s="11">
        <v>1137227.8799999999</v>
      </c>
      <c r="AU229" s="8">
        <v>0</v>
      </c>
      <c r="AV229" s="8">
        <v>40979.97</v>
      </c>
      <c r="AW229" s="38">
        <f t="shared" si="63"/>
        <v>25326222.229999993</v>
      </c>
    </row>
    <row r="230" spans="1:49" x14ac:dyDescent="0.2">
      <c r="A230" s="1">
        <v>112671303</v>
      </c>
      <c r="B230" s="2" t="s">
        <v>262</v>
      </c>
      <c r="C230" s="2" t="s">
        <v>263</v>
      </c>
      <c r="D230" s="15">
        <v>62840</v>
      </c>
      <c r="E230" s="6">
        <v>13239</v>
      </c>
      <c r="F230" s="28">
        <f t="shared" si="59"/>
        <v>60004185.369999997</v>
      </c>
      <c r="G230" s="37">
        <f t="shared" si="48"/>
        <v>72.13</v>
      </c>
      <c r="H230" s="39">
        <f t="shared" si="60"/>
        <v>56</v>
      </c>
      <c r="I230" s="34">
        <f t="shared" si="49"/>
        <v>1.41</v>
      </c>
      <c r="J230" s="76">
        <v>71161994.290000007</v>
      </c>
      <c r="K230" s="76">
        <v>728687.84000000008</v>
      </c>
      <c r="L230" s="76">
        <f t="shared" si="61"/>
        <v>70433306.450000003</v>
      </c>
      <c r="M230" s="64">
        <v>5975.4449999999997</v>
      </c>
      <c r="N230" s="23">
        <f>INDEX('BEFC_17-18'!$Z$3:$Z$502,MATCH('LECI_17-18'!A:A,'BEFC_17-18'!$A$3:$A$502))</f>
        <v>541.30200000000002</v>
      </c>
      <c r="O230" s="35">
        <f t="shared" si="50"/>
        <v>10808.05</v>
      </c>
      <c r="P230" s="237">
        <f t="shared" si="51"/>
        <v>135</v>
      </c>
      <c r="Q230" s="22">
        <f t="shared" si="52"/>
        <v>1.1000000000000001</v>
      </c>
      <c r="R230" s="34">
        <f t="shared" si="53"/>
        <v>1.41</v>
      </c>
      <c r="S230" s="29">
        <f t="shared" si="54"/>
        <v>1.46E-2</v>
      </c>
      <c r="T230" s="184">
        <f t="shared" si="62"/>
        <v>184</v>
      </c>
      <c r="U230" s="31">
        <f t="shared" si="55"/>
        <v>55215558</v>
      </c>
      <c r="V230" s="37">
        <f t="shared" si="56"/>
        <v>8472.8700000000008</v>
      </c>
      <c r="W230" s="34">
        <f t="shared" si="57"/>
        <v>0</v>
      </c>
      <c r="X230" s="34">
        <f t="shared" si="58"/>
        <v>1.41</v>
      </c>
      <c r="Y230" s="79">
        <v>1068802.07</v>
      </c>
      <c r="Z230" s="78">
        <v>3047652385</v>
      </c>
      <c r="AA230" s="11">
        <v>1072911629</v>
      </c>
      <c r="AB230" s="11">
        <v>51076367.240000002</v>
      </c>
      <c r="AC230" s="11">
        <v>167820.66</v>
      </c>
      <c r="AD230" s="11">
        <v>64582.39</v>
      </c>
      <c r="AE230" s="11">
        <v>205251.78</v>
      </c>
      <c r="AF230" s="11"/>
      <c r="AG230" s="11"/>
      <c r="AH230" s="11"/>
      <c r="AI230" s="11"/>
      <c r="AJ230" s="11">
        <v>6101396.5999999996</v>
      </c>
      <c r="AK230" s="11"/>
      <c r="AL230" s="11"/>
      <c r="AM230" s="11"/>
      <c r="AN230" s="11"/>
      <c r="AO230" s="11"/>
      <c r="AP230" s="11"/>
      <c r="AQ230" s="11"/>
      <c r="AR230" s="11"/>
      <c r="AS230" s="11"/>
      <c r="AT230" s="11">
        <v>1088911.76</v>
      </c>
      <c r="AU230" s="8">
        <v>0</v>
      </c>
      <c r="AV230" s="8">
        <v>231052.87</v>
      </c>
      <c r="AW230" s="38">
        <f t="shared" si="63"/>
        <v>58935383.299999997</v>
      </c>
    </row>
    <row r="231" spans="1:49" x14ac:dyDescent="0.2">
      <c r="A231" s="1">
        <v>112671603</v>
      </c>
      <c r="B231" s="2" t="s">
        <v>264</v>
      </c>
      <c r="C231" s="2" t="s">
        <v>263</v>
      </c>
      <c r="D231" s="15">
        <v>61511</v>
      </c>
      <c r="E231" s="6">
        <v>16961</v>
      </c>
      <c r="F231" s="28">
        <f t="shared" si="59"/>
        <v>70151961.36999999</v>
      </c>
      <c r="G231" s="37">
        <f t="shared" si="48"/>
        <v>67.239999999999995</v>
      </c>
      <c r="H231" s="39">
        <f t="shared" si="60"/>
        <v>92</v>
      </c>
      <c r="I231" s="34">
        <f t="shared" si="49"/>
        <v>1.31</v>
      </c>
      <c r="J231" s="76">
        <v>89556048.24000001</v>
      </c>
      <c r="K231" s="76">
        <v>204335.84</v>
      </c>
      <c r="L231" s="76">
        <f t="shared" si="61"/>
        <v>89351712.400000006</v>
      </c>
      <c r="M231" s="64">
        <v>6431.5659999999998</v>
      </c>
      <c r="N231" s="23">
        <f>INDEX('BEFC_17-18'!$Z$3:$Z$502,MATCH('LECI_17-18'!A:A,'BEFC_17-18'!$A$3:$A$502))</f>
        <v>872.25199999999995</v>
      </c>
      <c r="O231" s="35">
        <f t="shared" si="50"/>
        <v>12233.56</v>
      </c>
      <c r="P231" s="237">
        <f t="shared" si="51"/>
        <v>288</v>
      </c>
      <c r="Q231" s="22">
        <f t="shared" si="52"/>
        <v>0.9718</v>
      </c>
      <c r="R231" s="34">
        <f t="shared" si="53"/>
        <v>1.27</v>
      </c>
      <c r="S231" s="29">
        <f t="shared" si="54"/>
        <v>1.6400000000000001E-2</v>
      </c>
      <c r="T231" s="184">
        <f t="shared" si="62"/>
        <v>110</v>
      </c>
      <c r="U231" s="31">
        <f t="shared" si="55"/>
        <v>57294817</v>
      </c>
      <c r="V231" s="37">
        <f t="shared" si="56"/>
        <v>7844.5</v>
      </c>
      <c r="W231" s="34">
        <f t="shared" si="57"/>
        <v>0</v>
      </c>
      <c r="X231" s="34">
        <f t="shared" si="58"/>
        <v>1.27</v>
      </c>
      <c r="Y231" s="79">
        <v>1384926.71</v>
      </c>
      <c r="Z231" s="78">
        <v>3043424227</v>
      </c>
      <c r="AA231" s="11">
        <v>1232308408</v>
      </c>
      <c r="AB231" s="11">
        <v>60431154.799999997</v>
      </c>
      <c r="AC231" s="11">
        <v>383495.17</v>
      </c>
      <c r="AD231" s="11">
        <v>78840.570000000007</v>
      </c>
      <c r="AE231" s="11">
        <v>1001.35</v>
      </c>
      <c r="AF231" s="11"/>
      <c r="AG231" s="11"/>
      <c r="AH231" s="11"/>
      <c r="AI231" s="11"/>
      <c r="AJ231" s="11">
        <v>6705339.2199999997</v>
      </c>
      <c r="AK231" s="11"/>
      <c r="AL231" s="11"/>
      <c r="AM231" s="11"/>
      <c r="AN231" s="11"/>
      <c r="AO231" s="11"/>
      <c r="AP231" s="11"/>
      <c r="AQ231" s="11"/>
      <c r="AR231" s="11"/>
      <c r="AS231" s="11"/>
      <c r="AT231" s="11">
        <v>1141224.73</v>
      </c>
      <c r="AU231" s="8">
        <v>0</v>
      </c>
      <c r="AV231" s="8">
        <v>25978.82</v>
      </c>
      <c r="AW231" s="38">
        <f t="shared" si="63"/>
        <v>68767034.659999996</v>
      </c>
    </row>
    <row r="232" spans="1:49" x14ac:dyDescent="0.2">
      <c r="A232" s="1">
        <v>112671803</v>
      </c>
      <c r="B232" s="2" t="s">
        <v>265</v>
      </c>
      <c r="C232" s="2" t="s">
        <v>263</v>
      </c>
      <c r="D232" s="15">
        <v>57489</v>
      </c>
      <c r="E232" s="6">
        <v>10106</v>
      </c>
      <c r="F232" s="28">
        <f t="shared" si="59"/>
        <v>35190586.789999999</v>
      </c>
      <c r="G232" s="37">
        <f t="shared" si="48"/>
        <v>60.57</v>
      </c>
      <c r="H232" s="39">
        <f t="shared" si="60"/>
        <v>150</v>
      </c>
      <c r="I232" s="34">
        <f t="shared" si="49"/>
        <v>1.18</v>
      </c>
      <c r="J232" s="76">
        <v>51989510.859999999</v>
      </c>
      <c r="K232" s="76">
        <v>44277.25</v>
      </c>
      <c r="L232" s="76">
        <f t="shared" si="61"/>
        <v>51945233.609999999</v>
      </c>
      <c r="M232" s="64">
        <v>3795.9690000000001</v>
      </c>
      <c r="N232" s="23">
        <f>INDEX('BEFC_17-18'!$Z$3:$Z$502,MATCH('LECI_17-18'!A:A,'BEFC_17-18'!$A$3:$A$502))</f>
        <v>421.36</v>
      </c>
      <c r="O232" s="35">
        <f t="shared" si="50"/>
        <v>12317.09</v>
      </c>
      <c r="P232" s="237">
        <f t="shared" si="51"/>
        <v>296</v>
      </c>
      <c r="Q232" s="22">
        <f t="shared" si="52"/>
        <v>0.96530000000000005</v>
      </c>
      <c r="R232" s="34">
        <f t="shared" si="53"/>
        <v>1.1399999999999999</v>
      </c>
      <c r="S232" s="29">
        <f t="shared" si="54"/>
        <v>1.7299999999999999E-2</v>
      </c>
      <c r="T232" s="184">
        <f t="shared" si="62"/>
        <v>74</v>
      </c>
      <c r="U232" s="31">
        <f t="shared" si="55"/>
        <v>27257568</v>
      </c>
      <c r="V232" s="37">
        <f t="shared" si="56"/>
        <v>6463.23</v>
      </c>
      <c r="W232" s="34">
        <f t="shared" si="57"/>
        <v>0.04</v>
      </c>
      <c r="X232" s="34">
        <f t="shared" si="58"/>
        <v>1.18</v>
      </c>
      <c r="Y232" s="79">
        <v>1277216.7</v>
      </c>
      <c r="Z232" s="78">
        <v>1458140791</v>
      </c>
      <c r="AA232" s="11">
        <v>576006069</v>
      </c>
      <c r="AB232" s="11">
        <v>26955479</v>
      </c>
      <c r="AC232" s="11">
        <v>198559.29</v>
      </c>
      <c r="AD232" s="11">
        <v>38512.31</v>
      </c>
      <c r="AE232" s="11"/>
      <c r="AF232" s="11"/>
      <c r="AG232" s="11">
        <v>65654.5</v>
      </c>
      <c r="AH232" s="11"/>
      <c r="AI232" s="11">
        <v>65654.5</v>
      </c>
      <c r="AJ232" s="11">
        <v>5449870.2400000002</v>
      </c>
      <c r="AK232" s="11"/>
      <c r="AL232" s="11"/>
      <c r="AM232" s="11"/>
      <c r="AN232" s="11"/>
      <c r="AO232" s="11"/>
      <c r="AP232" s="11"/>
      <c r="AQ232" s="11"/>
      <c r="AR232" s="11"/>
      <c r="AS232" s="11"/>
      <c r="AT232" s="11">
        <v>1120176.8400000001</v>
      </c>
      <c r="AU232" s="8">
        <v>0</v>
      </c>
      <c r="AV232" s="8">
        <v>19463.41</v>
      </c>
      <c r="AW232" s="38">
        <f t="shared" si="63"/>
        <v>33913370.089999996</v>
      </c>
    </row>
    <row r="233" spans="1:49" x14ac:dyDescent="0.2">
      <c r="A233" s="1">
        <v>112672203</v>
      </c>
      <c r="B233" s="2" t="s">
        <v>266</v>
      </c>
      <c r="C233" s="2" t="s">
        <v>263</v>
      </c>
      <c r="D233" s="15">
        <v>53867</v>
      </c>
      <c r="E233" s="6">
        <v>8105</v>
      </c>
      <c r="F233" s="28">
        <f t="shared" si="59"/>
        <v>26222126.120000001</v>
      </c>
      <c r="G233" s="37">
        <f t="shared" si="48"/>
        <v>60.06</v>
      </c>
      <c r="H233" s="39">
        <f t="shared" si="60"/>
        <v>153</v>
      </c>
      <c r="I233" s="34">
        <f t="shared" si="49"/>
        <v>1.17</v>
      </c>
      <c r="J233" s="76">
        <v>38212959.420000002</v>
      </c>
      <c r="K233" s="76">
        <v>171479.08</v>
      </c>
      <c r="L233" s="76">
        <f t="shared" si="61"/>
        <v>38041480.340000004</v>
      </c>
      <c r="M233" s="64">
        <v>2659.201</v>
      </c>
      <c r="N233" s="23">
        <f>INDEX('BEFC_17-18'!$Z$3:$Z$502,MATCH('LECI_17-18'!A:A,'BEFC_17-18'!$A$3:$A$502))</f>
        <v>527.06100000000004</v>
      </c>
      <c r="O233" s="35">
        <f t="shared" si="50"/>
        <v>11939.22</v>
      </c>
      <c r="P233" s="237">
        <f t="shared" si="51"/>
        <v>260</v>
      </c>
      <c r="Q233" s="22">
        <f t="shared" si="52"/>
        <v>0.99580000000000002</v>
      </c>
      <c r="R233" s="34">
        <f t="shared" si="53"/>
        <v>1.17</v>
      </c>
      <c r="S233" s="29">
        <f t="shared" si="54"/>
        <v>1.6E-2</v>
      </c>
      <c r="T233" s="184">
        <f t="shared" si="62"/>
        <v>125</v>
      </c>
      <c r="U233" s="31">
        <f t="shared" si="55"/>
        <v>22020380</v>
      </c>
      <c r="V233" s="37">
        <f t="shared" si="56"/>
        <v>6911.04</v>
      </c>
      <c r="W233" s="34">
        <f t="shared" si="57"/>
        <v>0</v>
      </c>
      <c r="X233" s="34">
        <f t="shared" si="58"/>
        <v>1.17</v>
      </c>
      <c r="Y233" s="79">
        <v>730348.01</v>
      </c>
      <c r="Z233" s="78">
        <v>1189731776</v>
      </c>
      <c r="AA233" s="11">
        <v>453580155</v>
      </c>
      <c r="AB233" s="11">
        <v>21626540.84</v>
      </c>
      <c r="AC233" s="11">
        <v>102234.7</v>
      </c>
      <c r="AD233" s="11">
        <v>27654.68</v>
      </c>
      <c r="AE233" s="11"/>
      <c r="AF233" s="11"/>
      <c r="AG233" s="11">
        <v>37185.1</v>
      </c>
      <c r="AH233" s="11"/>
      <c r="AI233" s="11">
        <v>144979.75</v>
      </c>
      <c r="AJ233" s="11">
        <v>2337914.7400000002</v>
      </c>
      <c r="AK233" s="11"/>
      <c r="AL233" s="11"/>
      <c r="AM233" s="11"/>
      <c r="AN233" s="11"/>
      <c r="AO233" s="11"/>
      <c r="AP233" s="11"/>
      <c r="AQ233" s="11"/>
      <c r="AR233" s="11"/>
      <c r="AS233" s="11"/>
      <c r="AT233" s="11">
        <v>1188963.29</v>
      </c>
      <c r="AU233" s="8">
        <v>5633.11</v>
      </c>
      <c r="AV233" s="8">
        <v>20671.900000000001</v>
      </c>
      <c r="AW233" s="38">
        <f t="shared" si="63"/>
        <v>25491778.109999999</v>
      </c>
    </row>
    <row r="234" spans="1:49" x14ac:dyDescent="0.2">
      <c r="A234" s="1">
        <v>112672803</v>
      </c>
      <c r="B234" s="2" t="s">
        <v>267</v>
      </c>
      <c r="C234" s="2" t="s">
        <v>263</v>
      </c>
      <c r="D234" s="15">
        <v>44251</v>
      </c>
      <c r="E234" s="6">
        <v>6562</v>
      </c>
      <c r="F234" s="28">
        <f t="shared" si="59"/>
        <v>22041831.699999999</v>
      </c>
      <c r="G234" s="37">
        <f t="shared" si="48"/>
        <v>75.91</v>
      </c>
      <c r="H234" s="39">
        <f t="shared" si="60"/>
        <v>35</v>
      </c>
      <c r="I234" s="34">
        <f t="shared" si="49"/>
        <v>1.48</v>
      </c>
      <c r="J234" s="76">
        <v>28171233</v>
      </c>
      <c r="K234" s="76">
        <v>129969</v>
      </c>
      <c r="L234" s="76">
        <f t="shared" si="61"/>
        <v>28041264</v>
      </c>
      <c r="M234" s="64">
        <v>1921.288</v>
      </c>
      <c r="N234" s="23">
        <f>INDEX('BEFC_17-18'!$Z$3:$Z$502,MATCH('LECI_17-18'!A:A,'BEFC_17-18'!$A$3:$A$502))</f>
        <v>552.83699999999999</v>
      </c>
      <c r="O234" s="35">
        <f t="shared" si="50"/>
        <v>11333.81</v>
      </c>
      <c r="P234" s="237">
        <f t="shared" si="51"/>
        <v>193</v>
      </c>
      <c r="Q234" s="22">
        <f t="shared" si="52"/>
        <v>1.0489999999999999</v>
      </c>
      <c r="R234" s="34">
        <f t="shared" si="53"/>
        <v>1.48</v>
      </c>
      <c r="S234" s="29">
        <f t="shared" si="54"/>
        <v>1.7399999999999999E-2</v>
      </c>
      <c r="T234" s="184">
        <f t="shared" si="62"/>
        <v>68</v>
      </c>
      <c r="U234" s="31">
        <f t="shared" si="55"/>
        <v>17019013</v>
      </c>
      <c r="V234" s="37">
        <f t="shared" si="56"/>
        <v>6878.8</v>
      </c>
      <c r="W234" s="34">
        <f t="shared" si="57"/>
        <v>0</v>
      </c>
      <c r="X234" s="34">
        <f t="shared" si="58"/>
        <v>1.48</v>
      </c>
      <c r="Y234" s="79">
        <v>574986.69999999995</v>
      </c>
      <c r="Z234" s="78">
        <v>964530949</v>
      </c>
      <c r="AA234" s="11">
        <v>305544661</v>
      </c>
      <c r="AB234" s="11">
        <v>18934480</v>
      </c>
      <c r="AC234" s="11">
        <v>63970</v>
      </c>
      <c r="AD234" s="11">
        <v>23822</v>
      </c>
      <c r="AE234" s="11">
        <v>1217</v>
      </c>
      <c r="AF234" s="11"/>
      <c r="AG234" s="11">
        <v>35543</v>
      </c>
      <c r="AH234" s="11"/>
      <c r="AI234" s="11">
        <v>106630</v>
      </c>
      <c r="AJ234" s="11">
        <v>1697037</v>
      </c>
      <c r="AK234" s="11"/>
      <c r="AL234" s="11"/>
      <c r="AM234" s="11"/>
      <c r="AN234" s="11"/>
      <c r="AO234" s="11"/>
      <c r="AP234" s="11"/>
      <c r="AQ234" s="11"/>
      <c r="AR234" s="11"/>
      <c r="AS234" s="11"/>
      <c r="AT234" s="11">
        <v>553556</v>
      </c>
      <c r="AU234" s="8">
        <v>0</v>
      </c>
      <c r="AV234" s="8">
        <v>50590</v>
      </c>
      <c r="AW234" s="38">
        <f t="shared" si="63"/>
        <v>21466845</v>
      </c>
    </row>
    <row r="235" spans="1:49" x14ac:dyDescent="0.2">
      <c r="A235" s="1">
        <v>112674403</v>
      </c>
      <c r="B235" s="2" t="s">
        <v>268</v>
      </c>
      <c r="C235" s="2" t="s">
        <v>263</v>
      </c>
      <c r="D235" s="15">
        <v>62257</v>
      </c>
      <c r="E235" s="6">
        <v>8970</v>
      </c>
      <c r="F235" s="28">
        <f t="shared" si="59"/>
        <v>41814846.070000008</v>
      </c>
      <c r="G235" s="37">
        <f t="shared" si="48"/>
        <v>74.88</v>
      </c>
      <c r="H235" s="39">
        <f t="shared" si="60"/>
        <v>41</v>
      </c>
      <c r="I235" s="34">
        <f t="shared" si="49"/>
        <v>1.46</v>
      </c>
      <c r="J235" s="76">
        <v>54723621.829999998</v>
      </c>
      <c r="K235" s="76">
        <v>55744.68</v>
      </c>
      <c r="L235" s="76">
        <f t="shared" si="61"/>
        <v>54667877.149999999</v>
      </c>
      <c r="M235" s="64">
        <v>4016.12</v>
      </c>
      <c r="N235" s="23">
        <f>INDEX('BEFC_17-18'!$Z$3:$Z$502,MATCH('LECI_17-18'!A:A,'BEFC_17-18'!$A$3:$A$502))</f>
        <v>596.28099999999995</v>
      </c>
      <c r="O235" s="35">
        <f t="shared" si="50"/>
        <v>11852.37</v>
      </c>
      <c r="P235" s="237">
        <f t="shared" si="51"/>
        <v>243</v>
      </c>
      <c r="Q235" s="22">
        <f t="shared" si="52"/>
        <v>1.0031000000000001</v>
      </c>
      <c r="R235" s="34">
        <f t="shared" si="53"/>
        <v>1.46</v>
      </c>
      <c r="S235" s="29">
        <f t="shared" si="54"/>
        <v>1.89E-2</v>
      </c>
      <c r="T235" s="184">
        <f t="shared" si="62"/>
        <v>38</v>
      </c>
      <c r="U235" s="31">
        <f t="shared" si="55"/>
        <v>29592461</v>
      </c>
      <c r="V235" s="37">
        <f t="shared" si="56"/>
        <v>6415.85</v>
      </c>
      <c r="W235" s="34">
        <f t="shared" si="57"/>
        <v>0.04</v>
      </c>
      <c r="X235" s="34">
        <f t="shared" si="58"/>
        <v>1.5</v>
      </c>
      <c r="Y235" s="79">
        <v>1287887.8600000001</v>
      </c>
      <c r="Z235" s="78">
        <v>1644388236</v>
      </c>
      <c r="AA235" s="11">
        <v>564004372</v>
      </c>
      <c r="AB235" s="11">
        <v>34853866.5</v>
      </c>
      <c r="AC235" s="11">
        <v>659872.19999999995</v>
      </c>
      <c r="AD235" s="11">
        <v>42771.28</v>
      </c>
      <c r="AE235" s="11"/>
      <c r="AF235" s="11"/>
      <c r="AG235" s="11">
        <v>61210.2</v>
      </c>
      <c r="AH235" s="11"/>
      <c r="AI235" s="11">
        <v>166185</v>
      </c>
      <c r="AJ235" s="11">
        <v>3523294.48</v>
      </c>
      <c r="AK235" s="11"/>
      <c r="AL235" s="11"/>
      <c r="AM235" s="11"/>
      <c r="AN235" s="11"/>
      <c r="AO235" s="11"/>
      <c r="AP235" s="11"/>
      <c r="AQ235" s="11"/>
      <c r="AR235" s="11"/>
      <c r="AS235" s="11"/>
      <c r="AT235" s="11">
        <v>1204080.53</v>
      </c>
      <c r="AU235" s="8">
        <v>1000</v>
      </c>
      <c r="AV235" s="8">
        <v>14678.02</v>
      </c>
      <c r="AW235" s="38">
        <f t="shared" si="63"/>
        <v>40526958.210000008</v>
      </c>
    </row>
    <row r="236" spans="1:49" x14ac:dyDescent="0.2">
      <c r="A236" s="1">
        <v>112675503</v>
      </c>
      <c r="B236" s="2" t="s">
        <v>269</v>
      </c>
      <c r="C236" s="2" t="s">
        <v>263</v>
      </c>
      <c r="D236" s="15">
        <v>58057</v>
      </c>
      <c r="E236" s="6">
        <v>14647</v>
      </c>
      <c r="F236" s="28">
        <f t="shared" si="59"/>
        <v>53157879.950000003</v>
      </c>
      <c r="G236" s="37">
        <f t="shared" si="48"/>
        <v>62.51</v>
      </c>
      <c r="H236" s="39">
        <f t="shared" si="60"/>
        <v>134</v>
      </c>
      <c r="I236" s="34">
        <f t="shared" si="49"/>
        <v>1.22</v>
      </c>
      <c r="J236" s="76">
        <v>73687366</v>
      </c>
      <c r="K236" s="76">
        <v>216947</v>
      </c>
      <c r="L236" s="76">
        <f t="shared" si="61"/>
        <v>73470419</v>
      </c>
      <c r="M236" s="64">
        <v>5494.7030000000004</v>
      </c>
      <c r="N236" s="23">
        <f>INDEX('BEFC_17-18'!$Z$3:$Z$502,MATCH('LECI_17-18'!A:A,'BEFC_17-18'!$A$3:$A$502))</f>
        <v>742.76499999999999</v>
      </c>
      <c r="O236" s="35">
        <f t="shared" si="50"/>
        <v>11778.89</v>
      </c>
      <c r="P236" s="237">
        <f t="shared" si="51"/>
        <v>237</v>
      </c>
      <c r="Q236" s="22">
        <f t="shared" si="52"/>
        <v>1.0094000000000001</v>
      </c>
      <c r="R236" s="34">
        <f t="shared" si="53"/>
        <v>1.22</v>
      </c>
      <c r="S236" s="29">
        <f t="shared" si="54"/>
        <v>1.6799999999999999E-2</v>
      </c>
      <c r="T236" s="184">
        <f t="shared" si="62"/>
        <v>92</v>
      </c>
      <c r="U236" s="31">
        <f t="shared" si="55"/>
        <v>42379530</v>
      </c>
      <c r="V236" s="37">
        <f t="shared" si="56"/>
        <v>6794.35</v>
      </c>
      <c r="W236" s="34">
        <f t="shared" si="57"/>
        <v>0</v>
      </c>
      <c r="X236" s="34">
        <f t="shared" si="58"/>
        <v>1.22</v>
      </c>
      <c r="Y236" s="79">
        <v>1904003.95</v>
      </c>
      <c r="Z236" s="78">
        <v>2282758387</v>
      </c>
      <c r="AA236" s="11">
        <v>879893070</v>
      </c>
      <c r="AB236" s="11">
        <v>43662355</v>
      </c>
      <c r="AC236" s="11">
        <v>134156</v>
      </c>
      <c r="AD236" s="11">
        <v>55231</v>
      </c>
      <c r="AE236" s="11">
        <v>1872</v>
      </c>
      <c r="AF236" s="11"/>
      <c r="AG236" s="11">
        <v>94744</v>
      </c>
      <c r="AH236" s="11"/>
      <c r="AI236" s="11">
        <v>220448</v>
      </c>
      <c r="AJ236" s="11">
        <v>4841663</v>
      </c>
      <c r="AK236" s="11"/>
      <c r="AL236" s="11"/>
      <c r="AM236" s="11"/>
      <c r="AN236" s="11"/>
      <c r="AO236" s="11"/>
      <c r="AP236" s="11"/>
      <c r="AQ236" s="11"/>
      <c r="AR236" s="11"/>
      <c r="AS236" s="11"/>
      <c r="AT236" s="11">
        <v>1689765</v>
      </c>
      <c r="AU236" s="8">
        <v>0</v>
      </c>
      <c r="AV236" s="8">
        <v>553642</v>
      </c>
      <c r="AW236" s="38">
        <f t="shared" si="63"/>
        <v>51253876</v>
      </c>
    </row>
    <row r="237" spans="1:49" x14ac:dyDescent="0.2">
      <c r="A237" s="1">
        <v>112676203</v>
      </c>
      <c r="B237" s="2" t="s">
        <v>270</v>
      </c>
      <c r="C237" s="2" t="s">
        <v>263</v>
      </c>
      <c r="D237" s="15">
        <v>65141</v>
      </c>
      <c r="E237" s="6">
        <v>7169</v>
      </c>
      <c r="F237" s="28">
        <f t="shared" si="59"/>
        <v>34199454.149999999</v>
      </c>
      <c r="G237" s="37">
        <f t="shared" si="48"/>
        <v>73.23</v>
      </c>
      <c r="H237" s="39">
        <f t="shared" si="60"/>
        <v>49</v>
      </c>
      <c r="I237" s="34">
        <f t="shared" si="49"/>
        <v>1.43</v>
      </c>
      <c r="J237" s="76">
        <v>44474342.5</v>
      </c>
      <c r="K237" s="76">
        <v>18227.150000000001</v>
      </c>
      <c r="L237" s="76">
        <f t="shared" si="61"/>
        <v>44456115.350000001</v>
      </c>
      <c r="M237" s="64">
        <v>2809.8130000000001</v>
      </c>
      <c r="N237" s="23">
        <f>INDEX('BEFC_17-18'!$Z$3:$Z$502,MATCH('LECI_17-18'!A:A,'BEFC_17-18'!$A$3:$A$502))</f>
        <v>431.15499999999997</v>
      </c>
      <c r="O237" s="35">
        <f t="shared" si="50"/>
        <v>13716.93</v>
      </c>
      <c r="P237" s="237">
        <f t="shared" si="51"/>
        <v>394</v>
      </c>
      <c r="Q237" s="22">
        <f t="shared" si="52"/>
        <v>0.86670000000000003</v>
      </c>
      <c r="R237" s="34">
        <f t="shared" si="53"/>
        <v>1.24</v>
      </c>
      <c r="S237" s="29">
        <f t="shared" si="54"/>
        <v>1.77E-2</v>
      </c>
      <c r="T237" s="184">
        <f t="shared" si="62"/>
        <v>58</v>
      </c>
      <c r="U237" s="31">
        <f t="shared" si="55"/>
        <v>25949545</v>
      </c>
      <c r="V237" s="37">
        <f t="shared" si="56"/>
        <v>8006.73</v>
      </c>
      <c r="W237" s="34">
        <f t="shared" si="57"/>
        <v>0</v>
      </c>
      <c r="X237" s="34">
        <f t="shared" si="58"/>
        <v>1.24</v>
      </c>
      <c r="Y237" s="79">
        <v>995286.14</v>
      </c>
      <c r="Z237" s="78">
        <v>1448025051</v>
      </c>
      <c r="AA237" s="11">
        <v>488508160</v>
      </c>
      <c r="AB237" s="11">
        <v>27661439.149999999</v>
      </c>
      <c r="AC237" s="11">
        <v>189836.94</v>
      </c>
      <c r="AD237" s="11">
        <v>35004.89</v>
      </c>
      <c r="AE237" s="11">
        <v>1414859.23</v>
      </c>
      <c r="AF237" s="11"/>
      <c r="AG237" s="11"/>
      <c r="AH237" s="11"/>
      <c r="AI237" s="11">
        <v>42247.86</v>
      </c>
      <c r="AJ237" s="11">
        <v>2630431.8199999998</v>
      </c>
      <c r="AK237" s="11"/>
      <c r="AL237" s="11"/>
      <c r="AM237" s="11"/>
      <c r="AN237" s="11"/>
      <c r="AO237" s="11"/>
      <c r="AP237" s="11"/>
      <c r="AQ237" s="11"/>
      <c r="AR237" s="11"/>
      <c r="AS237" s="11"/>
      <c r="AT237" s="11">
        <v>1199980.95</v>
      </c>
      <c r="AU237" s="8">
        <v>0</v>
      </c>
      <c r="AV237" s="8">
        <v>30367.17</v>
      </c>
      <c r="AW237" s="38">
        <f t="shared" si="63"/>
        <v>33204168.010000002</v>
      </c>
    </row>
    <row r="238" spans="1:49" x14ac:dyDescent="0.2">
      <c r="A238" s="1">
        <v>112676403</v>
      </c>
      <c r="B238" s="2" t="s">
        <v>271</v>
      </c>
      <c r="C238" s="2" t="s">
        <v>263</v>
      </c>
      <c r="D238" s="15">
        <v>69026</v>
      </c>
      <c r="E238" s="6">
        <v>9741</v>
      </c>
      <c r="F238" s="28">
        <f t="shared" si="59"/>
        <v>40873604.18</v>
      </c>
      <c r="G238" s="37">
        <f t="shared" si="48"/>
        <v>60.79</v>
      </c>
      <c r="H238" s="39">
        <f t="shared" si="60"/>
        <v>149</v>
      </c>
      <c r="I238" s="34">
        <f t="shared" si="49"/>
        <v>1.19</v>
      </c>
      <c r="J238" s="76">
        <v>56135007.68</v>
      </c>
      <c r="K238" s="76">
        <v>49247.740000000005</v>
      </c>
      <c r="L238" s="76">
        <f t="shared" si="61"/>
        <v>56085759.939999998</v>
      </c>
      <c r="M238" s="64">
        <v>4142.3919999999998</v>
      </c>
      <c r="N238" s="23">
        <f>INDEX('BEFC_17-18'!$Z$3:$Z$502,MATCH('LECI_17-18'!A:A,'BEFC_17-18'!$A$3:$A$502))</f>
        <v>326.54599999999999</v>
      </c>
      <c r="O238" s="35">
        <f t="shared" si="50"/>
        <v>12550.13</v>
      </c>
      <c r="P238" s="237">
        <f t="shared" si="51"/>
        <v>315</v>
      </c>
      <c r="Q238" s="22">
        <f t="shared" si="52"/>
        <v>0.94730000000000003</v>
      </c>
      <c r="R238" s="34">
        <f t="shared" si="53"/>
        <v>1.1299999999999999</v>
      </c>
      <c r="S238" s="29">
        <f t="shared" si="54"/>
        <v>1.3899999999999999E-2</v>
      </c>
      <c r="T238" s="184">
        <f t="shared" si="62"/>
        <v>220</v>
      </c>
      <c r="U238" s="31">
        <f t="shared" si="55"/>
        <v>39444386</v>
      </c>
      <c r="V238" s="37">
        <f t="shared" si="56"/>
        <v>8826.34</v>
      </c>
      <c r="W238" s="34">
        <f t="shared" si="57"/>
        <v>0</v>
      </c>
      <c r="X238" s="34">
        <f t="shared" si="58"/>
        <v>1.1299999999999999</v>
      </c>
      <c r="Y238" s="79">
        <v>1122047.53</v>
      </c>
      <c r="Z238" s="78">
        <v>2242250046</v>
      </c>
      <c r="AA238" s="11">
        <v>701360884</v>
      </c>
      <c r="AB238" s="11">
        <v>34314558.909999996</v>
      </c>
      <c r="AC238" s="11">
        <v>338205.27</v>
      </c>
      <c r="AD238" s="11">
        <v>42072.65</v>
      </c>
      <c r="AE238" s="11">
        <v>3088.08</v>
      </c>
      <c r="AF238" s="11"/>
      <c r="AG238" s="11"/>
      <c r="AH238" s="11"/>
      <c r="AI238" s="11"/>
      <c r="AJ238" s="11">
        <v>4098245.45</v>
      </c>
      <c r="AK238" s="11"/>
      <c r="AL238" s="11"/>
      <c r="AM238" s="11"/>
      <c r="AN238" s="11"/>
      <c r="AO238" s="11"/>
      <c r="AP238" s="11"/>
      <c r="AQ238" s="11"/>
      <c r="AR238" s="11"/>
      <c r="AS238" s="11"/>
      <c r="AT238" s="11">
        <v>853999.47</v>
      </c>
      <c r="AU238" s="8">
        <v>0</v>
      </c>
      <c r="AV238" s="8">
        <v>101386.82</v>
      </c>
      <c r="AW238" s="38">
        <f t="shared" si="63"/>
        <v>39751556.649999999</v>
      </c>
    </row>
    <row r="239" spans="1:49" x14ac:dyDescent="0.2">
      <c r="A239" s="1">
        <v>112676503</v>
      </c>
      <c r="B239" s="2" t="s">
        <v>272</v>
      </c>
      <c r="C239" s="2" t="s">
        <v>263</v>
      </c>
      <c r="D239" s="15">
        <v>72212</v>
      </c>
      <c r="E239" s="6">
        <v>7952</v>
      </c>
      <c r="F239" s="28">
        <f t="shared" si="59"/>
        <v>34212925</v>
      </c>
      <c r="G239" s="37">
        <f t="shared" si="48"/>
        <v>59.58</v>
      </c>
      <c r="H239" s="39">
        <f t="shared" si="60"/>
        <v>160</v>
      </c>
      <c r="I239" s="34">
        <f t="shared" si="49"/>
        <v>1.1599999999999999</v>
      </c>
      <c r="J239" s="76">
        <v>45367908.809999995</v>
      </c>
      <c r="K239" s="76">
        <v>50671.91</v>
      </c>
      <c r="L239" s="76">
        <f t="shared" si="61"/>
        <v>45317236.899999999</v>
      </c>
      <c r="M239" s="64">
        <v>3162.6179999999999</v>
      </c>
      <c r="N239" s="23">
        <f>INDEX('BEFC_17-18'!$Z$3:$Z$502,MATCH('LECI_17-18'!A:A,'BEFC_17-18'!$A$3:$A$502))</f>
        <v>151.84</v>
      </c>
      <c r="O239" s="35">
        <f t="shared" si="50"/>
        <v>13672.59</v>
      </c>
      <c r="P239" s="237">
        <f t="shared" si="51"/>
        <v>388</v>
      </c>
      <c r="Q239" s="22">
        <f t="shared" si="52"/>
        <v>0.86960000000000004</v>
      </c>
      <c r="R239" s="34">
        <f t="shared" si="53"/>
        <v>1.01</v>
      </c>
      <c r="S239" s="29">
        <f t="shared" si="54"/>
        <v>1.47E-2</v>
      </c>
      <c r="T239" s="184">
        <f t="shared" si="62"/>
        <v>176</v>
      </c>
      <c r="U239" s="31">
        <f t="shared" si="55"/>
        <v>31214423</v>
      </c>
      <c r="V239" s="37">
        <f t="shared" si="56"/>
        <v>9417.66</v>
      </c>
      <c r="W239" s="34">
        <f t="shared" si="57"/>
        <v>0</v>
      </c>
      <c r="X239" s="34">
        <f t="shared" si="58"/>
        <v>1.01</v>
      </c>
      <c r="Y239" s="79">
        <v>1076748.54</v>
      </c>
      <c r="Z239" s="78">
        <v>1730862278</v>
      </c>
      <c r="AA239" s="11">
        <v>598572289</v>
      </c>
      <c r="AB239" s="11">
        <v>27191028.190000001</v>
      </c>
      <c r="AC239" s="11">
        <v>254385.26</v>
      </c>
      <c r="AD239" s="11">
        <v>37377.22</v>
      </c>
      <c r="AE239" s="11">
        <v>130.63</v>
      </c>
      <c r="AF239" s="11"/>
      <c r="AG239" s="11"/>
      <c r="AH239" s="11"/>
      <c r="AI239" s="11"/>
      <c r="AJ239" s="11">
        <v>5237016.45</v>
      </c>
      <c r="AK239" s="11"/>
      <c r="AL239" s="11"/>
      <c r="AM239" s="11"/>
      <c r="AN239" s="11"/>
      <c r="AO239" s="11"/>
      <c r="AP239" s="11"/>
      <c r="AQ239" s="11"/>
      <c r="AR239" s="11"/>
      <c r="AS239" s="11"/>
      <c r="AT239" s="11">
        <v>383710.82</v>
      </c>
      <c r="AU239" s="8">
        <v>0</v>
      </c>
      <c r="AV239" s="8">
        <v>32527.89</v>
      </c>
      <c r="AW239" s="38">
        <f t="shared" si="63"/>
        <v>33136176.460000001</v>
      </c>
    </row>
    <row r="240" spans="1:49" x14ac:dyDescent="0.2">
      <c r="A240" s="1">
        <v>112676703</v>
      </c>
      <c r="B240" s="2" t="s">
        <v>273</v>
      </c>
      <c r="C240" s="2" t="s">
        <v>263</v>
      </c>
      <c r="D240" s="15">
        <v>66435</v>
      </c>
      <c r="E240" s="6">
        <v>10409</v>
      </c>
      <c r="F240" s="28">
        <f t="shared" si="59"/>
        <v>40634260.170000009</v>
      </c>
      <c r="G240" s="37">
        <f t="shared" si="48"/>
        <v>58.76</v>
      </c>
      <c r="H240" s="39">
        <f t="shared" si="60"/>
        <v>166</v>
      </c>
      <c r="I240" s="34">
        <f t="shared" si="49"/>
        <v>1.1499999999999999</v>
      </c>
      <c r="J240" s="76">
        <v>55615546.119999997</v>
      </c>
      <c r="K240" s="76">
        <v>89284.4</v>
      </c>
      <c r="L240" s="76">
        <f t="shared" si="61"/>
        <v>55526261.719999999</v>
      </c>
      <c r="M240" s="64">
        <v>3912.6729999999998</v>
      </c>
      <c r="N240" s="23">
        <f>INDEX('BEFC_17-18'!$Z$3:$Z$502,MATCH('LECI_17-18'!A:A,'BEFC_17-18'!$A$3:$A$502))</f>
        <v>413.827</v>
      </c>
      <c r="O240" s="35">
        <f t="shared" si="50"/>
        <v>12833.99</v>
      </c>
      <c r="P240" s="237">
        <f t="shared" si="51"/>
        <v>338</v>
      </c>
      <c r="Q240" s="22">
        <f t="shared" si="52"/>
        <v>0.9264</v>
      </c>
      <c r="R240" s="34">
        <f t="shared" si="53"/>
        <v>1.07</v>
      </c>
      <c r="S240" s="29">
        <f t="shared" si="54"/>
        <v>1.5599999999999999E-2</v>
      </c>
      <c r="T240" s="184">
        <f t="shared" si="62"/>
        <v>132</v>
      </c>
      <c r="U240" s="31">
        <f t="shared" si="55"/>
        <v>34959808</v>
      </c>
      <c r="V240" s="37">
        <f t="shared" si="56"/>
        <v>8080.39</v>
      </c>
      <c r="W240" s="34">
        <f t="shared" si="57"/>
        <v>0</v>
      </c>
      <c r="X240" s="34">
        <f t="shared" si="58"/>
        <v>1.07</v>
      </c>
      <c r="Y240" s="79">
        <v>1001263.21</v>
      </c>
      <c r="Z240" s="78">
        <v>1906974677</v>
      </c>
      <c r="AA240" s="11">
        <v>701966206</v>
      </c>
      <c r="AB240" s="11">
        <v>33700705.700000003</v>
      </c>
      <c r="AC240" s="11">
        <v>179820.47</v>
      </c>
      <c r="AD240" s="11">
        <v>42526.85</v>
      </c>
      <c r="AE240" s="11"/>
      <c r="AF240" s="11"/>
      <c r="AG240" s="11"/>
      <c r="AH240" s="11"/>
      <c r="AI240" s="11"/>
      <c r="AJ240" s="11">
        <v>3500758.78</v>
      </c>
      <c r="AK240" s="11"/>
      <c r="AL240" s="11"/>
      <c r="AM240" s="11"/>
      <c r="AN240" s="11"/>
      <c r="AO240" s="11"/>
      <c r="AP240" s="11"/>
      <c r="AQ240" s="11"/>
      <c r="AR240" s="11"/>
      <c r="AS240" s="11"/>
      <c r="AT240" s="11">
        <v>1602513.57</v>
      </c>
      <c r="AU240" s="8">
        <v>560049</v>
      </c>
      <c r="AV240" s="8">
        <v>46622.59</v>
      </c>
      <c r="AW240" s="38">
        <f t="shared" si="63"/>
        <v>39632996.960000008</v>
      </c>
    </row>
    <row r="241" spans="1:49" x14ac:dyDescent="0.2">
      <c r="A241" s="1">
        <v>112678503</v>
      </c>
      <c r="B241" s="2" t="s">
        <v>274</v>
      </c>
      <c r="C241" s="2" t="s">
        <v>263</v>
      </c>
      <c r="D241" s="15">
        <v>53212</v>
      </c>
      <c r="E241" s="6">
        <v>9594</v>
      </c>
      <c r="F241" s="28">
        <f t="shared" si="59"/>
        <v>38624409.299999997</v>
      </c>
      <c r="G241" s="37">
        <f t="shared" si="48"/>
        <v>75.66</v>
      </c>
      <c r="H241" s="39">
        <f t="shared" si="60"/>
        <v>37</v>
      </c>
      <c r="I241" s="34">
        <f t="shared" si="49"/>
        <v>1.48</v>
      </c>
      <c r="J241" s="76">
        <v>45887061</v>
      </c>
      <c r="K241" s="76">
        <v>83321</v>
      </c>
      <c r="L241" s="76">
        <f t="shared" si="61"/>
        <v>45803740</v>
      </c>
      <c r="M241" s="64">
        <v>3219.8049999999998</v>
      </c>
      <c r="N241" s="23">
        <f>INDEX('BEFC_17-18'!$Z$3:$Z$502,MATCH('LECI_17-18'!A:A,'BEFC_17-18'!$A$3:$A$502))</f>
        <v>540.60299999999995</v>
      </c>
      <c r="O241" s="35">
        <f t="shared" si="50"/>
        <v>12180.52</v>
      </c>
      <c r="P241" s="237">
        <f t="shared" si="51"/>
        <v>283</v>
      </c>
      <c r="Q241" s="22">
        <f t="shared" si="52"/>
        <v>0.97609999999999997</v>
      </c>
      <c r="R241" s="34">
        <f t="shared" si="53"/>
        <v>1.44</v>
      </c>
      <c r="S241" s="29">
        <f t="shared" si="54"/>
        <v>1.8499999999999999E-2</v>
      </c>
      <c r="T241" s="184">
        <f t="shared" si="62"/>
        <v>46</v>
      </c>
      <c r="U241" s="31">
        <f t="shared" si="55"/>
        <v>28017223</v>
      </c>
      <c r="V241" s="37">
        <f t="shared" si="56"/>
        <v>7450.58</v>
      </c>
      <c r="W241" s="34">
        <f t="shared" si="57"/>
        <v>0</v>
      </c>
      <c r="X241" s="34">
        <f t="shared" si="58"/>
        <v>1.44</v>
      </c>
      <c r="Y241" s="79">
        <v>1063392.3</v>
      </c>
      <c r="Z241" s="78">
        <v>1570363073</v>
      </c>
      <c r="AA241" s="11">
        <v>520474464</v>
      </c>
      <c r="AB241" s="11">
        <v>31891518</v>
      </c>
      <c r="AC241" s="11">
        <v>220182</v>
      </c>
      <c r="AD241" s="11">
        <v>39069</v>
      </c>
      <c r="AE241" s="11">
        <v>41243</v>
      </c>
      <c r="AF241" s="11"/>
      <c r="AG241" s="11"/>
      <c r="AH241" s="11"/>
      <c r="AI241" s="11"/>
      <c r="AJ241" s="11">
        <v>3585176</v>
      </c>
      <c r="AK241" s="11"/>
      <c r="AL241" s="11"/>
      <c r="AM241" s="11"/>
      <c r="AN241" s="11"/>
      <c r="AO241" s="11"/>
      <c r="AP241" s="11"/>
      <c r="AQ241" s="11"/>
      <c r="AR241" s="11"/>
      <c r="AS241" s="11"/>
      <c r="AT241" s="11">
        <v>728108</v>
      </c>
      <c r="AU241" s="8">
        <v>0</v>
      </c>
      <c r="AV241" s="8">
        <v>1055721</v>
      </c>
      <c r="AW241" s="38">
        <f t="shared" si="63"/>
        <v>37561017</v>
      </c>
    </row>
    <row r="242" spans="1:49" x14ac:dyDescent="0.2">
      <c r="A242" s="1">
        <v>112679002</v>
      </c>
      <c r="B242" s="2" t="s">
        <v>275</v>
      </c>
      <c r="C242" s="2" t="s">
        <v>263</v>
      </c>
      <c r="D242" s="15">
        <v>29025</v>
      </c>
      <c r="E242" s="6">
        <v>16263</v>
      </c>
      <c r="F242" s="28">
        <f t="shared" si="59"/>
        <v>36497003.460000001</v>
      </c>
      <c r="G242" s="37">
        <f t="shared" si="48"/>
        <v>77.319999999999993</v>
      </c>
      <c r="H242" s="39">
        <f t="shared" si="60"/>
        <v>32</v>
      </c>
      <c r="I242" s="34">
        <f t="shared" si="49"/>
        <v>1.51</v>
      </c>
      <c r="J242" s="76">
        <v>108264935.8</v>
      </c>
      <c r="K242" s="76">
        <v>4567.95</v>
      </c>
      <c r="L242" s="76">
        <f t="shared" si="61"/>
        <v>108260367.84999999</v>
      </c>
      <c r="M242" s="64">
        <v>8029.56</v>
      </c>
      <c r="N242" s="23">
        <f>INDEX('BEFC_17-18'!$Z$3:$Z$502,MATCH('LECI_17-18'!A:A,'BEFC_17-18'!$A$3:$A$502))</f>
        <v>5695.2420000000002</v>
      </c>
      <c r="O242" s="35">
        <f t="shared" si="50"/>
        <v>7887.94</v>
      </c>
      <c r="P242" s="237">
        <f t="shared" si="51"/>
        <v>5</v>
      </c>
      <c r="Q242" s="22">
        <f t="shared" si="52"/>
        <v>1.5073000000000001</v>
      </c>
      <c r="R242" s="34">
        <f t="shared" si="53"/>
        <v>1.51</v>
      </c>
      <c r="S242" s="29">
        <f t="shared" si="54"/>
        <v>2.4400000000000002E-2</v>
      </c>
      <c r="T242" s="184">
        <f t="shared" si="62"/>
        <v>3</v>
      </c>
      <c r="U242" s="31">
        <f t="shared" si="55"/>
        <v>20048727</v>
      </c>
      <c r="V242" s="37">
        <f t="shared" si="56"/>
        <v>1460.77</v>
      </c>
      <c r="W242" s="34">
        <f t="shared" si="57"/>
        <v>0.78</v>
      </c>
      <c r="X242" s="34">
        <f t="shared" si="58"/>
        <v>2.29</v>
      </c>
      <c r="Y242" s="79">
        <v>2901801.73</v>
      </c>
      <c r="Z242" s="78">
        <v>990021227</v>
      </c>
      <c r="AA242" s="11">
        <v>506152424</v>
      </c>
      <c r="AB242" s="11">
        <v>26646604.190000001</v>
      </c>
      <c r="AC242" s="11"/>
      <c r="AD242" s="11">
        <v>38286.53</v>
      </c>
      <c r="AE242" s="11">
        <v>138682.87</v>
      </c>
      <c r="AF242" s="11"/>
      <c r="AG242" s="11"/>
      <c r="AH242" s="11"/>
      <c r="AI242" s="11"/>
      <c r="AJ242" s="11">
        <v>3153425.32</v>
      </c>
      <c r="AK242" s="11"/>
      <c r="AL242" s="11"/>
      <c r="AM242" s="11"/>
      <c r="AN242" s="11"/>
      <c r="AO242" s="11"/>
      <c r="AP242" s="11"/>
      <c r="AQ242" s="11"/>
      <c r="AR242" s="11"/>
      <c r="AS242" s="11"/>
      <c r="AT242" s="11">
        <v>3397735.78</v>
      </c>
      <c r="AU242" s="8">
        <v>0</v>
      </c>
      <c r="AV242" s="8">
        <v>220467.04</v>
      </c>
      <c r="AW242" s="38">
        <f t="shared" si="63"/>
        <v>33595201.730000004</v>
      </c>
    </row>
    <row r="243" spans="1:49" x14ac:dyDescent="0.2">
      <c r="A243" s="1">
        <v>112679403</v>
      </c>
      <c r="B243" s="2" t="s">
        <v>276</v>
      </c>
      <c r="C243" s="2" t="s">
        <v>263</v>
      </c>
      <c r="D243" s="15">
        <v>65518</v>
      </c>
      <c r="E243" s="6">
        <v>7902</v>
      </c>
      <c r="F243" s="28">
        <f t="shared" si="59"/>
        <v>43248770.559999987</v>
      </c>
      <c r="G243" s="37">
        <f t="shared" si="48"/>
        <v>83.54</v>
      </c>
      <c r="H243" s="39">
        <f t="shared" si="60"/>
        <v>16</v>
      </c>
      <c r="I243" s="34">
        <f t="shared" si="49"/>
        <v>1.63</v>
      </c>
      <c r="J243" s="76">
        <v>45681408.030000001</v>
      </c>
      <c r="K243" s="76">
        <v>147609.77000000002</v>
      </c>
      <c r="L243" s="76">
        <f t="shared" si="61"/>
        <v>45533798.259999998</v>
      </c>
      <c r="M243" s="64">
        <v>3030.9360000000001</v>
      </c>
      <c r="N243" s="23">
        <f>INDEX('BEFC_17-18'!$Z$3:$Z$502,MATCH('LECI_17-18'!A:A,'BEFC_17-18'!$A$3:$A$502))</f>
        <v>196.36099999999999</v>
      </c>
      <c r="O243" s="35">
        <f t="shared" si="50"/>
        <v>14108.96</v>
      </c>
      <c r="P243" s="237">
        <f t="shared" si="51"/>
        <v>407</v>
      </c>
      <c r="Q243" s="22">
        <f t="shared" si="52"/>
        <v>0.8427</v>
      </c>
      <c r="R243" s="34">
        <f t="shared" si="53"/>
        <v>1.37</v>
      </c>
      <c r="S243" s="29">
        <f t="shared" si="54"/>
        <v>1.7399999999999999E-2</v>
      </c>
      <c r="T243" s="184">
        <f t="shared" si="62"/>
        <v>68</v>
      </c>
      <c r="U243" s="31">
        <f t="shared" si="55"/>
        <v>33275956</v>
      </c>
      <c r="V243" s="37">
        <f t="shared" si="56"/>
        <v>10310.780000000001</v>
      </c>
      <c r="W243" s="34">
        <f t="shared" si="57"/>
        <v>0</v>
      </c>
      <c r="X243" s="34">
        <f t="shared" si="58"/>
        <v>1.37</v>
      </c>
      <c r="Y243" s="79">
        <v>662950.23</v>
      </c>
      <c r="Z243" s="78">
        <v>1757656771</v>
      </c>
      <c r="AA243" s="11">
        <v>725623498</v>
      </c>
      <c r="AB243" s="11">
        <v>36897174.18</v>
      </c>
      <c r="AC243" s="11">
        <v>179551.54</v>
      </c>
      <c r="AD243" s="11">
        <v>46332.97</v>
      </c>
      <c r="AE243" s="11">
        <v>147262.5</v>
      </c>
      <c r="AF243" s="11"/>
      <c r="AG243" s="11"/>
      <c r="AH243" s="11"/>
      <c r="AI243" s="11"/>
      <c r="AJ243" s="11">
        <v>3738733.25</v>
      </c>
      <c r="AK243" s="11"/>
      <c r="AL243" s="11"/>
      <c r="AM243" s="11"/>
      <c r="AN243" s="11"/>
      <c r="AO243" s="11"/>
      <c r="AP243" s="11"/>
      <c r="AQ243" s="11"/>
      <c r="AR243" s="11"/>
      <c r="AS243" s="11"/>
      <c r="AT243" s="11">
        <v>1461619.23</v>
      </c>
      <c r="AU243" s="8">
        <v>0</v>
      </c>
      <c r="AV243" s="8">
        <v>115146.66</v>
      </c>
      <c r="AW243" s="38">
        <f t="shared" si="63"/>
        <v>42585820.329999991</v>
      </c>
    </row>
    <row r="244" spans="1:49" x14ac:dyDescent="0.2">
      <c r="A244" s="1">
        <v>113361303</v>
      </c>
      <c r="B244" s="2" t="s">
        <v>277</v>
      </c>
      <c r="C244" s="2" t="s">
        <v>278</v>
      </c>
      <c r="D244" s="15">
        <v>66346</v>
      </c>
      <c r="E244" s="6">
        <v>8566</v>
      </c>
      <c r="F244" s="28">
        <f t="shared" si="59"/>
        <v>36977109.629999995</v>
      </c>
      <c r="G244" s="37">
        <f t="shared" si="48"/>
        <v>65.06</v>
      </c>
      <c r="H244" s="39">
        <f t="shared" si="60"/>
        <v>109</v>
      </c>
      <c r="I244" s="34">
        <f t="shared" si="49"/>
        <v>1.27</v>
      </c>
      <c r="J244" s="76">
        <v>46569335.649999999</v>
      </c>
      <c r="K244" s="76">
        <v>10922.64</v>
      </c>
      <c r="L244" s="76">
        <f t="shared" si="61"/>
        <v>46558413.009999998</v>
      </c>
      <c r="M244" s="64">
        <v>3042.2860000000001</v>
      </c>
      <c r="N244" s="23">
        <f>INDEX('BEFC_17-18'!$Z$3:$Z$502,MATCH('LECI_17-18'!A:A,'BEFC_17-18'!$A$3:$A$502))</f>
        <v>400.77499999999998</v>
      </c>
      <c r="O244" s="35">
        <f t="shared" si="50"/>
        <v>13522.39</v>
      </c>
      <c r="P244" s="237">
        <f t="shared" si="51"/>
        <v>379</v>
      </c>
      <c r="Q244" s="22">
        <f t="shared" si="52"/>
        <v>0.87919999999999998</v>
      </c>
      <c r="R244" s="34">
        <f t="shared" si="53"/>
        <v>1.1200000000000001</v>
      </c>
      <c r="S244" s="29">
        <f t="shared" si="54"/>
        <v>1.6400000000000001E-2</v>
      </c>
      <c r="T244" s="184">
        <f t="shared" si="62"/>
        <v>110</v>
      </c>
      <c r="U244" s="31">
        <f t="shared" si="55"/>
        <v>30187916</v>
      </c>
      <c r="V244" s="37">
        <f t="shared" si="56"/>
        <v>8767.76</v>
      </c>
      <c r="W244" s="34">
        <f t="shared" si="57"/>
        <v>0</v>
      </c>
      <c r="X244" s="34">
        <f t="shared" si="58"/>
        <v>1.1200000000000001</v>
      </c>
      <c r="Y244" s="79">
        <v>1106156.55</v>
      </c>
      <c r="Z244" s="78">
        <v>1634266272</v>
      </c>
      <c r="AA244" s="11">
        <v>618563251</v>
      </c>
      <c r="AB244" s="11">
        <v>31572845.82</v>
      </c>
      <c r="AC244" s="11">
        <v>118500.82</v>
      </c>
      <c r="AD244" s="11">
        <v>39353.58</v>
      </c>
      <c r="AE244" s="11">
        <v>478.49</v>
      </c>
      <c r="AF244" s="11"/>
      <c r="AG244" s="11"/>
      <c r="AH244" s="11"/>
      <c r="AI244" s="11"/>
      <c r="AJ244" s="11">
        <v>3579132.9</v>
      </c>
      <c r="AK244" s="11"/>
      <c r="AL244" s="11"/>
      <c r="AM244" s="11"/>
      <c r="AN244" s="11"/>
      <c r="AO244" s="11"/>
      <c r="AP244" s="11"/>
      <c r="AQ244" s="11"/>
      <c r="AR244" s="11"/>
      <c r="AS244" s="11"/>
      <c r="AT244" s="11">
        <v>483013.32</v>
      </c>
      <c r="AU244" s="8">
        <v>29231.89</v>
      </c>
      <c r="AV244" s="8">
        <v>48396.26</v>
      </c>
      <c r="AW244" s="38">
        <f t="shared" si="63"/>
        <v>35870953.079999998</v>
      </c>
    </row>
    <row r="245" spans="1:49" x14ac:dyDescent="0.2">
      <c r="A245" s="1">
        <v>113361503</v>
      </c>
      <c r="B245" s="2" t="s">
        <v>279</v>
      </c>
      <c r="C245" s="2" t="s">
        <v>278</v>
      </c>
      <c r="D245" s="15">
        <v>41799</v>
      </c>
      <c r="E245" s="6">
        <v>4123</v>
      </c>
      <c r="F245" s="28">
        <f t="shared" si="59"/>
        <v>11031321.940000001</v>
      </c>
      <c r="G245" s="37">
        <f t="shared" si="48"/>
        <v>64.010000000000005</v>
      </c>
      <c r="H245" s="39">
        <f t="shared" si="60"/>
        <v>117</v>
      </c>
      <c r="I245" s="34">
        <f t="shared" si="49"/>
        <v>1.25</v>
      </c>
      <c r="J245" s="76">
        <v>21472205.559999999</v>
      </c>
      <c r="K245" s="76">
        <v>9906.49</v>
      </c>
      <c r="L245" s="76">
        <f t="shared" si="61"/>
        <v>21462299.07</v>
      </c>
      <c r="M245" s="64">
        <v>1458.1590000000001</v>
      </c>
      <c r="N245" s="23">
        <f>INDEX('BEFC_17-18'!$Z$3:$Z$502,MATCH('LECI_17-18'!A:A,'BEFC_17-18'!$A$3:$A$502))</f>
        <v>386.87099999999998</v>
      </c>
      <c r="O245" s="35">
        <f t="shared" si="50"/>
        <v>11632.49</v>
      </c>
      <c r="P245" s="237">
        <f t="shared" si="51"/>
        <v>226</v>
      </c>
      <c r="Q245" s="22">
        <f t="shared" si="52"/>
        <v>1.0221</v>
      </c>
      <c r="R245" s="34">
        <f t="shared" si="53"/>
        <v>1.25</v>
      </c>
      <c r="S245" s="29">
        <f t="shared" si="54"/>
        <v>2.1600000000000001E-2</v>
      </c>
      <c r="T245" s="184">
        <f t="shared" si="62"/>
        <v>15</v>
      </c>
      <c r="U245" s="31">
        <f t="shared" si="55"/>
        <v>6830993</v>
      </c>
      <c r="V245" s="37">
        <f t="shared" si="56"/>
        <v>3702.38</v>
      </c>
      <c r="W245" s="34">
        <f t="shared" si="57"/>
        <v>0.45</v>
      </c>
      <c r="X245" s="34">
        <f t="shared" si="58"/>
        <v>1.7</v>
      </c>
      <c r="Y245" s="79">
        <v>636998.96</v>
      </c>
      <c r="Z245" s="78">
        <v>356407255</v>
      </c>
      <c r="AA245" s="11">
        <v>153368314</v>
      </c>
      <c r="AB245" s="11">
        <v>8855310.8200000003</v>
      </c>
      <c r="AC245" s="11">
        <v>2540.8000000000002</v>
      </c>
      <c r="AD245" s="11">
        <v>11375.92</v>
      </c>
      <c r="AE245" s="11">
        <v>11000</v>
      </c>
      <c r="AF245" s="11"/>
      <c r="AG245" s="11">
        <v>18832.2</v>
      </c>
      <c r="AH245" s="11"/>
      <c r="AI245" s="11">
        <v>56766.43</v>
      </c>
      <c r="AJ245" s="11">
        <v>892422.24</v>
      </c>
      <c r="AK245" s="11"/>
      <c r="AL245" s="11"/>
      <c r="AM245" s="11"/>
      <c r="AN245" s="11"/>
      <c r="AO245" s="11"/>
      <c r="AP245" s="11"/>
      <c r="AQ245" s="11"/>
      <c r="AR245" s="11"/>
      <c r="AS245" s="11"/>
      <c r="AT245" s="11">
        <v>517751.01</v>
      </c>
      <c r="AU245" s="8">
        <v>0</v>
      </c>
      <c r="AV245" s="8">
        <v>28323.56</v>
      </c>
      <c r="AW245" s="38">
        <f t="shared" si="63"/>
        <v>10394322.98</v>
      </c>
    </row>
    <row r="246" spans="1:49" x14ac:dyDescent="0.2">
      <c r="A246" s="1">
        <v>113361703</v>
      </c>
      <c r="B246" s="2" t="s">
        <v>280</v>
      </c>
      <c r="C246" s="2" t="s">
        <v>278</v>
      </c>
      <c r="D246" s="15">
        <v>56667</v>
      </c>
      <c r="E246" s="6">
        <v>11786</v>
      </c>
      <c r="F246" s="28">
        <f t="shared" si="59"/>
        <v>47031425.680000007</v>
      </c>
      <c r="G246" s="37">
        <f t="shared" si="48"/>
        <v>70.42</v>
      </c>
      <c r="H246" s="39">
        <f t="shared" si="60"/>
        <v>70</v>
      </c>
      <c r="I246" s="34">
        <f t="shared" si="49"/>
        <v>1.37</v>
      </c>
      <c r="J246" s="76">
        <v>56669595.230000004</v>
      </c>
      <c r="K246" s="76">
        <v>41161.379999999997</v>
      </c>
      <c r="L246" s="76">
        <f t="shared" si="61"/>
        <v>56628433.850000001</v>
      </c>
      <c r="M246" s="64">
        <v>4441.1809999999996</v>
      </c>
      <c r="N246" s="23">
        <f>INDEX('BEFC_17-18'!$Z$3:$Z$502,MATCH('LECI_17-18'!A:A,'BEFC_17-18'!$A$3:$A$502))</f>
        <v>904.72400000000005</v>
      </c>
      <c r="O246" s="35">
        <f t="shared" si="50"/>
        <v>10592.86</v>
      </c>
      <c r="P246" s="237">
        <f t="shared" si="51"/>
        <v>113</v>
      </c>
      <c r="Q246" s="22">
        <f t="shared" si="52"/>
        <v>1.1224000000000001</v>
      </c>
      <c r="R246" s="34">
        <f t="shared" si="53"/>
        <v>1.37</v>
      </c>
      <c r="S246" s="29">
        <f t="shared" si="54"/>
        <v>1.23E-2</v>
      </c>
      <c r="T246" s="184">
        <f t="shared" si="62"/>
        <v>329</v>
      </c>
      <c r="U246" s="31">
        <f t="shared" si="55"/>
        <v>51332026</v>
      </c>
      <c r="V246" s="37">
        <f t="shared" si="56"/>
        <v>9602.1200000000008</v>
      </c>
      <c r="W246" s="34">
        <f t="shared" si="57"/>
        <v>0</v>
      </c>
      <c r="X246" s="34">
        <f t="shared" si="58"/>
        <v>1.37</v>
      </c>
      <c r="Y246" s="79">
        <v>700553.45</v>
      </c>
      <c r="Z246" s="78">
        <v>2929799573</v>
      </c>
      <c r="AA246" s="11">
        <v>900948625</v>
      </c>
      <c r="AB246" s="11">
        <v>39129139.380000003</v>
      </c>
      <c r="AC246" s="11">
        <v>118323.03</v>
      </c>
      <c r="AD246" s="11">
        <v>50583.61</v>
      </c>
      <c r="AE246" s="11"/>
      <c r="AF246" s="11"/>
      <c r="AG246" s="11">
        <v>193505.55</v>
      </c>
      <c r="AH246" s="11"/>
      <c r="AI246" s="11">
        <v>357012.39</v>
      </c>
      <c r="AJ246" s="11">
        <v>5386907.7199999997</v>
      </c>
      <c r="AK246" s="11"/>
      <c r="AL246" s="11"/>
      <c r="AM246" s="11"/>
      <c r="AN246" s="11"/>
      <c r="AO246" s="11"/>
      <c r="AP246" s="11"/>
      <c r="AQ246" s="11"/>
      <c r="AR246" s="11"/>
      <c r="AS246" s="11"/>
      <c r="AT246" s="11">
        <v>655140.02</v>
      </c>
      <c r="AU246" s="8">
        <v>0</v>
      </c>
      <c r="AV246" s="8">
        <v>440260.53</v>
      </c>
      <c r="AW246" s="38">
        <f t="shared" si="63"/>
        <v>46330872.230000004</v>
      </c>
    </row>
    <row r="247" spans="1:49" x14ac:dyDescent="0.2">
      <c r="A247" s="1">
        <v>113362203</v>
      </c>
      <c r="B247" s="2" t="s">
        <v>281</v>
      </c>
      <c r="C247" s="2" t="s">
        <v>278</v>
      </c>
      <c r="D247" s="15">
        <v>62399</v>
      </c>
      <c r="E247" s="6">
        <v>8419</v>
      </c>
      <c r="F247" s="28">
        <f t="shared" si="59"/>
        <v>30443590.920000002</v>
      </c>
      <c r="G247" s="37">
        <f t="shared" si="48"/>
        <v>57.95</v>
      </c>
      <c r="H247" s="39">
        <f t="shared" si="60"/>
        <v>177</v>
      </c>
      <c r="I247" s="34">
        <f t="shared" si="49"/>
        <v>1.1299999999999999</v>
      </c>
      <c r="J247" s="76">
        <v>37903242.170000002</v>
      </c>
      <c r="K247" s="76">
        <v>31602.81</v>
      </c>
      <c r="L247" s="76">
        <f t="shared" si="61"/>
        <v>37871639.359999999</v>
      </c>
      <c r="M247" s="64">
        <v>3054.348</v>
      </c>
      <c r="N247" s="23">
        <f>INDEX('BEFC_17-18'!$Z$3:$Z$502,MATCH('LECI_17-18'!A:A,'BEFC_17-18'!$A$3:$A$502))</f>
        <v>460.26299999999998</v>
      </c>
      <c r="O247" s="35">
        <f t="shared" si="50"/>
        <v>10775.49</v>
      </c>
      <c r="P247" s="237">
        <f t="shared" si="51"/>
        <v>129</v>
      </c>
      <c r="Q247" s="22">
        <f t="shared" si="52"/>
        <v>1.1032999999999999</v>
      </c>
      <c r="R247" s="34">
        <f t="shared" si="53"/>
        <v>1.1299999999999999</v>
      </c>
      <c r="S247" s="29">
        <f t="shared" si="54"/>
        <v>1.6500000000000001E-2</v>
      </c>
      <c r="T247" s="184">
        <f t="shared" si="62"/>
        <v>100</v>
      </c>
      <c r="U247" s="31">
        <f t="shared" si="55"/>
        <v>24669374</v>
      </c>
      <c r="V247" s="37">
        <f t="shared" si="56"/>
        <v>7019.09</v>
      </c>
      <c r="W247" s="34">
        <f t="shared" si="57"/>
        <v>0</v>
      </c>
      <c r="X247" s="34">
        <f t="shared" si="58"/>
        <v>1.1299999999999999</v>
      </c>
      <c r="Y247" s="79">
        <v>668493.93999999994</v>
      </c>
      <c r="Z247" s="78">
        <v>1316906985</v>
      </c>
      <c r="AA247" s="11">
        <v>524091111</v>
      </c>
      <c r="AB247" s="11">
        <v>25625490.84</v>
      </c>
      <c r="AC247" s="11">
        <v>190004.84</v>
      </c>
      <c r="AD247" s="11">
        <v>32790.83</v>
      </c>
      <c r="AE247" s="11"/>
      <c r="AF247" s="11"/>
      <c r="AG247" s="11">
        <v>59267.29</v>
      </c>
      <c r="AH247" s="11"/>
      <c r="AI247" s="11">
        <v>100527.26</v>
      </c>
      <c r="AJ247" s="11">
        <v>3237991.77</v>
      </c>
      <c r="AK247" s="11"/>
      <c r="AL247" s="11"/>
      <c r="AM247" s="11"/>
      <c r="AN247" s="11"/>
      <c r="AO247" s="11"/>
      <c r="AP247" s="11"/>
      <c r="AQ247" s="11"/>
      <c r="AR247" s="11"/>
      <c r="AS247" s="11"/>
      <c r="AT247" s="11">
        <v>461541.73</v>
      </c>
      <c r="AU247" s="8">
        <v>0</v>
      </c>
      <c r="AV247" s="8">
        <v>67482.42</v>
      </c>
      <c r="AW247" s="38">
        <f t="shared" si="63"/>
        <v>29775096.98</v>
      </c>
    </row>
    <row r="248" spans="1:49" x14ac:dyDescent="0.2">
      <c r="A248" s="1">
        <v>113362303</v>
      </c>
      <c r="B248" s="2" t="s">
        <v>282</v>
      </c>
      <c r="C248" s="2" t="s">
        <v>278</v>
      </c>
      <c r="D248" s="15">
        <v>59198</v>
      </c>
      <c r="E248" s="6">
        <v>10895</v>
      </c>
      <c r="F248" s="28">
        <f t="shared" si="59"/>
        <v>35554373.389999993</v>
      </c>
      <c r="G248" s="37">
        <f t="shared" si="48"/>
        <v>55.13</v>
      </c>
      <c r="H248" s="39">
        <f t="shared" si="60"/>
        <v>205</v>
      </c>
      <c r="I248" s="34">
        <f t="shared" si="49"/>
        <v>1.08</v>
      </c>
      <c r="J248" s="76">
        <v>46715120.68</v>
      </c>
      <c r="K248" s="76">
        <v>2733055.11</v>
      </c>
      <c r="L248" s="76">
        <f t="shared" si="61"/>
        <v>43982065.57</v>
      </c>
      <c r="M248" s="64">
        <v>3060.335</v>
      </c>
      <c r="N248" s="23">
        <f>INDEX('BEFC_17-18'!$Z$3:$Z$502,MATCH('LECI_17-18'!A:A,'BEFC_17-18'!$A$3:$A$502))</f>
        <v>391.61799999999999</v>
      </c>
      <c r="O248" s="35">
        <f t="shared" si="50"/>
        <v>12741.21</v>
      </c>
      <c r="P248" s="237">
        <f t="shared" si="51"/>
        <v>330</v>
      </c>
      <c r="Q248" s="22">
        <f t="shared" si="52"/>
        <v>0.93310000000000004</v>
      </c>
      <c r="R248" s="34">
        <f t="shared" si="53"/>
        <v>1.01</v>
      </c>
      <c r="S248" s="29">
        <f t="shared" si="54"/>
        <v>1.0999999999999999E-2</v>
      </c>
      <c r="T248" s="184">
        <f t="shared" si="62"/>
        <v>404</v>
      </c>
      <c r="U248" s="31">
        <f t="shared" si="55"/>
        <v>43282414</v>
      </c>
      <c r="V248" s="37">
        <f t="shared" si="56"/>
        <v>12538.53</v>
      </c>
      <c r="W248" s="34">
        <f t="shared" si="57"/>
        <v>0</v>
      </c>
      <c r="X248" s="34">
        <f t="shared" si="58"/>
        <v>1.01</v>
      </c>
      <c r="Y248" s="79">
        <v>446237.91</v>
      </c>
      <c r="Z248" s="78">
        <v>2451950784</v>
      </c>
      <c r="AA248" s="11">
        <v>778080126</v>
      </c>
      <c r="AB248" s="11">
        <v>29673854.91</v>
      </c>
      <c r="AC248" s="11">
        <v>101300.7</v>
      </c>
      <c r="AD248" s="11">
        <v>38177.980000000003</v>
      </c>
      <c r="AE248" s="11">
        <v>177725.59</v>
      </c>
      <c r="AF248" s="11"/>
      <c r="AG248" s="11">
        <v>108871.61</v>
      </c>
      <c r="AH248" s="11"/>
      <c r="AI248" s="11">
        <v>257491.31</v>
      </c>
      <c r="AJ248" s="11">
        <v>4226638.37</v>
      </c>
      <c r="AK248" s="11"/>
      <c r="AL248" s="11"/>
      <c r="AM248" s="11"/>
      <c r="AN248" s="11"/>
      <c r="AO248" s="11"/>
      <c r="AP248" s="11"/>
      <c r="AQ248" s="11"/>
      <c r="AR248" s="11"/>
      <c r="AS248" s="11"/>
      <c r="AT248" s="11">
        <v>388295.18</v>
      </c>
      <c r="AU248" s="8">
        <v>0</v>
      </c>
      <c r="AV248" s="8">
        <v>135779.82999999999</v>
      </c>
      <c r="AW248" s="38">
        <f t="shared" si="63"/>
        <v>35108135.479999997</v>
      </c>
    </row>
    <row r="249" spans="1:49" x14ac:dyDescent="0.2">
      <c r="A249" s="1">
        <v>113362403</v>
      </c>
      <c r="B249" s="2" t="s">
        <v>283</v>
      </c>
      <c r="C249" s="2" t="s">
        <v>278</v>
      </c>
      <c r="D249" s="15">
        <v>58734</v>
      </c>
      <c r="E249" s="6">
        <v>11270</v>
      </c>
      <c r="F249" s="28">
        <f t="shared" si="59"/>
        <v>35984335.36999999</v>
      </c>
      <c r="G249" s="37">
        <f t="shared" si="48"/>
        <v>54.36</v>
      </c>
      <c r="H249" s="39">
        <f t="shared" si="60"/>
        <v>216</v>
      </c>
      <c r="I249" s="34">
        <f t="shared" si="49"/>
        <v>1.06</v>
      </c>
      <c r="J249" s="76">
        <v>50546484.120000005</v>
      </c>
      <c r="K249" s="76">
        <v>440953.52</v>
      </c>
      <c r="L249" s="76">
        <f t="shared" si="61"/>
        <v>50105530.600000001</v>
      </c>
      <c r="M249" s="64">
        <v>3854.297</v>
      </c>
      <c r="N249" s="23">
        <f>INDEX('BEFC_17-18'!$Z$3:$Z$502,MATCH('LECI_17-18'!A:A,'BEFC_17-18'!$A$3:$A$502))</f>
        <v>405.58499999999998</v>
      </c>
      <c r="O249" s="35">
        <f t="shared" si="50"/>
        <v>11762.19</v>
      </c>
      <c r="P249" s="237">
        <f t="shared" si="51"/>
        <v>234</v>
      </c>
      <c r="Q249" s="22">
        <f t="shared" si="52"/>
        <v>1.0107999999999999</v>
      </c>
      <c r="R249" s="34">
        <f t="shared" si="53"/>
        <v>1.06</v>
      </c>
      <c r="S249" s="29">
        <f t="shared" si="54"/>
        <v>1.41E-2</v>
      </c>
      <c r="T249" s="184">
        <f t="shared" si="62"/>
        <v>210</v>
      </c>
      <c r="U249" s="31">
        <f t="shared" si="55"/>
        <v>34095166</v>
      </c>
      <c r="V249" s="37">
        <f t="shared" si="56"/>
        <v>8003.78</v>
      </c>
      <c r="W249" s="34">
        <f t="shared" si="57"/>
        <v>0</v>
      </c>
      <c r="X249" s="34">
        <f t="shared" si="58"/>
        <v>1.06</v>
      </c>
      <c r="Y249" s="79">
        <v>595943.67000000004</v>
      </c>
      <c r="Z249" s="78">
        <v>1748439647</v>
      </c>
      <c r="AA249" s="11">
        <v>795975716</v>
      </c>
      <c r="AB249" s="11">
        <v>28983716.129999999</v>
      </c>
      <c r="AC249" s="11">
        <v>178631.99</v>
      </c>
      <c r="AD249" s="11">
        <v>37134.54</v>
      </c>
      <c r="AE249" s="11">
        <v>930902</v>
      </c>
      <c r="AF249" s="11"/>
      <c r="AG249" s="11"/>
      <c r="AH249" s="11"/>
      <c r="AI249" s="11"/>
      <c r="AJ249" s="11">
        <v>4559570.12</v>
      </c>
      <c r="AK249" s="11"/>
      <c r="AL249" s="11"/>
      <c r="AM249" s="11"/>
      <c r="AN249" s="11"/>
      <c r="AO249" s="11"/>
      <c r="AP249" s="11"/>
      <c r="AQ249" s="11"/>
      <c r="AR249" s="11"/>
      <c r="AS249" s="11"/>
      <c r="AT249" s="11">
        <v>636314.16</v>
      </c>
      <c r="AU249" s="8">
        <v>0</v>
      </c>
      <c r="AV249" s="8">
        <v>62122.76</v>
      </c>
      <c r="AW249" s="38">
        <f t="shared" si="63"/>
        <v>35388391.699999988</v>
      </c>
    </row>
    <row r="250" spans="1:49" x14ac:dyDescent="0.2">
      <c r="A250" s="1">
        <v>113362603</v>
      </c>
      <c r="B250" s="2" t="s">
        <v>284</v>
      </c>
      <c r="C250" s="2" t="s">
        <v>278</v>
      </c>
      <c r="D250" s="15">
        <v>55906</v>
      </c>
      <c r="E250" s="6">
        <v>13173</v>
      </c>
      <c r="F250" s="28">
        <f t="shared" si="59"/>
        <v>43068509.469999999</v>
      </c>
      <c r="G250" s="37">
        <f t="shared" si="48"/>
        <v>58.48</v>
      </c>
      <c r="H250" s="39">
        <f t="shared" si="60"/>
        <v>169</v>
      </c>
      <c r="I250" s="34">
        <f t="shared" si="49"/>
        <v>1.1399999999999999</v>
      </c>
      <c r="J250" s="76">
        <v>54120891.040000007</v>
      </c>
      <c r="K250" s="76">
        <v>238463.52</v>
      </c>
      <c r="L250" s="76">
        <f t="shared" si="61"/>
        <v>53882427.520000003</v>
      </c>
      <c r="M250" s="64">
        <v>4074.5219999999999</v>
      </c>
      <c r="N250" s="23">
        <f>INDEX('BEFC_17-18'!$Z$3:$Z$502,MATCH('LECI_17-18'!A:A,'BEFC_17-18'!$A$3:$A$502))</f>
        <v>711.11800000000005</v>
      </c>
      <c r="O250" s="35">
        <f t="shared" si="50"/>
        <v>11259.19</v>
      </c>
      <c r="P250" s="237">
        <f t="shared" si="51"/>
        <v>185</v>
      </c>
      <c r="Q250" s="22">
        <f t="shared" si="52"/>
        <v>1.0559000000000001</v>
      </c>
      <c r="R250" s="34">
        <f t="shared" si="53"/>
        <v>1.1399999999999999</v>
      </c>
      <c r="S250" s="29">
        <f t="shared" si="54"/>
        <v>1.46E-2</v>
      </c>
      <c r="T250" s="184">
        <f t="shared" si="62"/>
        <v>184</v>
      </c>
      <c r="U250" s="31">
        <f t="shared" si="55"/>
        <v>39407252</v>
      </c>
      <c r="V250" s="37">
        <f t="shared" si="56"/>
        <v>8234.48</v>
      </c>
      <c r="W250" s="34">
        <f t="shared" si="57"/>
        <v>0</v>
      </c>
      <c r="X250" s="34">
        <f t="shared" si="58"/>
        <v>1.1399999999999999</v>
      </c>
      <c r="Y250" s="79">
        <v>1021423.46</v>
      </c>
      <c r="Z250" s="78">
        <v>2105059597</v>
      </c>
      <c r="AA250" s="11">
        <v>835780100</v>
      </c>
      <c r="AB250" s="11">
        <v>36113657.890000001</v>
      </c>
      <c r="AC250" s="11">
        <v>200822.72</v>
      </c>
      <c r="AD250" s="11">
        <v>45999.17</v>
      </c>
      <c r="AE250" s="11">
        <v>123180.49</v>
      </c>
      <c r="AF250" s="11"/>
      <c r="AG250" s="11">
        <v>95594.92</v>
      </c>
      <c r="AH250" s="11"/>
      <c r="AI250" s="11">
        <v>95594.91</v>
      </c>
      <c r="AJ250" s="11">
        <v>4550580.55</v>
      </c>
      <c r="AK250" s="11"/>
      <c r="AL250" s="11"/>
      <c r="AM250" s="11"/>
      <c r="AN250" s="11"/>
      <c r="AO250" s="11"/>
      <c r="AP250" s="11"/>
      <c r="AQ250" s="11"/>
      <c r="AR250" s="11"/>
      <c r="AS250" s="11"/>
      <c r="AT250" s="11">
        <v>743502.96</v>
      </c>
      <c r="AU250" s="8">
        <v>0</v>
      </c>
      <c r="AV250" s="8">
        <v>78152.399999999994</v>
      </c>
      <c r="AW250" s="38">
        <f t="shared" si="63"/>
        <v>42047086.009999998</v>
      </c>
    </row>
    <row r="251" spans="1:49" x14ac:dyDescent="0.2">
      <c r="A251" s="1">
        <v>113363103</v>
      </c>
      <c r="B251" s="2" t="s">
        <v>663</v>
      </c>
      <c r="C251" s="2" t="s">
        <v>278</v>
      </c>
      <c r="D251" s="15">
        <v>68142</v>
      </c>
      <c r="E251" s="6">
        <v>18959</v>
      </c>
      <c r="F251" s="28">
        <f t="shared" si="59"/>
        <v>79804470.590000018</v>
      </c>
      <c r="G251" s="37">
        <f t="shared" si="48"/>
        <v>61.77</v>
      </c>
      <c r="H251" s="39">
        <f t="shared" si="60"/>
        <v>140</v>
      </c>
      <c r="I251" s="34">
        <f t="shared" si="49"/>
        <v>1.2</v>
      </c>
      <c r="J251" s="76">
        <v>102998184.58999999</v>
      </c>
      <c r="K251" s="76">
        <v>151308.57</v>
      </c>
      <c r="L251" s="76">
        <f t="shared" si="61"/>
        <v>102846876.02</v>
      </c>
      <c r="M251" s="64">
        <v>6755.4660000000003</v>
      </c>
      <c r="N251" s="23">
        <f>INDEX('BEFC_17-18'!$Z$3:$Z$502,MATCH('LECI_17-18'!A:A,'BEFC_17-18'!$A$3:$A$502))</f>
        <v>747.38099999999997</v>
      </c>
      <c r="O251" s="35">
        <f t="shared" si="50"/>
        <v>13707.71</v>
      </c>
      <c r="P251" s="237">
        <f t="shared" si="51"/>
        <v>393</v>
      </c>
      <c r="Q251" s="22">
        <f t="shared" si="52"/>
        <v>0.86729999999999996</v>
      </c>
      <c r="R251" s="34">
        <f t="shared" si="53"/>
        <v>1.04</v>
      </c>
      <c r="S251" s="29">
        <f t="shared" si="54"/>
        <v>1.41E-2</v>
      </c>
      <c r="T251" s="184">
        <f t="shared" si="62"/>
        <v>210</v>
      </c>
      <c r="U251" s="31">
        <f t="shared" si="55"/>
        <v>75649359</v>
      </c>
      <c r="V251" s="37">
        <f t="shared" si="56"/>
        <v>10082.75</v>
      </c>
      <c r="W251" s="34">
        <f t="shared" si="57"/>
        <v>0</v>
      </c>
      <c r="X251" s="34">
        <f t="shared" si="58"/>
        <v>1.04</v>
      </c>
      <c r="Y251" s="79">
        <v>1628763.26</v>
      </c>
      <c r="Z251" s="78">
        <v>4066147953</v>
      </c>
      <c r="AA251" s="11">
        <v>1579326617</v>
      </c>
      <c r="AB251" s="11">
        <v>68139660.400000006</v>
      </c>
      <c r="AC251" s="11">
        <v>326818.78000000003</v>
      </c>
      <c r="AD251" s="11">
        <v>86164.17</v>
      </c>
      <c r="AE251" s="11">
        <v>40000</v>
      </c>
      <c r="AF251" s="11"/>
      <c r="AG251" s="11"/>
      <c r="AH251" s="11"/>
      <c r="AI251" s="11"/>
      <c r="AJ251" s="11">
        <v>8211747.5899999999</v>
      </c>
      <c r="AK251" s="11"/>
      <c r="AL251" s="11"/>
      <c r="AM251" s="11"/>
      <c r="AN251" s="11"/>
      <c r="AO251" s="11"/>
      <c r="AP251" s="11"/>
      <c r="AQ251" s="11"/>
      <c r="AR251" s="11"/>
      <c r="AS251" s="11"/>
      <c r="AT251" s="11">
        <v>1216972.69</v>
      </c>
      <c r="AU251" s="8">
        <v>0</v>
      </c>
      <c r="AV251" s="8">
        <v>154343.70000000001</v>
      </c>
      <c r="AW251" s="38">
        <f t="shared" si="63"/>
        <v>78175707.330000013</v>
      </c>
    </row>
    <row r="252" spans="1:49" x14ac:dyDescent="0.2">
      <c r="A252" s="1">
        <v>113363603</v>
      </c>
      <c r="B252" s="2" t="s">
        <v>286</v>
      </c>
      <c r="C252" s="2" t="s">
        <v>278</v>
      </c>
      <c r="D252" s="15">
        <v>67340</v>
      </c>
      <c r="E252" s="6">
        <v>8706</v>
      </c>
      <c r="F252" s="28">
        <f t="shared" si="59"/>
        <v>36908571.469999999</v>
      </c>
      <c r="G252" s="37">
        <f t="shared" si="48"/>
        <v>62.96</v>
      </c>
      <c r="H252" s="39">
        <f t="shared" si="60"/>
        <v>127</v>
      </c>
      <c r="I252" s="34">
        <f t="shared" si="49"/>
        <v>1.23</v>
      </c>
      <c r="J252" s="76">
        <v>41832434.960000001</v>
      </c>
      <c r="K252" s="76">
        <v>77252.12</v>
      </c>
      <c r="L252" s="76">
        <f t="shared" si="61"/>
        <v>41755182.840000004</v>
      </c>
      <c r="M252" s="64">
        <v>2975.8820000000001</v>
      </c>
      <c r="N252" s="23">
        <f>INDEX('BEFC_17-18'!$Z$3:$Z$502,MATCH('LECI_17-18'!A:A,'BEFC_17-18'!$A$3:$A$502))</f>
        <v>283.13799999999998</v>
      </c>
      <c r="O252" s="35">
        <f t="shared" si="50"/>
        <v>12812.19</v>
      </c>
      <c r="P252" s="237">
        <f t="shared" si="51"/>
        <v>335</v>
      </c>
      <c r="Q252" s="22">
        <f t="shared" si="52"/>
        <v>0.92800000000000005</v>
      </c>
      <c r="R252" s="34">
        <f t="shared" si="53"/>
        <v>1.1399999999999999</v>
      </c>
      <c r="S252" s="29">
        <f t="shared" si="54"/>
        <v>1.49E-2</v>
      </c>
      <c r="T252" s="184">
        <f t="shared" si="62"/>
        <v>166</v>
      </c>
      <c r="U252" s="31">
        <f t="shared" si="55"/>
        <v>33151066</v>
      </c>
      <c r="V252" s="37">
        <f t="shared" si="56"/>
        <v>10172.1</v>
      </c>
      <c r="W252" s="34">
        <f t="shared" si="57"/>
        <v>0</v>
      </c>
      <c r="X252" s="34">
        <f t="shared" si="58"/>
        <v>1.1399999999999999</v>
      </c>
      <c r="Y252" s="79">
        <v>633572.66</v>
      </c>
      <c r="Z252" s="78">
        <v>1802031703</v>
      </c>
      <c r="AA252" s="11">
        <v>671928438</v>
      </c>
      <c r="AB252" s="11">
        <v>31996435.440000001</v>
      </c>
      <c r="AC252" s="11">
        <v>239520.77</v>
      </c>
      <c r="AD252" s="11">
        <v>40459.300000000003</v>
      </c>
      <c r="AE252" s="11"/>
      <c r="AF252" s="11"/>
      <c r="AG252" s="11"/>
      <c r="AH252" s="11"/>
      <c r="AI252" s="11"/>
      <c r="AJ252" s="11">
        <v>3460069.22</v>
      </c>
      <c r="AK252" s="11"/>
      <c r="AL252" s="11"/>
      <c r="AM252" s="11"/>
      <c r="AN252" s="11"/>
      <c r="AO252" s="11"/>
      <c r="AP252" s="11"/>
      <c r="AQ252" s="11"/>
      <c r="AR252" s="11"/>
      <c r="AS252" s="11"/>
      <c r="AT252" s="11">
        <v>478754.23</v>
      </c>
      <c r="AU252" s="8">
        <v>0</v>
      </c>
      <c r="AV252" s="8">
        <v>59759.85</v>
      </c>
      <c r="AW252" s="38">
        <f t="shared" si="63"/>
        <v>36274998.810000002</v>
      </c>
    </row>
    <row r="253" spans="1:49" x14ac:dyDescent="0.2">
      <c r="A253" s="1">
        <v>113364002</v>
      </c>
      <c r="B253" s="2" t="s">
        <v>287</v>
      </c>
      <c r="C253" s="2" t="s">
        <v>278</v>
      </c>
      <c r="D253" s="15">
        <v>37687</v>
      </c>
      <c r="E253" s="6">
        <v>27729</v>
      </c>
      <c r="F253" s="28">
        <f t="shared" si="59"/>
        <v>81698540.5</v>
      </c>
      <c r="G253" s="37">
        <f t="shared" si="48"/>
        <v>78.180000000000007</v>
      </c>
      <c r="H253" s="39">
        <f t="shared" si="60"/>
        <v>25</v>
      </c>
      <c r="I253" s="34">
        <f t="shared" si="49"/>
        <v>1.52</v>
      </c>
      <c r="J253" s="76">
        <v>175680843</v>
      </c>
      <c r="K253" s="76">
        <v>1933208</v>
      </c>
      <c r="L253" s="76">
        <f t="shared" si="61"/>
        <v>173747635</v>
      </c>
      <c r="M253" s="64">
        <v>11404.314</v>
      </c>
      <c r="N253" s="23">
        <f>INDEX('BEFC_17-18'!$Z$3:$Z$502,MATCH('LECI_17-18'!A:A,'BEFC_17-18'!$A$3:$A$502))</f>
        <v>6181.5309999999999</v>
      </c>
      <c r="O253" s="35">
        <f t="shared" si="50"/>
        <v>9879.9699999999993</v>
      </c>
      <c r="P253" s="237">
        <f t="shared" si="51"/>
        <v>58</v>
      </c>
      <c r="Q253" s="22">
        <f t="shared" si="52"/>
        <v>1.2034</v>
      </c>
      <c r="R253" s="34">
        <f t="shared" si="53"/>
        <v>1.52</v>
      </c>
      <c r="S253" s="29">
        <f t="shared" si="54"/>
        <v>1.8700000000000001E-2</v>
      </c>
      <c r="T253" s="184">
        <f t="shared" si="62"/>
        <v>44</v>
      </c>
      <c r="U253" s="31">
        <f t="shared" si="55"/>
        <v>58658850</v>
      </c>
      <c r="V253" s="37">
        <f t="shared" si="56"/>
        <v>3335.57</v>
      </c>
      <c r="W253" s="34">
        <f t="shared" si="57"/>
        <v>0.5</v>
      </c>
      <c r="X253" s="34">
        <f t="shared" si="58"/>
        <v>2.02</v>
      </c>
      <c r="Y253" s="79">
        <v>4983878.5</v>
      </c>
      <c r="Z253" s="78">
        <v>3064906785</v>
      </c>
      <c r="AA253" s="11">
        <v>1312619370</v>
      </c>
      <c r="AB253" s="11">
        <v>63396506</v>
      </c>
      <c r="AC253" s="11">
        <v>156699</v>
      </c>
      <c r="AD253" s="11">
        <v>81176</v>
      </c>
      <c r="AE253" s="11">
        <v>1608177</v>
      </c>
      <c r="AF253" s="11"/>
      <c r="AG253" s="11"/>
      <c r="AH253" s="11"/>
      <c r="AI253" s="11">
        <v>183864</v>
      </c>
      <c r="AJ253" s="11">
        <v>7775763</v>
      </c>
      <c r="AK253" s="11"/>
      <c r="AL253" s="11"/>
      <c r="AM253" s="11"/>
      <c r="AN253" s="11"/>
      <c r="AO253" s="11"/>
      <c r="AP253" s="11"/>
      <c r="AQ253" s="11"/>
      <c r="AR253" s="11"/>
      <c r="AS253" s="11"/>
      <c r="AT253" s="11">
        <v>3108412</v>
      </c>
      <c r="AU253" s="8">
        <v>0</v>
      </c>
      <c r="AV253" s="8">
        <v>404065</v>
      </c>
      <c r="AW253" s="38">
        <f t="shared" si="63"/>
        <v>76714662</v>
      </c>
    </row>
    <row r="254" spans="1:49" x14ac:dyDescent="0.2">
      <c r="A254" s="1">
        <v>113364403</v>
      </c>
      <c r="B254" s="2" t="s">
        <v>288</v>
      </c>
      <c r="C254" s="2" t="s">
        <v>278</v>
      </c>
      <c r="D254" s="15">
        <v>63303</v>
      </c>
      <c r="E254" s="6">
        <v>9584</v>
      </c>
      <c r="F254" s="28">
        <f t="shared" si="59"/>
        <v>34422870.039999999</v>
      </c>
      <c r="G254" s="37">
        <f t="shared" si="48"/>
        <v>56.74</v>
      </c>
      <c r="H254" s="39">
        <f t="shared" si="60"/>
        <v>183</v>
      </c>
      <c r="I254" s="34">
        <f t="shared" si="49"/>
        <v>1.1100000000000001</v>
      </c>
      <c r="J254" s="76">
        <v>42939050.610000007</v>
      </c>
      <c r="K254" s="76">
        <v>80662.27</v>
      </c>
      <c r="L254" s="76">
        <f t="shared" si="61"/>
        <v>42858388.340000004</v>
      </c>
      <c r="M254" s="64">
        <v>2962.9119999999998</v>
      </c>
      <c r="N254" s="23">
        <f>INDEX('BEFC_17-18'!$Z$3:$Z$502,MATCH('LECI_17-18'!A:A,'BEFC_17-18'!$A$3:$A$502))</f>
        <v>219.595</v>
      </c>
      <c r="O254" s="35">
        <f t="shared" si="50"/>
        <v>13466.86</v>
      </c>
      <c r="P254" s="237">
        <f t="shared" si="51"/>
        <v>373</v>
      </c>
      <c r="Q254" s="22">
        <f t="shared" si="52"/>
        <v>0.88280000000000003</v>
      </c>
      <c r="R254" s="34">
        <f t="shared" si="53"/>
        <v>0.98</v>
      </c>
      <c r="S254" s="29">
        <f t="shared" si="54"/>
        <v>1.2699999999999999E-2</v>
      </c>
      <c r="T254" s="184">
        <f t="shared" si="62"/>
        <v>304</v>
      </c>
      <c r="U254" s="31">
        <f t="shared" si="55"/>
        <v>36371508</v>
      </c>
      <c r="V254" s="37">
        <f t="shared" si="56"/>
        <v>11428.57</v>
      </c>
      <c r="W254" s="34">
        <f t="shared" si="57"/>
        <v>0</v>
      </c>
      <c r="X254" s="34">
        <f t="shared" si="58"/>
        <v>0.98</v>
      </c>
      <c r="Y254" s="79">
        <v>829798.82</v>
      </c>
      <c r="Z254" s="78">
        <v>1994894642</v>
      </c>
      <c r="AA254" s="11">
        <v>719397010</v>
      </c>
      <c r="AB254" s="11">
        <v>28341029.390000001</v>
      </c>
      <c r="AC254" s="11">
        <v>280875.90000000002</v>
      </c>
      <c r="AD254" s="11">
        <v>35759.449999999997</v>
      </c>
      <c r="AE254" s="11">
        <v>2965.2</v>
      </c>
      <c r="AF254" s="11"/>
      <c r="AG254" s="11"/>
      <c r="AH254" s="11"/>
      <c r="AI254" s="11"/>
      <c r="AJ254" s="11">
        <v>4004417.38</v>
      </c>
      <c r="AK254" s="11"/>
      <c r="AL254" s="11"/>
      <c r="AM254" s="11"/>
      <c r="AN254" s="11"/>
      <c r="AO254" s="11"/>
      <c r="AP254" s="11"/>
      <c r="AQ254" s="11"/>
      <c r="AR254" s="11"/>
      <c r="AS254" s="11"/>
      <c r="AT254" s="11">
        <v>520866.31</v>
      </c>
      <c r="AU254" s="8">
        <v>0</v>
      </c>
      <c r="AV254" s="8">
        <v>407157.59</v>
      </c>
      <c r="AW254" s="38">
        <f t="shared" si="63"/>
        <v>33593071.219999999</v>
      </c>
    </row>
    <row r="255" spans="1:49" x14ac:dyDescent="0.2">
      <c r="A255" s="1">
        <v>113364503</v>
      </c>
      <c r="B255" s="2" t="s">
        <v>289</v>
      </c>
      <c r="C255" s="2" t="s">
        <v>278</v>
      </c>
      <c r="D255" s="15">
        <v>68547</v>
      </c>
      <c r="E255" s="6">
        <v>15261</v>
      </c>
      <c r="F255" s="28">
        <f t="shared" si="59"/>
        <v>67920580.229999989</v>
      </c>
      <c r="G255" s="37">
        <f t="shared" si="48"/>
        <v>64.930000000000007</v>
      </c>
      <c r="H255" s="39">
        <f t="shared" si="60"/>
        <v>110</v>
      </c>
      <c r="I255" s="34">
        <f t="shared" si="49"/>
        <v>1.27</v>
      </c>
      <c r="J255" s="76">
        <v>71400641.150000006</v>
      </c>
      <c r="K255" s="76">
        <v>107642.87</v>
      </c>
      <c r="L255" s="76">
        <f t="shared" si="61"/>
        <v>71292998.280000001</v>
      </c>
      <c r="M255" s="64">
        <v>5832.5950000000003</v>
      </c>
      <c r="N255" s="23">
        <f>INDEX('BEFC_17-18'!$Z$3:$Z$502,MATCH('LECI_17-18'!A:A,'BEFC_17-18'!$A$3:$A$502))</f>
        <v>564.077</v>
      </c>
      <c r="O255" s="35">
        <f t="shared" si="50"/>
        <v>11145.33</v>
      </c>
      <c r="P255" s="237">
        <f t="shared" si="51"/>
        <v>169</v>
      </c>
      <c r="Q255" s="22">
        <f t="shared" si="52"/>
        <v>1.0667</v>
      </c>
      <c r="R255" s="34">
        <f t="shared" si="53"/>
        <v>1.27</v>
      </c>
      <c r="S255" s="29">
        <f t="shared" si="54"/>
        <v>1.35E-2</v>
      </c>
      <c r="T255" s="184">
        <f t="shared" si="62"/>
        <v>244</v>
      </c>
      <c r="U255" s="31">
        <f t="shared" si="55"/>
        <v>67484738</v>
      </c>
      <c r="V255" s="37">
        <f t="shared" si="56"/>
        <v>10549.98</v>
      </c>
      <c r="W255" s="34">
        <f t="shared" si="57"/>
        <v>0</v>
      </c>
      <c r="X255" s="34">
        <f t="shared" si="58"/>
        <v>1.27</v>
      </c>
      <c r="Y255" s="79">
        <v>1108561.74</v>
      </c>
      <c r="Z255" s="78">
        <v>3496360806</v>
      </c>
      <c r="AA255" s="11">
        <v>1539813694</v>
      </c>
      <c r="AB255" s="11">
        <v>57186882.270000003</v>
      </c>
      <c r="AC255" s="11">
        <v>369724.47</v>
      </c>
      <c r="AD255" s="11">
        <v>73848.45</v>
      </c>
      <c r="AE255" s="11">
        <v>185501.19</v>
      </c>
      <c r="AF255" s="11"/>
      <c r="AG255" s="11"/>
      <c r="AH255" s="11"/>
      <c r="AI255" s="11">
        <v>258294.98</v>
      </c>
      <c r="AJ255" s="11">
        <v>7927111.1399999997</v>
      </c>
      <c r="AK255" s="11"/>
      <c r="AL255" s="11"/>
      <c r="AM255" s="11"/>
      <c r="AN255" s="11"/>
      <c r="AO255" s="11"/>
      <c r="AP255" s="11"/>
      <c r="AQ255" s="11"/>
      <c r="AR255" s="11"/>
      <c r="AS255" s="11"/>
      <c r="AT255" s="11">
        <v>400795.94</v>
      </c>
      <c r="AU255" s="8">
        <v>0</v>
      </c>
      <c r="AV255" s="8">
        <v>409860.05</v>
      </c>
      <c r="AW255" s="38">
        <f t="shared" si="63"/>
        <v>66812018.489999995</v>
      </c>
    </row>
    <row r="256" spans="1:49" x14ac:dyDescent="0.2">
      <c r="A256" s="1">
        <v>113365203</v>
      </c>
      <c r="B256" s="2" t="s">
        <v>290</v>
      </c>
      <c r="C256" s="2" t="s">
        <v>278</v>
      </c>
      <c r="D256" s="15">
        <v>59278</v>
      </c>
      <c r="E256" s="6">
        <v>15944</v>
      </c>
      <c r="F256" s="28">
        <f t="shared" si="59"/>
        <v>49309966.82</v>
      </c>
      <c r="G256" s="37">
        <f t="shared" si="48"/>
        <v>52.17</v>
      </c>
      <c r="H256" s="39">
        <f t="shared" si="60"/>
        <v>232</v>
      </c>
      <c r="I256" s="34">
        <f t="shared" si="49"/>
        <v>1.02</v>
      </c>
      <c r="J256" s="76">
        <v>65404723</v>
      </c>
      <c r="K256" s="76">
        <v>37180</v>
      </c>
      <c r="L256" s="76">
        <f t="shared" si="61"/>
        <v>65367543</v>
      </c>
      <c r="M256" s="64">
        <v>5162.92</v>
      </c>
      <c r="N256" s="23">
        <f>INDEX('BEFC_17-18'!$Z$3:$Z$502,MATCH('LECI_17-18'!A:A,'BEFC_17-18'!$A$3:$A$502))</f>
        <v>539.83199999999999</v>
      </c>
      <c r="O256" s="35">
        <f t="shared" si="50"/>
        <v>11462.46</v>
      </c>
      <c r="P256" s="237">
        <f t="shared" si="51"/>
        <v>215</v>
      </c>
      <c r="Q256" s="22">
        <f t="shared" si="52"/>
        <v>1.0371999999999999</v>
      </c>
      <c r="R256" s="34">
        <f t="shared" si="53"/>
        <v>1.02</v>
      </c>
      <c r="S256" s="29">
        <f t="shared" si="54"/>
        <v>1.35E-2</v>
      </c>
      <c r="T256" s="184">
        <f t="shared" si="62"/>
        <v>244</v>
      </c>
      <c r="U256" s="31">
        <f t="shared" si="55"/>
        <v>49095165</v>
      </c>
      <c r="V256" s="37">
        <f t="shared" si="56"/>
        <v>8609.0300000000007</v>
      </c>
      <c r="W256" s="34">
        <f t="shared" si="57"/>
        <v>0</v>
      </c>
      <c r="X256" s="34">
        <f t="shared" si="58"/>
        <v>1.02</v>
      </c>
      <c r="Y256" s="79">
        <v>1295707.82</v>
      </c>
      <c r="Z256" s="78">
        <v>2648511779</v>
      </c>
      <c r="AA256" s="11">
        <v>1015306469</v>
      </c>
      <c r="AB256" s="11">
        <v>40320923</v>
      </c>
      <c r="AC256" s="11">
        <v>319220</v>
      </c>
      <c r="AD256" s="11">
        <v>51569</v>
      </c>
      <c r="AE256" s="11">
        <v>178043</v>
      </c>
      <c r="AF256" s="11"/>
      <c r="AG256" s="11"/>
      <c r="AH256" s="11"/>
      <c r="AI256" s="11"/>
      <c r="AJ256" s="11">
        <v>5811074</v>
      </c>
      <c r="AK256" s="11"/>
      <c r="AL256" s="11"/>
      <c r="AM256" s="11"/>
      <c r="AN256" s="11"/>
      <c r="AO256" s="11"/>
      <c r="AP256" s="11"/>
      <c r="AQ256" s="11"/>
      <c r="AR256" s="11"/>
      <c r="AS256" s="11"/>
      <c r="AT256" s="11">
        <v>583715</v>
      </c>
      <c r="AU256" s="8">
        <v>0</v>
      </c>
      <c r="AV256" s="8">
        <v>749715</v>
      </c>
      <c r="AW256" s="38">
        <f t="shared" si="63"/>
        <v>48014259</v>
      </c>
    </row>
    <row r="257" spans="1:49" x14ac:dyDescent="0.2">
      <c r="A257" s="1">
        <v>113365303</v>
      </c>
      <c r="B257" s="2" t="s">
        <v>291</v>
      </c>
      <c r="C257" s="2" t="s">
        <v>278</v>
      </c>
      <c r="D257" s="15">
        <v>58527</v>
      </c>
      <c r="E257" s="6">
        <v>6660</v>
      </c>
      <c r="F257" s="28">
        <f t="shared" si="59"/>
        <v>24911678.73</v>
      </c>
      <c r="G257" s="37">
        <f t="shared" si="48"/>
        <v>63.91</v>
      </c>
      <c r="H257" s="39">
        <f t="shared" si="60"/>
        <v>118</v>
      </c>
      <c r="I257" s="34">
        <f t="shared" si="49"/>
        <v>1.25</v>
      </c>
      <c r="J257" s="76">
        <v>29098624.080000002</v>
      </c>
      <c r="K257" s="76">
        <v>48917.16</v>
      </c>
      <c r="L257" s="76">
        <f t="shared" si="61"/>
        <v>29049706.920000002</v>
      </c>
      <c r="M257" s="64">
        <v>1635.223</v>
      </c>
      <c r="N257" s="23">
        <f>INDEX('BEFC_17-18'!$Z$3:$Z$502,MATCH('LECI_17-18'!A:A,'BEFC_17-18'!$A$3:$A$502))</f>
        <v>259.90100000000001</v>
      </c>
      <c r="O257" s="35">
        <f t="shared" si="50"/>
        <v>15328.66</v>
      </c>
      <c r="P257" s="237">
        <f t="shared" si="51"/>
        <v>450</v>
      </c>
      <c r="Q257" s="22">
        <f t="shared" si="52"/>
        <v>0.77559999999999996</v>
      </c>
      <c r="R257" s="34">
        <f t="shared" si="53"/>
        <v>0.97</v>
      </c>
      <c r="S257" s="29">
        <f t="shared" si="54"/>
        <v>1.2800000000000001E-2</v>
      </c>
      <c r="T257" s="184">
        <f t="shared" si="62"/>
        <v>297</v>
      </c>
      <c r="U257" s="31">
        <f t="shared" si="55"/>
        <v>26045423</v>
      </c>
      <c r="V257" s="37">
        <f t="shared" si="56"/>
        <v>13743.39</v>
      </c>
      <c r="W257" s="34">
        <f t="shared" si="57"/>
        <v>0</v>
      </c>
      <c r="X257" s="34">
        <f t="shared" si="58"/>
        <v>0.97</v>
      </c>
      <c r="Y257" s="79">
        <v>373906.01</v>
      </c>
      <c r="Z257" s="78">
        <v>1497955280</v>
      </c>
      <c r="AA257" s="11">
        <v>445733033</v>
      </c>
      <c r="AB257" s="11">
        <v>21115028.579999998</v>
      </c>
      <c r="AC257" s="11">
        <v>184085.58</v>
      </c>
      <c r="AD257" s="11">
        <v>27627.25</v>
      </c>
      <c r="AE257" s="11"/>
      <c r="AF257" s="11"/>
      <c r="AG257" s="11"/>
      <c r="AH257" s="11"/>
      <c r="AI257" s="11"/>
      <c r="AJ257" s="11">
        <v>2596512.5</v>
      </c>
      <c r="AK257" s="11"/>
      <c r="AL257" s="11"/>
      <c r="AM257" s="11"/>
      <c r="AN257" s="11"/>
      <c r="AO257" s="11"/>
      <c r="AP257" s="11"/>
      <c r="AQ257" s="11"/>
      <c r="AR257" s="11"/>
      <c r="AS257" s="11"/>
      <c r="AT257" s="11">
        <v>538670.14</v>
      </c>
      <c r="AU257" s="8">
        <v>0</v>
      </c>
      <c r="AV257" s="8">
        <v>75848.67</v>
      </c>
      <c r="AW257" s="38">
        <f t="shared" si="63"/>
        <v>24537772.719999999</v>
      </c>
    </row>
    <row r="258" spans="1:49" x14ac:dyDescent="0.2">
      <c r="A258" s="1">
        <v>113367003</v>
      </c>
      <c r="B258" s="2" t="s">
        <v>292</v>
      </c>
      <c r="C258" s="2" t="s">
        <v>278</v>
      </c>
      <c r="D258" s="15">
        <v>57286</v>
      </c>
      <c r="E258" s="6">
        <v>11149</v>
      </c>
      <c r="F258" s="28">
        <f t="shared" si="59"/>
        <v>30641236.639999997</v>
      </c>
      <c r="G258" s="37">
        <f t="shared" si="48"/>
        <v>47.98</v>
      </c>
      <c r="H258" s="39">
        <f t="shared" si="60"/>
        <v>295</v>
      </c>
      <c r="I258" s="34">
        <f t="shared" si="49"/>
        <v>0.94</v>
      </c>
      <c r="J258" s="76">
        <v>47271767.189999998</v>
      </c>
      <c r="K258" s="76">
        <v>34757.15</v>
      </c>
      <c r="L258" s="76">
        <f t="shared" si="61"/>
        <v>47237010.039999999</v>
      </c>
      <c r="M258" s="64">
        <v>3571.1950000000002</v>
      </c>
      <c r="N258" s="23">
        <f>INDEX('BEFC_17-18'!$Z$3:$Z$502,MATCH('LECI_17-18'!A:A,'BEFC_17-18'!$A$3:$A$502))</f>
        <v>586.51</v>
      </c>
      <c r="O258" s="35">
        <f t="shared" si="50"/>
        <v>11361.32</v>
      </c>
      <c r="P258" s="237">
        <f t="shared" si="51"/>
        <v>198</v>
      </c>
      <c r="Q258" s="22">
        <f t="shared" si="52"/>
        <v>1.0465</v>
      </c>
      <c r="R258" s="34">
        <f t="shared" si="53"/>
        <v>0.94</v>
      </c>
      <c r="S258" s="29">
        <f t="shared" si="54"/>
        <v>1.0699999999999999E-2</v>
      </c>
      <c r="T258" s="184">
        <f t="shared" si="62"/>
        <v>419</v>
      </c>
      <c r="U258" s="31">
        <f t="shared" si="55"/>
        <v>38239798</v>
      </c>
      <c r="V258" s="37">
        <f t="shared" si="56"/>
        <v>9197.33</v>
      </c>
      <c r="W258" s="34">
        <f t="shared" si="57"/>
        <v>0</v>
      </c>
      <c r="X258" s="34">
        <f t="shared" si="58"/>
        <v>0.94</v>
      </c>
      <c r="Y258" s="79">
        <v>553770.49</v>
      </c>
      <c r="Z258" s="78">
        <v>2211606376</v>
      </c>
      <c r="AA258" s="11">
        <v>642109881</v>
      </c>
      <c r="AB258" s="11">
        <v>21279420.079999998</v>
      </c>
      <c r="AC258" s="11">
        <v>109318.97</v>
      </c>
      <c r="AD258" s="11">
        <v>32217.25</v>
      </c>
      <c r="AE258" s="11">
        <v>109.2</v>
      </c>
      <c r="AF258" s="11"/>
      <c r="AG258" s="11"/>
      <c r="AH258" s="11"/>
      <c r="AI258" s="11"/>
      <c r="AJ258" s="11">
        <v>7708756.8399999999</v>
      </c>
      <c r="AK258" s="11"/>
      <c r="AL258" s="11"/>
      <c r="AM258" s="11"/>
      <c r="AN258" s="11"/>
      <c r="AO258" s="11"/>
      <c r="AP258" s="11"/>
      <c r="AQ258" s="11"/>
      <c r="AR258" s="11"/>
      <c r="AS258" s="11"/>
      <c r="AT258" s="11">
        <v>678649.76</v>
      </c>
      <c r="AU258" s="8">
        <v>0</v>
      </c>
      <c r="AV258" s="8">
        <v>278994.05</v>
      </c>
      <c r="AW258" s="38">
        <f t="shared" si="63"/>
        <v>30087466.149999999</v>
      </c>
    </row>
    <row r="259" spans="1:49" x14ac:dyDescent="0.2">
      <c r="A259" s="1">
        <v>113369003</v>
      </c>
      <c r="B259" s="2" t="s">
        <v>293</v>
      </c>
      <c r="C259" s="2" t="s">
        <v>278</v>
      </c>
      <c r="D259" s="15">
        <v>62682</v>
      </c>
      <c r="E259" s="6">
        <v>11857</v>
      </c>
      <c r="F259" s="28">
        <f t="shared" si="59"/>
        <v>45580968.280000009</v>
      </c>
      <c r="G259" s="37">
        <f t="shared" ref="G259:G322" si="64">ROUND(F259/(D259*E259)*1000,2)</f>
        <v>61.33</v>
      </c>
      <c r="H259" s="39">
        <f t="shared" si="60"/>
        <v>146</v>
      </c>
      <c r="I259" s="34">
        <f t="shared" ref="I259:I322" si="65">ROUND(G259/$G$504,2)</f>
        <v>1.2</v>
      </c>
      <c r="J259" s="76">
        <v>56509073.68</v>
      </c>
      <c r="K259" s="76">
        <v>56280.92</v>
      </c>
      <c r="L259" s="76">
        <f t="shared" si="61"/>
        <v>56452792.759999998</v>
      </c>
      <c r="M259" s="64">
        <v>4133.1719999999996</v>
      </c>
      <c r="N259" s="23">
        <f>INDEX('BEFC_17-18'!$Z$3:$Z$502,MATCH('LECI_17-18'!A:A,'BEFC_17-18'!$A$3:$A$502))</f>
        <v>453.363</v>
      </c>
      <c r="O259" s="35">
        <f t="shared" ref="O259:O322" si="66">ROUND(L259/(M259+N259),2)</f>
        <v>12308.38</v>
      </c>
      <c r="P259" s="237">
        <f t="shared" ref="P259:P322" si="67">RANK($O259,$O$3:$O$502,1)</f>
        <v>294</v>
      </c>
      <c r="Q259" s="22">
        <f t="shared" ref="Q259:Q322" si="68">ROUND(1/(O259/$O$504),4)</f>
        <v>0.96589999999999998</v>
      </c>
      <c r="R259" s="34">
        <f t="shared" ref="R259:R322" si="69">IF(Q259&lt;1,ROUND(I259*Q259,2),I259)</f>
        <v>1.1599999999999999</v>
      </c>
      <c r="S259" s="29">
        <f t="shared" ref="S259:S322" si="70">ROUND(F259/(Z259+AA259),4)</f>
        <v>1.43E-2</v>
      </c>
      <c r="T259" s="184">
        <f t="shared" si="62"/>
        <v>201</v>
      </c>
      <c r="U259" s="31">
        <f t="shared" ref="U259:U322" si="71">ROUND((Z259+AA259)*$S$504,0)</f>
        <v>42643481</v>
      </c>
      <c r="V259" s="37">
        <f t="shared" ref="V259:V322" si="72">ROUND(U259/(M259+N259),2)</f>
        <v>9297.5400000000009</v>
      </c>
      <c r="W259" s="34">
        <f t="shared" ref="W259:W322" si="73">IF(V259&lt;$V$504,ROUND(1-(V259/$V$504),2),0)</f>
        <v>0</v>
      </c>
      <c r="X259" s="34">
        <f t="shared" ref="X259:X322" si="74">R259+W259</f>
        <v>1.1599999999999999</v>
      </c>
      <c r="Y259" s="79">
        <v>936724.46</v>
      </c>
      <c r="Z259" s="78">
        <v>2268122009</v>
      </c>
      <c r="AA259" s="11">
        <v>914227300</v>
      </c>
      <c r="AB259" s="11">
        <v>37633385.420000002</v>
      </c>
      <c r="AC259" s="11">
        <v>368882.5</v>
      </c>
      <c r="AD259" s="11">
        <v>50961.71</v>
      </c>
      <c r="AE259" s="11"/>
      <c r="AF259" s="11"/>
      <c r="AG259" s="11"/>
      <c r="AH259" s="11"/>
      <c r="AI259" s="11"/>
      <c r="AJ259" s="11">
        <v>6030125.8099999996</v>
      </c>
      <c r="AK259" s="11"/>
      <c r="AL259" s="11"/>
      <c r="AM259" s="11"/>
      <c r="AN259" s="11"/>
      <c r="AO259" s="11"/>
      <c r="AP259" s="11"/>
      <c r="AQ259" s="11"/>
      <c r="AR259" s="11"/>
      <c r="AS259" s="11"/>
      <c r="AT259" s="11">
        <v>512633.86</v>
      </c>
      <c r="AU259" s="8">
        <v>0</v>
      </c>
      <c r="AV259" s="8">
        <v>48254.52</v>
      </c>
      <c r="AW259" s="38">
        <f t="shared" si="63"/>
        <v>44644243.820000008</v>
      </c>
    </row>
    <row r="260" spans="1:49" x14ac:dyDescent="0.2">
      <c r="A260" s="1">
        <v>113380303</v>
      </c>
      <c r="B260" s="2" t="s">
        <v>294</v>
      </c>
      <c r="C260" s="2" t="s">
        <v>295</v>
      </c>
      <c r="D260" s="15">
        <v>56126</v>
      </c>
      <c r="E260" s="6">
        <v>4328</v>
      </c>
      <c r="F260" s="28">
        <f t="shared" ref="F260:F323" si="75">Y260+AW260</f>
        <v>13673028.99</v>
      </c>
      <c r="G260" s="37">
        <f t="shared" si="64"/>
        <v>56.29</v>
      </c>
      <c r="H260" s="39">
        <f t="shared" ref="H260:H323" si="76">RANK(G260,$G$3:$G$502,0)</f>
        <v>187</v>
      </c>
      <c r="I260" s="34">
        <f t="shared" si="65"/>
        <v>1.1000000000000001</v>
      </c>
      <c r="J260" s="76">
        <v>19703681.739999998</v>
      </c>
      <c r="K260" s="76">
        <v>27572.79</v>
      </c>
      <c r="L260" s="76">
        <f t="shared" ref="L260:L323" si="77">J260-K260</f>
        <v>19676108.949999999</v>
      </c>
      <c r="M260" s="64">
        <v>1484.7380000000001</v>
      </c>
      <c r="N260" s="23">
        <f>INDEX('BEFC_17-18'!$Z$3:$Z$502,MATCH('LECI_17-18'!A:A,'BEFC_17-18'!$A$3:$A$502))</f>
        <v>160.21600000000001</v>
      </c>
      <c r="O260" s="35">
        <f t="shared" si="66"/>
        <v>11961.49</v>
      </c>
      <c r="P260" s="237">
        <f t="shared" si="67"/>
        <v>263</v>
      </c>
      <c r="Q260" s="22">
        <f t="shared" si="68"/>
        <v>0.99390000000000001</v>
      </c>
      <c r="R260" s="34">
        <f t="shared" si="69"/>
        <v>1.0900000000000001</v>
      </c>
      <c r="S260" s="29">
        <f t="shared" si="70"/>
        <v>1.32E-2</v>
      </c>
      <c r="T260" s="184">
        <f t="shared" ref="T260:T323" si="78">RANK(S260,$S$3:$S$502,0)</f>
        <v>258</v>
      </c>
      <c r="U260" s="31">
        <f t="shared" si="71"/>
        <v>13836342</v>
      </c>
      <c r="V260" s="37">
        <f t="shared" si="72"/>
        <v>8411.39</v>
      </c>
      <c r="W260" s="34">
        <f t="shared" si="73"/>
        <v>0</v>
      </c>
      <c r="X260" s="34">
        <f t="shared" si="74"/>
        <v>1.0900000000000001</v>
      </c>
      <c r="Y260" s="79">
        <v>258624.82</v>
      </c>
      <c r="Z260" s="78">
        <v>758863401</v>
      </c>
      <c r="AA260" s="11">
        <v>273699470</v>
      </c>
      <c r="AB260" s="11">
        <v>10494697.76</v>
      </c>
      <c r="AC260" s="11">
        <v>63116.5</v>
      </c>
      <c r="AD260" s="11">
        <v>14459.09</v>
      </c>
      <c r="AE260" s="11"/>
      <c r="AF260" s="11"/>
      <c r="AG260" s="11"/>
      <c r="AH260" s="11"/>
      <c r="AI260" s="11"/>
      <c r="AJ260" s="11">
        <v>2472062.33</v>
      </c>
      <c r="AK260" s="11"/>
      <c r="AL260" s="11"/>
      <c r="AM260" s="11"/>
      <c r="AN260" s="11"/>
      <c r="AO260" s="11"/>
      <c r="AP260" s="11"/>
      <c r="AQ260" s="11"/>
      <c r="AR260" s="11"/>
      <c r="AS260" s="11"/>
      <c r="AT260" s="11">
        <v>362900.08</v>
      </c>
      <c r="AU260" s="8">
        <v>0</v>
      </c>
      <c r="AV260" s="8">
        <v>7168.41</v>
      </c>
      <c r="AW260" s="38">
        <f t="shared" ref="AW260:AW323" si="79">SUM(AB260:AV260)</f>
        <v>13414404.17</v>
      </c>
    </row>
    <row r="261" spans="1:49" x14ac:dyDescent="0.2">
      <c r="A261" s="1">
        <v>113381303</v>
      </c>
      <c r="B261" s="2" t="s">
        <v>296</v>
      </c>
      <c r="C261" s="2" t="s">
        <v>295</v>
      </c>
      <c r="D261" s="15">
        <v>63367</v>
      </c>
      <c r="E261" s="6">
        <v>13815</v>
      </c>
      <c r="F261" s="28">
        <f t="shared" si="75"/>
        <v>47966879.129999995</v>
      </c>
      <c r="G261" s="37">
        <f t="shared" si="64"/>
        <v>54.79</v>
      </c>
      <c r="H261" s="39">
        <f t="shared" si="76"/>
        <v>211</v>
      </c>
      <c r="I261" s="34">
        <f t="shared" si="65"/>
        <v>1.07</v>
      </c>
      <c r="J261" s="76">
        <v>65572713.539999999</v>
      </c>
      <c r="K261" s="76">
        <v>374047.8</v>
      </c>
      <c r="L261" s="76">
        <f t="shared" si="77"/>
        <v>65198665.740000002</v>
      </c>
      <c r="M261" s="64">
        <v>4674.9340000000002</v>
      </c>
      <c r="N261" s="23">
        <f>INDEX('BEFC_17-18'!$Z$3:$Z$502,MATCH('LECI_17-18'!A:A,'BEFC_17-18'!$A$3:$A$502))</f>
        <v>605.35900000000004</v>
      </c>
      <c r="O261" s="35">
        <f t="shared" si="66"/>
        <v>12347.55</v>
      </c>
      <c r="P261" s="237">
        <f t="shared" si="67"/>
        <v>298</v>
      </c>
      <c r="Q261" s="22">
        <f t="shared" si="68"/>
        <v>0.96289999999999998</v>
      </c>
      <c r="R261" s="34">
        <f t="shared" si="69"/>
        <v>1.03</v>
      </c>
      <c r="S261" s="29">
        <f t="shared" si="70"/>
        <v>1.3899999999999999E-2</v>
      </c>
      <c r="T261" s="184">
        <f t="shared" si="78"/>
        <v>220</v>
      </c>
      <c r="U261" s="31">
        <f t="shared" si="71"/>
        <v>46181359</v>
      </c>
      <c r="V261" s="37">
        <f t="shared" si="72"/>
        <v>8745.98</v>
      </c>
      <c r="W261" s="34">
        <f t="shared" si="73"/>
        <v>0</v>
      </c>
      <c r="X261" s="34">
        <f t="shared" si="74"/>
        <v>1.03</v>
      </c>
      <c r="Y261" s="79">
        <v>1262136.3500000001</v>
      </c>
      <c r="Z261" s="78">
        <v>2564362184</v>
      </c>
      <c r="AA261" s="11">
        <v>882007903</v>
      </c>
      <c r="AB261" s="11">
        <v>41002115.68</v>
      </c>
      <c r="AC261" s="11">
        <v>263790.21000000002</v>
      </c>
      <c r="AD261" s="11">
        <v>49753.26</v>
      </c>
      <c r="AE261" s="11">
        <v>86840.41</v>
      </c>
      <c r="AF261" s="11"/>
      <c r="AG261" s="11"/>
      <c r="AH261" s="11"/>
      <c r="AI261" s="11"/>
      <c r="AJ261" s="11">
        <v>4747953</v>
      </c>
      <c r="AK261" s="11"/>
      <c r="AL261" s="11"/>
      <c r="AM261" s="11"/>
      <c r="AN261" s="11"/>
      <c r="AO261" s="11"/>
      <c r="AP261" s="11"/>
      <c r="AQ261" s="11"/>
      <c r="AR261" s="11"/>
      <c r="AS261" s="11"/>
      <c r="AT261" s="11">
        <v>538627.82999999996</v>
      </c>
      <c r="AU261" s="8">
        <v>0</v>
      </c>
      <c r="AV261" s="8">
        <v>15662.39</v>
      </c>
      <c r="AW261" s="38">
        <f t="shared" si="79"/>
        <v>46704742.779999994</v>
      </c>
    </row>
    <row r="262" spans="1:49" x14ac:dyDescent="0.2">
      <c r="A262" s="1">
        <v>113382303</v>
      </c>
      <c r="B262" s="2" t="s">
        <v>297</v>
      </c>
      <c r="C262" s="2" t="s">
        <v>295</v>
      </c>
      <c r="D262" s="15">
        <v>57419</v>
      </c>
      <c r="E262" s="6">
        <v>7896</v>
      </c>
      <c r="F262" s="28">
        <f t="shared" si="75"/>
        <v>26373696.250000004</v>
      </c>
      <c r="G262" s="37">
        <f t="shared" si="64"/>
        <v>58.17</v>
      </c>
      <c r="H262" s="39">
        <f t="shared" si="76"/>
        <v>174</v>
      </c>
      <c r="I262" s="34">
        <f t="shared" si="65"/>
        <v>1.1299999999999999</v>
      </c>
      <c r="J262" s="76">
        <v>32878062.530000001</v>
      </c>
      <c r="K262" s="76">
        <v>149917.64000000001</v>
      </c>
      <c r="L262" s="76">
        <f t="shared" si="77"/>
        <v>32728144.890000001</v>
      </c>
      <c r="M262" s="64">
        <v>2373.8310000000001</v>
      </c>
      <c r="N262" s="23">
        <f>INDEX('BEFC_17-18'!$Z$3:$Z$502,MATCH('LECI_17-18'!A:A,'BEFC_17-18'!$A$3:$A$502))</f>
        <v>335.75400000000002</v>
      </c>
      <c r="O262" s="35">
        <f t="shared" si="66"/>
        <v>12078.66</v>
      </c>
      <c r="P262" s="237">
        <f t="shared" si="67"/>
        <v>274</v>
      </c>
      <c r="Q262" s="22">
        <f t="shared" si="68"/>
        <v>0.98429999999999995</v>
      </c>
      <c r="R262" s="34">
        <f t="shared" si="69"/>
        <v>1.1100000000000001</v>
      </c>
      <c r="S262" s="29">
        <f t="shared" si="70"/>
        <v>1.35E-2</v>
      </c>
      <c r="T262" s="184">
        <f t="shared" si="78"/>
        <v>244</v>
      </c>
      <c r="U262" s="31">
        <f t="shared" si="71"/>
        <v>26102411</v>
      </c>
      <c r="V262" s="37">
        <f t="shared" si="72"/>
        <v>9633.36</v>
      </c>
      <c r="W262" s="34">
        <f t="shared" si="73"/>
        <v>0</v>
      </c>
      <c r="X262" s="34">
        <f t="shared" si="74"/>
        <v>1.1100000000000001</v>
      </c>
      <c r="Y262" s="79">
        <v>465170.84</v>
      </c>
      <c r="Z262" s="78">
        <v>1455848918</v>
      </c>
      <c r="AA262" s="11">
        <v>492092187</v>
      </c>
      <c r="AB262" s="11">
        <v>22639232.420000002</v>
      </c>
      <c r="AC262" s="11">
        <v>101010.08</v>
      </c>
      <c r="AD262" s="11">
        <v>27295.360000000001</v>
      </c>
      <c r="AE262" s="11">
        <v>3253.44</v>
      </c>
      <c r="AF262" s="11"/>
      <c r="AG262" s="11">
        <v>39922.71</v>
      </c>
      <c r="AH262" s="11"/>
      <c r="AI262" s="11">
        <v>39922.699999999997</v>
      </c>
      <c r="AJ262" s="11">
        <v>2526164.96</v>
      </c>
      <c r="AK262" s="11"/>
      <c r="AL262" s="11"/>
      <c r="AM262" s="11"/>
      <c r="AN262" s="11"/>
      <c r="AO262" s="11"/>
      <c r="AP262" s="11"/>
      <c r="AQ262" s="11"/>
      <c r="AR262" s="11"/>
      <c r="AS262" s="11"/>
      <c r="AT262" s="11">
        <v>432693.07</v>
      </c>
      <c r="AU262" s="8">
        <v>0</v>
      </c>
      <c r="AV262" s="8">
        <v>99030.67</v>
      </c>
      <c r="AW262" s="38">
        <f t="shared" si="79"/>
        <v>25908525.410000004</v>
      </c>
    </row>
    <row r="263" spans="1:49" x14ac:dyDescent="0.2">
      <c r="A263" s="1">
        <v>113384603</v>
      </c>
      <c r="B263" s="2" t="s">
        <v>298</v>
      </c>
      <c r="C263" s="2" t="s">
        <v>295</v>
      </c>
      <c r="D263" s="15">
        <v>35062</v>
      </c>
      <c r="E263" s="6">
        <v>10208</v>
      </c>
      <c r="F263" s="28">
        <f t="shared" si="75"/>
        <v>19636428.170000002</v>
      </c>
      <c r="G263" s="37">
        <f t="shared" si="64"/>
        <v>54.86</v>
      </c>
      <c r="H263" s="39">
        <f t="shared" si="76"/>
        <v>209</v>
      </c>
      <c r="I263" s="34">
        <f t="shared" si="65"/>
        <v>1.07</v>
      </c>
      <c r="J263" s="76">
        <v>59674915.349999994</v>
      </c>
      <c r="K263" s="76">
        <v>92895.73</v>
      </c>
      <c r="L263" s="76">
        <f t="shared" si="77"/>
        <v>59582019.619999997</v>
      </c>
      <c r="M263" s="64">
        <v>5003.2359999999999</v>
      </c>
      <c r="N263" s="23">
        <f>INDEX('BEFC_17-18'!$Z$3:$Z$502,MATCH('LECI_17-18'!A:A,'BEFC_17-18'!$A$3:$A$502))</f>
        <v>2648.2359999999999</v>
      </c>
      <c r="O263" s="35">
        <f t="shared" si="66"/>
        <v>7787</v>
      </c>
      <c r="P263" s="237">
        <f t="shared" si="67"/>
        <v>3</v>
      </c>
      <c r="Q263" s="22">
        <f t="shared" si="68"/>
        <v>1.5267999999999999</v>
      </c>
      <c r="R263" s="34">
        <f t="shared" si="69"/>
        <v>1.07</v>
      </c>
      <c r="S263" s="29">
        <f t="shared" si="70"/>
        <v>1.77E-2</v>
      </c>
      <c r="T263" s="184">
        <f t="shared" si="78"/>
        <v>58</v>
      </c>
      <c r="U263" s="31">
        <f t="shared" si="71"/>
        <v>14842339</v>
      </c>
      <c r="V263" s="37">
        <f t="shared" si="72"/>
        <v>1939.8</v>
      </c>
      <c r="W263" s="34">
        <f t="shared" si="73"/>
        <v>0.71</v>
      </c>
      <c r="X263" s="34">
        <f t="shared" si="74"/>
        <v>1.78</v>
      </c>
      <c r="Y263" s="79">
        <v>1767781.3</v>
      </c>
      <c r="Z263" s="78">
        <v>733602720</v>
      </c>
      <c r="AA263" s="11">
        <v>374034504</v>
      </c>
      <c r="AB263" s="11">
        <v>14745236.390000001</v>
      </c>
      <c r="AC263" s="11">
        <v>32538.26</v>
      </c>
      <c r="AD263" s="11">
        <v>18954.25</v>
      </c>
      <c r="AE263" s="11">
        <v>98000.91</v>
      </c>
      <c r="AF263" s="11"/>
      <c r="AG263" s="11">
        <v>21925.16</v>
      </c>
      <c r="AH263" s="11"/>
      <c r="AI263" s="11">
        <v>90371.08</v>
      </c>
      <c r="AJ263" s="11">
        <v>1920573.21</v>
      </c>
      <c r="AK263" s="11"/>
      <c r="AL263" s="11"/>
      <c r="AM263" s="11"/>
      <c r="AN263" s="11"/>
      <c r="AO263" s="11"/>
      <c r="AP263" s="11"/>
      <c r="AQ263" s="11"/>
      <c r="AR263" s="11"/>
      <c r="AS263" s="11"/>
      <c r="AT263" s="11">
        <v>846661.63</v>
      </c>
      <c r="AU263" s="8">
        <v>0</v>
      </c>
      <c r="AV263" s="8">
        <v>94385.98</v>
      </c>
      <c r="AW263" s="38">
        <f t="shared" si="79"/>
        <v>17868646.870000001</v>
      </c>
    </row>
    <row r="264" spans="1:49" x14ac:dyDescent="0.2">
      <c r="A264" s="1">
        <v>113385003</v>
      </c>
      <c r="B264" s="2" t="s">
        <v>299</v>
      </c>
      <c r="C264" s="2" t="s">
        <v>295</v>
      </c>
      <c r="D264" s="15">
        <v>60503</v>
      </c>
      <c r="E264" s="6">
        <v>6614</v>
      </c>
      <c r="F264" s="28">
        <f t="shared" si="75"/>
        <v>20528022.839999996</v>
      </c>
      <c r="G264" s="37">
        <f t="shared" si="64"/>
        <v>51.3</v>
      </c>
      <c r="H264" s="39">
        <f t="shared" si="76"/>
        <v>249</v>
      </c>
      <c r="I264" s="34">
        <f t="shared" si="65"/>
        <v>1</v>
      </c>
      <c r="J264" s="76">
        <v>31627923.41</v>
      </c>
      <c r="K264" s="76">
        <v>37251.35</v>
      </c>
      <c r="L264" s="76">
        <f t="shared" si="77"/>
        <v>31590672.059999999</v>
      </c>
      <c r="M264" s="64">
        <v>2295.8359999999998</v>
      </c>
      <c r="N264" s="23">
        <f>INDEX('BEFC_17-18'!$Z$3:$Z$502,MATCH('LECI_17-18'!A:A,'BEFC_17-18'!$A$3:$A$502))</f>
        <v>313.91399999999999</v>
      </c>
      <c r="O264" s="35">
        <f t="shared" si="66"/>
        <v>12104.87</v>
      </c>
      <c r="P264" s="237">
        <f t="shared" si="67"/>
        <v>278</v>
      </c>
      <c r="Q264" s="22">
        <f t="shared" si="68"/>
        <v>0.98219999999999996</v>
      </c>
      <c r="R264" s="34">
        <f t="shared" si="69"/>
        <v>0.98</v>
      </c>
      <c r="S264" s="29">
        <f t="shared" si="70"/>
        <v>1.2200000000000001E-2</v>
      </c>
      <c r="T264" s="184">
        <f t="shared" si="78"/>
        <v>336</v>
      </c>
      <c r="U264" s="31">
        <f t="shared" si="71"/>
        <v>22519656</v>
      </c>
      <c r="V264" s="37">
        <f t="shared" si="72"/>
        <v>8629.0499999999993</v>
      </c>
      <c r="W264" s="34">
        <f t="shared" si="73"/>
        <v>0</v>
      </c>
      <c r="X264" s="34">
        <f t="shared" si="74"/>
        <v>0.98</v>
      </c>
      <c r="Y264" s="79">
        <v>648917.5</v>
      </c>
      <c r="Z264" s="78">
        <v>1272412553</v>
      </c>
      <c r="AA264" s="11">
        <v>408158792</v>
      </c>
      <c r="AB264" s="11">
        <v>16446163.720000001</v>
      </c>
      <c r="AC264" s="11">
        <v>104451.76</v>
      </c>
      <c r="AD264" s="11">
        <v>21006.19</v>
      </c>
      <c r="AE264" s="11">
        <v>30565.84</v>
      </c>
      <c r="AF264" s="11"/>
      <c r="AG264" s="11">
        <v>40588.379999999997</v>
      </c>
      <c r="AH264" s="11"/>
      <c r="AI264" s="11">
        <v>40588.36</v>
      </c>
      <c r="AJ264" s="11">
        <v>2385550.56</v>
      </c>
      <c r="AK264" s="11"/>
      <c r="AL264" s="11"/>
      <c r="AM264" s="11"/>
      <c r="AN264" s="11"/>
      <c r="AO264" s="11"/>
      <c r="AP264" s="11"/>
      <c r="AQ264" s="11"/>
      <c r="AR264" s="11"/>
      <c r="AS264" s="11"/>
      <c r="AT264" s="11">
        <v>805594.29</v>
      </c>
      <c r="AU264" s="8">
        <v>0</v>
      </c>
      <c r="AV264" s="8">
        <v>4596.24</v>
      </c>
      <c r="AW264" s="38">
        <f t="shared" si="79"/>
        <v>19879105.339999996</v>
      </c>
    </row>
    <row r="265" spans="1:49" x14ac:dyDescent="0.2">
      <c r="A265" s="1">
        <v>113385303</v>
      </c>
      <c r="B265" s="2" t="s">
        <v>300</v>
      </c>
      <c r="C265" s="2" t="s">
        <v>295</v>
      </c>
      <c r="D265" s="15">
        <v>60290</v>
      </c>
      <c r="E265" s="6">
        <v>9406</v>
      </c>
      <c r="F265" s="28">
        <f t="shared" si="75"/>
        <v>30665653.080000002</v>
      </c>
      <c r="G265" s="37">
        <f t="shared" si="64"/>
        <v>54.08</v>
      </c>
      <c r="H265" s="39">
        <f t="shared" si="76"/>
        <v>219</v>
      </c>
      <c r="I265" s="34">
        <f t="shared" si="65"/>
        <v>1.05</v>
      </c>
      <c r="J265" s="76">
        <v>37869826.670000002</v>
      </c>
      <c r="K265" s="76">
        <v>143708</v>
      </c>
      <c r="L265" s="76">
        <f t="shared" si="77"/>
        <v>37726118.670000002</v>
      </c>
      <c r="M265" s="64">
        <v>3520.0520000000001</v>
      </c>
      <c r="N265" s="23">
        <f>INDEX('BEFC_17-18'!$Z$3:$Z$502,MATCH('LECI_17-18'!A:A,'BEFC_17-18'!$A$3:$A$502))</f>
        <v>336.85300000000001</v>
      </c>
      <c r="O265" s="35">
        <f t="shared" si="66"/>
        <v>9781.4500000000007</v>
      </c>
      <c r="P265" s="237">
        <f t="shared" si="67"/>
        <v>47</v>
      </c>
      <c r="Q265" s="22">
        <f t="shared" si="68"/>
        <v>1.2155</v>
      </c>
      <c r="R265" s="34">
        <f t="shared" si="69"/>
        <v>1.05</v>
      </c>
      <c r="S265" s="29">
        <f t="shared" si="70"/>
        <v>1.3100000000000001E-2</v>
      </c>
      <c r="T265" s="184">
        <f t="shared" si="78"/>
        <v>263</v>
      </c>
      <c r="U265" s="31">
        <f t="shared" si="71"/>
        <v>31271021</v>
      </c>
      <c r="V265" s="37">
        <f t="shared" si="72"/>
        <v>8107.8</v>
      </c>
      <c r="W265" s="34">
        <f t="shared" si="73"/>
        <v>0</v>
      </c>
      <c r="X265" s="34">
        <f t="shared" si="74"/>
        <v>1.05</v>
      </c>
      <c r="Y265" s="79">
        <v>342742.08</v>
      </c>
      <c r="Z265" s="78">
        <v>1680804265</v>
      </c>
      <c r="AA265" s="11">
        <v>652853986</v>
      </c>
      <c r="AB265" s="11">
        <v>25673313.960000001</v>
      </c>
      <c r="AC265" s="11">
        <v>123455.38</v>
      </c>
      <c r="AD265" s="11">
        <v>32809.29</v>
      </c>
      <c r="AE265" s="11">
        <v>18947.75</v>
      </c>
      <c r="AF265" s="11"/>
      <c r="AG265" s="11">
        <v>60539.85</v>
      </c>
      <c r="AH265" s="11"/>
      <c r="AI265" s="11">
        <v>60869.09</v>
      </c>
      <c r="AJ265" s="11">
        <v>3861096.98</v>
      </c>
      <c r="AK265" s="11"/>
      <c r="AL265" s="11"/>
      <c r="AM265" s="11"/>
      <c r="AN265" s="11"/>
      <c r="AO265" s="11"/>
      <c r="AP265" s="11"/>
      <c r="AQ265" s="11"/>
      <c r="AR265" s="11"/>
      <c r="AS265" s="11"/>
      <c r="AT265" s="11">
        <v>302165.94</v>
      </c>
      <c r="AU265" s="8">
        <v>0</v>
      </c>
      <c r="AV265" s="8">
        <v>189712.76</v>
      </c>
      <c r="AW265" s="38">
        <f t="shared" si="79"/>
        <v>30322911.000000004</v>
      </c>
    </row>
    <row r="266" spans="1:49" x14ac:dyDescent="0.2">
      <c r="A266" s="1">
        <v>114060503</v>
      </c>
      <c r="B266" s="2" t="s">
        <v>301</v>
      </c>
      <c r="C266" s="2" t="s">
        <v>302</v>
      </c>
      <c r="D266" s="15">
        <v>49657</v>
      </c>
      <c r="E266" s="6">
        <v>2893</v>
      </c>
      <c r="F266" s="28">
        <f t="shared" si="75"/>
        <v>10454375.780000003</v>
      </c>
      <c r="G266" s="37">
        <f t="shared" si="64"/>
        <v>72.77</v>
      </c>
      <c r="H266" s="39">
        <f t="shared" si="76"/>
        <v>51</v>
      </c>
      <c r="I266" s="34">
        <f t="shared" si="65"/>
        <v>1.42</v>
      </c>
      <c r="J266" s="76">
        <v>15912030.51</v>
      </c>
      <c r="K266" s="76">
        <v>19630.509999999998</v>
      </c>
      <c r="L266" s="76">
        <f t="shared" si="77"/>
        <v>15892400</v>
      </c>
      <c r="M266" s="64">
        <v>1070.038</v>
      </c>
      <c r="N266" s="23">
        <f>INDEX('BEFC_17-18'!$Z$3:$Z$502,MATCH('LECI_17-18'!A:A,'BEFC_17-18'!$A$3:$A$502))</f>
        <v>230.553</v>
      </c>
      <c r="O266" s="35">
        <f t="shared" si="66"/>
        <v>12219.37</v>
      </c>
      <c r="P266" s="237">
        <f t="shared" si="67"/>
        <v>285</v>
      </c>
      <c r="Q266" s="22">
        <f t="shared" si="68"/>
        <v>0.97299999999999998</v>
      </c>
      <c r="R266" s="34">
        <f t="shared" si="69"/>
        <v>1.38</v>
      </c>
      <c r="S266" s="29">
        <f t="shared" si="70"/>
        <v>2.23E-2</v>
      </c>
      <c r="T266" s="184">
        <f t="shared" si="78"/>
        <v>11</v>
      </c>
      <c r="U266" s="31">
        <f t="shared" si="71"/>
        <v>6286658</v>
      </c>
      <c r="V266" s="37">
        <f t="shared" si="72"/>
        <v>4833.6899999999996</v>
      </c>
      <c r="W266" s="34">
        <f t="shared" si="73"/>
        <v>0.28000000000000003</v>
      </c>
      <c r="X266" s="34">
        <f t="shared" si="74"/>
        <v>1.66</v>
      </c>
      <c r="Y266" s="79">
        <v>455738.57</v>
      </c>
      <c r="Z266" s="78">
        <v>322880924</v>
      </c>
      <c r="AA266" s="11">
        <v>146272627</v>
      </c>
      <c r="AB266" s="11">
        <v>8594263.5500000007</v>
      </c>
      <c r="AC266" s="11">
        <v>17111.36</v>
      </c>
      <c r="AD266" s="11">
        <v>10906.07</v>
      </c>
      <c r="AE266" s="11"/>
      <c r="AF266" s="11"/>
      <c r="AG266" s="11">
        <v>17468.8</v>
      </c>
      <c r="AH266" s="11"/>
      <c r="AI266" s="11">
        <v>17468.8</v>
      </c>
      <c r="AJ266" s="11">
        <v>917897.38</v>
      </c>
      <c r="AK266" s="11"/>
      <c r="AL266" s="11"/>
      <c r="AM266" s="11"/>
      <c r="AN266" s="11"/>
      <c r="AO266" s="11"/>
      <c r="AP266" s="11"/>
      <c r="AQ266" s="11"/>
      <c r="AR266" s="11"/>
      <c r="AS266" s="11"/>
      <c r="AT266" s="11">
        <v>358151.47</v>
      </c>
      <c r="AU266" s="8">
        <v>0</v>
      </c>
      <c r="AV266" s="8">
        <v>65369.78</v>
      </c>
      <c r="AW266" s="38">
        <f t="shared" si="79"/>
        <v>9998637.2100000028</v>
      </c>
    </row>
    <row r="267" spans="1:49" x14ac:dyDescent="0.2">
      <c r="A267" s="1">
        <v>114060753</v>
      </c>
      <c r="B267" s="2" t="s">
        <v>303</v>
      </c>
      <c r="C267" s="2" t="s">
        <v>302</v>
      </c>
      <c r="D267" s="15">
        <v>71250</v>
      </c>
      <c r="E267" s="6">
        <v>18237</v>
      </c>
      <c r="F267" s="28">
        <f t="shared" si="75"/>
        <v>70598443.600000009</v>
      </c>
      <c r="G267" s="37">
        <f t="shared" si="64"/>
        <v>54.33</v>
      </c>
      <c r="H267" s="39">
        <f t="shared" si="76"/>
        <v>217</v>
      </c>
      <c r="I267" s="34">
        <f t="shared" si="65"/>
        <v>1.06</v>
      </c>
      <c r="J267" s="76">
        <v>97977236.890000001</v>
      </c>
      <c r="K267" s="76">
        <v>40671.550000000003</v>
      </c>
      <c r="L267" s="76">
        <f t="shared" si="77"/>
        <v>97936565.340000004</v>
      </c>
      <c r="M267" s="64">
        <v>6926.0320000000002</v>
      </c>
      <c r="N267" s="23">
        <f>INDEX('BEFC_17-18'!$Z$3:$Z$502,MATCH('LECI_17-18'!A:A,'BEFC_17-18'!$A$3:$A$502))</f>
        <v>629.48699999999997</v>
      </c>
      <c r="O267" s="35">
        <f t="shared" si="66"/>
        <v>12962.26</v>
      </c>
      <c r="P267" s="237">
        <f t="shared" si="67"/>
        <v>343</v>
      </c>
      <c r="Q267" s="22">
        <f t="shared" si="68"/>
        <v>0.91720000000000002</v>
      </c>
      <c r="R267" s="34">
        <f t="shared" si="69"/>
        <v>0.97</v>
      </c>
      <c r="S267" s="29">
        <f t="shared" si="70"/>
        <v>1.41E-2</v>
      </c>
      <c r="T267" s="184">
        <f t="shared" si="78"/>
        <v>210</v>
      </c>
      <c r="U267" s="31">
        <f t="shared" si="71"/>
        <v>67315014</v>
      </c>
      <c r="V267" s="37">
        <f t="shared" si="72"/>
        <v>8909.3799999999992</v>
      </c>
      <c r="W267" s="34">
        <f t="shared" si="73"/>
        <v>0</v>
      </c>
      <c r="X267" s="34">
        <f t="shared" si="74"/>
        <v>0.97</v>
      </c>
      <c r="Y267" s="79">
        <v>1749434.78</v>
      </c>
      <c r="Z267" s="78">
        <v>3597100288</v>
      </c>
      <c r="AA267" s="11">
        <v>1426408203</v>
      </c>
      <c r="AB267" s="11">
        <v>57965425.25</v>
      </c>
      <c r="AC267" s="11">
        <v>458531</v>
      </c>
      <c r="AD267" s="11">
        <v>73753.2</v>
      </c>
      <c r="AE267" s="11">
        <v>198.6</v>
      </c>
      <c r="AF267" s="11"/>
      <c r="AG267" s="11">
        <v>144086.5</v>
      </c>
      <c r="AH267" s="11"/>
      <c r="AI267" s="11">
        <v>207577.64</v>
      </c>
      <c r="AJ267" s="11">
        <v>8075518</v>
      </c>
      <c r="AK267" s="11"/>
      <c r="AL267" s="11"/>
      <c r="AM267" s="11"/>
      <c r="AN267" s="11"/>
      <c r="AO267" s="11"/>
      <c r="AP267" s="11"/>
      <c r="AQ267" s="11"/>
      <c r="AR267" s="11"/>
      <c r="AS267" s="11"/>
      <c r="AT267" s="11">
        <v>1684388.1</v>
      </c>
      <c r="AU267" s="8">
        <v>0</v>
      </c>
      <c r="AV267" s="8">
        <v>239530.53</v>
      </c>
      <c r="AW267" s="38">
        <f t="shared" si="79"/>
        <v>68849008.820000008</v>
      </c>
    </row>
    <row r="268" spans="1:49" x14ac:dyDescent="0.2">
      <c r="A268" s="1">
        <v>114060853</v>
      </c>
      <c r="B268" s="2" t="s">
        <v>304</v>
      </c>
      <c r="C268" s="2" t="s">
        <v>302</v>
      </c>
      <c r="D268" s="15">
        <v>62311</v>
      </c>
      <c r="E268" s="6">
        <v>5132</v>
      </c>
      <c r="F268" s="28">
        <f t="shared" si="75"/>
        <v>21142099.300000001</v>
      </c>
      <c r="G268" s="37">
        <f t="shared" si="64"/>
        <v>66.11</v>
      </c>
      <c r="H268" s="39">
        <f t="shared" si="76"/>
        <v>102</v>
      </c>
      <c r="I268" s="34">
        <f t="shared" si="65"/>
        <v>1.29</v>
      </c>
      <c r="J268" s="76">
        <v>25456520.77</v>
      </c>
      <c r="K268" s="76">
        <v>2626.24</v>
      </c>
      <c r="L268" s="76">
        <f t="shared" si="77"/>
        <v>25453894.530000001</v>
      </c>
      <c r="M268" s="64">
        <v>1499.799</v>
      </c>
      <c r="N268" s="23">
        <f>INDEX('BEFC_17-18'!$Z$3:$Z$502,MATCH('LECI_17-18'!A:A,'BEFC_17-18'!$A$3:$A$502))</f>
        <v>64.207999999999998</v>
      </c>
      <c r="O268" s="35">
        <f t="shared" si="66"/>
        <v>16274.8</v>
      </c>
      <c r="P268" s="237">
        <f t="shared" si="67"/>
        <v>467</v>
      </c>
      <c r="Q268" s="22">
        <f t="shared" si="68"/>
        <v>0.73050000000000004</v>
      </c>
      <c r="R268" s="34">
        <f t="shared" si="69"/>
        <v>0.94</v>
      </c>
      <c r="S268" s="29">
        <f t="shared" si="70"/>
        <v>1.7600000000000001E-2</v>
      </c>
      <c r="T268" s="184">
        <f t="shared" si="78"/>
        <v>64</v>
      </c>
      <c r="U268" s="31">
        <f t="shared" si="71"/>
        <v>16123424</v>
      </c>
      <c r="V268" s="37">
        <f t="shared" si="72"/>
        <v>10309.049999999999</v>
      </c>
      <c r="W268" s="34">
        <f t="shared" si="73"/>
        <v>0</v>
      </c>
      <c r="X268" s="34">
        <f t="shared" si="74"/>
        <v>0.94</v>
      </c>
      <c r="Y268" s="79">
        <v>788785.65</v>
      </c>
      <c r="Z268" s="78">
        <v>857114781</v>
      </c>
      <c r="AA268" s="11">
        <v>346125790</v>
      </c>
      <c r="AB268" s="11">
        <v>17580200.050000001</v>
      </c>
      <c r="AC268" s="11">
        <v>53379.05</v>
      </c>
      <c r="AD268" s="11">
        <v>23372</v>
      </c>
      <c r="AE268" s="11">
        <v>168.72</v>
      </c>
      <c r="AF268" s="11"/>
      <c r="AG268" s="11">
        <v>34288.699999999997</v>
      </c>
      <c r="AH268" s="11"/>
      <c r="AI268" s="11">
        <v>52321.8</v>
      </c>
      <c r="AJ268" s="11">
        <v>1850964.5</v>
      </c>
      <c r="AK268" s="11"/>
      <c r="AL268" s="11"/>
      <c r="AM268" s="11"/>
      <c r="AN268" s="11"/>
      <c r="AO268" s="11"/>
      <c r="AP268" s="11"/>
      <c r="AQ268" s="11"/>
      <c r="AR268" s="11"/>
      <c r="AS268" s="11"/>
      <c r="AT268" s="11">
        <v>747841.62</v>
      </c>
      <c r="AU268" s="8">
        <v>0</v>
      </c>
      <c r="AV268" s="8">
        <v>10777.21</v>
      </c>
      <c r="AW268" s="38">
        <f t="shared" si="79"/>
        <v>20353313.650000002</v>
      </c>
    </row>
    <row r="269" spans="1:49" x14ac:dyDescent="0.2">
      <c r="A269" s="1">
        <v>114061103</v>
      </c>
      <c r="B269" s="2" t="s">
        <v>305</v>
      </c>
      <c r="C269" s="2" t="s">
        <v>302</v>
      </c>
      <c r="D269" s="15">
        <v>65201</v>
      </c>
      <c r="E269" s="6">
        <v>7087</v>
      </c>
      <c r="F269" s="28">
        <f t="shared" si="75"/>
        <v>29017841.809999999</v>
      </c>
      <c r="G269" s="37">
        <f t="shared" si="64"/>
        <v>62.8</v>
      </c>
      <c r="H269" s="39">
        <f t="shared" si="76"/>
        <v>130</v>
      </c>
      <c r="I269" s="34">
        <f t="shared" si="65"/>
        <v>1.22</v>
      </c>
      <c r="J269" s="76">
        <v>41561952.409999996</v>
      </c>
      <c r="K269" s="76">
        <v>768336.93</v>
      </c>
      <c r="L269" s="76">
        <f t="shared" si="77"/>
        <v>40793615.479999997</v>
      </c>
      <c r="M269" s="64">
        <v>2663.962</v>
      </c>
      <c r="N269" s="23">
        <f>INDEX('BEFC_17-18'!$Z$3:$Z$502,MATCH('LECI_17-18'!A:A,'BEFC_17-18'!$A$3:$A$502))</f>
        <v>363.30799999999999</v>
      </c>
      <c r="O269" s="35">
        <f t="shared" si="66"/>
        <v>13475.38</v>
      </c>
      <c r="P269" s="237">
        <f t="shared" si="67"/>
        <v>375</v>
      </c>
      <c r="Q269" s="22">
        <f t="shared" si="68"/>
        <v>0.88229999999999997</v>
      </c>
      <c r="R269" s="34">
        <f t="shared" si="69"/>
        <v>1.08</v>
      </c>
      <c r="S269" s="29">
        <f t="shared" si="70"/>
        <v>1.6500000000000001E-2</v>
      </c>
      <c r="T269" s="184">
        <f t="shared" si="78"/>
        <v>100</v>
      </c>
      <c r="U269" s="31">
        <f t="shared" si="71"/>
        <v>23555944</v>
      </c>
      <c r="V269" s="37">
        <f t="shared" si="72"/>
        <v>7781.25</v>
      </c>
      <c r="W269" s="34">
        <f t="shared" si="73"/>
        <v>0</v>
      </c>
      <c r="X269" s="34">
        <f t="shared" si="74"/>
        <v>1.08</v>
      </c>
      <c r="Y269" s="79">
        <v>1019358.89</v>
      </c>
      <c r="Z269" s="78">
        <v>1266422276</v>
      </c>
      <c r="AA269" s="11">
        <v>491483968</v>
      </c>
      <c r="AB269" s="11">
        <v>24160234.960000001</v>
      </c>
      <c r="AC269" s="11">
        <v>134845.4</v>
      </c>
      <c r="AD269" s="11">
        <v>31394.54</v>
      </c>
      <c r="AE269" s="11">
        <v>28827.200000000001</v>
      </c>
      <c r="AF269" s="11"/>
      <c r="AG269" s="11">
        <v>54432.5</v>
      </c>
      <c r="AH269" s="11"/>
      <c r="AI269" s="11">
        <v>54432.5</v>
      </c>
      <c r="AJ269" s="11">
        <v>2639755.6800000002</v>
      </c>
      <c r="AK269" s="11"/>
      <c r="AL269" s="11"/>
      <c r="AM269" s="11"/>
      <c r="AN269" s="11"/>
      <c r="AO269" s="11"/>
      <c r="AP269" s="11"/>
      <c r="AQ269" s="11"/>
      <c r="AR269" s="11"/>
      <c r="AS269" s="11"/>
      <c r="AT269" s="11">
        <v>811558.92</v>
      </c>
      <c r="AU269" s="8">
        <v>0</v>
      </c>
      <c r="AV269" s="8">
        <v>83001.22</v>
      </c>
      <c r="AW269" s="38">
        <f t="shared" si="79"/>
        <v>27998482.919999998</v>
      </c>
    </row>
    <row r="270" spans="1:49" x14ac:dyDescent="0.2">
      <c r="A270" s="1">
        <v>114061503</v>
      </c>
      <c r="B270" s="2" t="s">
        <v>306</v>
      </c>
      <c r="C270" s="2" t="s">
        <v>302</v>
      </c>
      <c r="D270" s="15">
        <v>76263</v>
      </c>
      <c r="E270" s="6">
        <v>7840</v>
      </c>
      <c r="F270" s="28">
        <f t="shared" si="75"/>
        <v>34218616.799999997</v>
      </c>
      <c r="G270" s="37">
        <f t="shared" si="64"/>
        <v>57.23</v>
      </c>
      <c r="H270" s="39">
        <f t="shared" si="76"/>
        <v>179</v>
      </c>
      <c r="I270" s="34">
        <f t="shared" si="65"/>
        <v>1.1200000000000001</v>
      </c>
      <c r="J270" s="76">
        <v>46236749.75</v>
      </c>
      <c r="K270" s="76">
        <v>15551.25</v>
      </c>
      <c r="L270" s="76">
        <f t="shared" si="77"/>
        <v>46221198.5</v>
      </c>
      <c r="M270" s="64">
        <v>3433.4070000000002</v>
      </c>
      <c r="N270" s="23">
        <f>INDEX('BEFC_17-18'!$Z$3:$Z$502,MATCH('LECI_17-18'!A:A,'BEFC_17-18'!$A$3:$A$502))</f>
        <v>265.65300000000002</v>
      </c>
      <c r="O270" s="35">
        <f t="shared" si="66"/>
        <v>12495.39</v>
      </c>
      <c r="P270" s="237">
        <f t="shared" si="67"/>
        <v>311</v>
      </c>
      <c r="Q270" s="22">
        <f t="shared" si="68"/>
        <v>0.95150000000000001</v>
      </c>
      <c r="R270" s="34">
        <f t="shared" si="69"/>
        <v>1.07</v>
      </c>
      <c r="S270" s="29">
        <f t="shared" si="70"/>
        <v>1.7100000000000001E-2</v>
      </c>
      <c r="T270" s="184">
        <f t="shared" si="78"/>
        <v>80</v>
      </c>
      <c r="U270" s="31">
        <f t="shared" si="71"/>
        <v>26748007</v>
      </c>
      <c r="V270" s="37">
        <f t="shared" si="72"/>
        <v>7231.03</v>
      </c>
      <c r="W270" s="34">
        <f t="shared" si="73"/>
        <v>0</v>
      </c>
      <c r="X270" s="34">
        <f t="shared" si="74"/>
        <v>1.07</v>
      </c>
      <c r="Y270" s="79">
        <v>1199867.49</v>
      </c>
      <c r="Z270" s="78">
        <v>1357896289</v>
      </c>
      <c r="AA270" s="11">
        <v>638223660</v>
      </c>
      <c r="AB270" s="11">
        <v>28562110.649999999</v>
      </c>
      <c r="AC270" s="11">
        <v>118877.24</v>
      </c>
      <c r="AD270" s="11">
        <v>38246</v>
      </c>
      <c r="AE270" s="11">
        <v>4795.03</v>
      </c>
      <c r="AF270" s="11"/>
      <c r="AG270" s="11">
        <v>54815.199999999997</v>
      </c>
      <c r="AH270" s="11"/>
      <c r="AI270" s="11">
        <v>54815.199999999997</v>
      </c>
      <c r="AJ270" s="11">
        <v>3406916.26</v>
      </c>
      <c r="AK270" s="11"/>
      <c r="AL270" s="11"/>
      <c r="AM270" s="11"/>
      <c r="AN270" s="11"/>
      <c r="AO270" s="11"/>
      <c r="AP270" s="11"/>
      <c r="AQ270" s="11"/>
      <c r="AR270" s="11"/>
      <c r="AS270" s="11"/>
      <c r="AT270" s="11">
        <v>730488.61</v>
      </c>
      <c r="AU270" s="8">
        <v>0</v>
      </c>
      <c r="AV270" s="8">
        <v>47685.120000000003</v>
      </c>
      <c r="AW270" s="38">
        <f t="shared" si="79"/>
        <v>33018749.309999999</v>
      </c>
    </row>
    <row r="271" spans="1:49" x14ac:dyDescent="0.2">
      <c r="A271" s="1">
        <v>114062003</v>
      </c>
      <c r="B271" s="2" t="s">
        <v>307</v>
      </c>
      <c r="C271" s="2" t="s">
        <v>302</v>
      </c>
      <c r="D271" s="15">
        <v>73474</v>
      </c>
      <c r="E271" s="6">
        <v>10343</v>
      </c>
      <c r="F271" s="28">
        <f t="shared" si="75"/>
        <v>48746734.729999997</v>
      </c>
      <c r="G271" s="37">
        <f t="shared" si="64"/>
        <v>64.150000000000006</v>
      </c>
      <c r="H271" s="39">
        <f t="shared" si="76"/>
        <v>115</v>
      </c>
      <c r="I271" s="34">
        <f t="shared" si="65"/>
        <v>1.25</v>
      </c>
      <c r="J271" s="76">
        <v>58908097.590000004</v>
      </c>
      <c r="K271" s="76">
        <v>41396.46</v>
      </c>
      <c r="L271" s="76">
        <f t="shared" si="77"/>
        <v>58866701.130000003</v>
      </c>
      <c r="M271" s="64">
        <v>4103.8639999999996</v>
      </c>
      <c r="N271" s="23">
        <f>INDEX('BEFC_17-18'!$Z$3:$Z$502,MATCH('LECI_17-18'!A:A,'BEFC_17-18'!$A$3:$A$502))</f>
        <v>419.22899999999998</v>
      </c>
      <c r="O271" s="35">
        <f t="shared" si="66"/>
        <v>13014.7</v>
      </c>
      <c r="P271" s="237">
        <f t="shared" si="67"/>
        <v>347</v>
      </c>
      <c r="Q271" s="22">
        <f t="shared" si="68"/>
        <v>0.91349999999999998</v>
      </c>
      <c r="R271" s="34">
        <f t="shared" si="69"/>
        <v>1.1399999999999999</v>
      </c>
      <c r="S271" s="29">
        <f t="shared" si="70"/>
        <v>1.9300000000000001E-2</v>
      </c>
      <c r="T271" s="184">
        <f t="shared" si="78"/>
        <v>30</v>
      </c>
      <c r="U271" s="31">
        <f t="shared" si="71"/>
        <v>33912394</v>
      </c>
      <c r="V271" s="37">
        <f t="shared" si="72"/>
        <v>7497.61</v>
      </c>
      <c r="W271" s="34">
        <f t="shared" si="73"/>
        <v>0</v>
      </c>
      <c r="X271" s="34">
        <f t="shared" si="74"/>
        <v>1.1399999999999999</v>
      </c>
      <c r="Y271" s="79">
        <v>1359812.74</v>
      </c>
      <c r="Z271" s="78">
        <v>1790681675</v>
      </c>
      <c r="AA271" s="11">
        <v>740094013</v>
      </c>
      <c r="AB271" s="11">
        <v>40564918.350000001</v>
      </c>
      <c r="AC271" s="11">
        <v>194630.54</v>
      </c>
      <c r="AD271" s="11">
        <v>53073.49</v>
      </c>
      <c r="AE271" s="11"/>
      <c r="AF271" s="11"/>
      <c r="AG271" s="11">
        <v>70171.5</v>
      </c>
      <c r="AH271" s="11"/>
      <c r="AI271" s="11">
        <v>155343.51</v>
      </c>
      <c r="AJ271" s="11">
        <v>5123465.55</v>
      </c>
      <c r="AK271" s="11"/>
      <c r="AL271" s="11"/>
      <c r="AM271" s="11"/>
      <c r="AN271" s="11"/>
      <c r="AO271" s="11"/>
      <c r="AP271" s="11"/>
      <c r="AQ271" s="11"/>
      <c r="AR271" s="11"/>
      <c r="AS271" s="11"/>
      <c r="AT271" s="11">
        <v>1173027.8</v>
      </c>
      <c r="AU271" s="8">
        <v>0</v>
      </c>
      <c r="AV271" s="8">
        <v>52291.25</v>
      </c>
      <c r="AW271" s="38">
        <f t="shared" si="79"/>
        <v>47386921.989999995</v>
      </c>
    </row>
    <row r="272" spans="1:49" x14ac:dyDescent="0.2">
      <c r="A272" s="1">
        <v>114062503</v>
      </c>
      <c r="B272" s="2" t="s">
        <v>308</v>
      </c>
      <c r="C272" s="2" t="s">
        <v>302</v>
      </c>
      <c r="D272" s="15">
        <v>67397</v>
      </c>
      <c r="E272" s="6">
        <v>6383</v>
      </c>
      <c r="F272" s="28">
        <f t="shared" si="75"/>
        <v>28561491.050000001</v>
      </c>
      <c r="G272" s="37">
        <f t="shared" si="64"/>
        <v>66.39</v>
      </c>
      <c r="H272" s="39">
        <f t="shared" si="76"/>
        <v>99</v>
      </c>
      <c r="I272" s="34">
        <f t="shared" si="65"/>
        <v>1.29</v>
      </c>
      <c r="J272" s="76">
        <v>36567774.850000001</v>
      </c>
      <c r="K272" s="76">
        <v>11050</v>
      </c>
      <c r="L272" s="76">
        <f t="shared" si="77"/>
        <v>36556724.850000001</v>
      </c>
      <c r="M272" s="64">
        <v>2596.4670000000001</v>
      </c>
      <c r="N272" s="23">
        <f>INDEX('BEFC_17-18'!$Z$3:$Z$502,MATCH('LECI_17-18'!A:A,'BEFC_17-18'!$A$3:$A$502))</f>
        <v>270.38299999999998</v>
      </c>
      <c r="O272" s="35">
        <f t="shared" si="66"/>
        <v>12751.53</v>
      </c>
      <c r="P272" s="237">
        <f t="shared" si="67"/>
        <v>332</v>
      </c>
      <c r="Q272" s="22">
        <f t="shared" si="68"/>
        <v>0.93240000000000001</v>
      </c>
      <c r="R272" s="34">
        <f t="shared" si="69"/>
        <v>1.2</v>
      </c>
      <c r="S272" s="29">
        <f t="shared" si="70"/>
        <v>1.8800000000000001E-2</v>
      </c>
      <c r="T272" s="184">
        <f t="shared" si="78"/>
        <v>41</v>
      </c>
      <c r="U272" s="31">
        <f t="shared" si="71"/>
        <v>20399324</v>
      </c>
      <c r="V272" s="37">
        <f t="shared" si="72"/>
        <v>7115.59</v>
      </c>
      <c r="W272" s="34">
        <f t="shared" si="73"/>
        <v>0</v>
      </c>
      <c r="X272" s="34">
        <f t="shared" si="74"/>
        <v>1.2</v>
      </c>
      <c r="Y272" s="79">
        <v>1123722.8899999999</v>
      </c>
      <c r="Z272" s="78">
        <v>1089303027</v>
      </c>
      <c r="AA272" s="11">
        <v>433034555</v>
      </c>
      <c r="AB272" s="11">
        <v>24207111.059999999</v>
      </c>
      <c r="AC272" s="11">
        <v>126235.08</v>
      </c>
      <c r="AD272" s="11">
        <v>29874.57</v>
      </c>
      <c r="AE272" s="11">
        <v>26.28</v>
      </c>
      <c r="AF272" s="11"/>
      <c r="AG272" s="11"/>
      <c r="AH272" s="11"/>
      <c r="AI272" s="11">
        <v>55427.87</v>
      </c>
      <c r="AJ272" s="11">
        <v>2441064.06</v>
      </c>
      <c r="AK272" s="11"/>
      <c r="AL272" s="11"/>
      <c r="AM272" s="11"/>
      <c r="AN272" s="11"/>
      <c r="AO272" s="11"/>
      <c r="AP272" s="11"/>
      <c r="AQ272" s="11"/>
      <c r="AR272" s="11"/>
      <c r="AS272" s="11"/>
      <c r="AT272" s="11">
        <v>553804.30000000005</v>
      </c>
      <c r="AU272" s="8">
        <v>0</v>
      </c>
      <c r="AV272" s="8">
        <v>24224.94</v>
      </c>
      <c r="AW272" s="38">
        <f t="shared" si="79"/>
        <v>27437768.16</v>
      </c>
    </row>
    <row r="273" spans="1:49" x14ac:dyDescent="0.2">
      <c r="A273" s="1">
        <v>114063003</v>
      </c>
      <c r="B273" s="2" t="s">
        <v>309</v>
      </c>
      <c r="C273" s="2" t="s">
        <v>302</v>
      </c>
      <c r="D273" s="15">
        <v>60712</v>
      </c>
      <c r="E273" s="6">
        <v>12987</v>
      </c>
      <c r="F273" s="28">
        <f t="shared" si="75"/>
        <v>47752126.769999996</v>
      </c>
      <c r="G273" s="37">
        <f t="shared" si="64"/>
        <v>60.56</v>
      </c>
      <c r="H273" s="39">
        <f t="shared" si="76"/>
        <v>151</v>
      </c>
      <c r="I273" s="34">
        <f t="shared" si="65"/>
        <v>1.18</v>
      </c>
      <c r="J273" s="76">
        <v>58108849.939999998</v>
      </c>
      <c r="K273" s="76">
        <v>0</v>
      </c>
      <c r="L273" s="76">
        <f t="shared" si="77"/>
        <v>58108849.939999998</v>
      </c>
      <c r="M273" s="64">
        <v>4117.6840000000002</v>
      </c>
      <c r="N273" s="23">
        <f>INDEX('BEFC_17-18'!$Z$3:$Z$502,MATCH('LECI_17-18'!A:A,'BEFC_17-18'!$A$3:$A$502))</f>
        <v>412.95499999999998</v>
      </c>
      <c r="O273" s="35">
        <f t="shared" si="66"/>
        <v>12825.75</v>
      </c>
      <c r="P273" s="237">
        <f t="shared" si="67"/>
        <v>336</v>
      </c>
      <c r="Q273" s="22">
        <f t="shared" si="68"/>
        <v>0.92700000000000005</v>
      </c>
      <c r="R273" s="34">
        <f t="shared" si="69"/>
        <v>1.0900000000000001</v>
      </c>
      <c r="S273" s="29">
        <f t="shared" si="70"/>
        <v>1.5900000000000001E-2</v>
      </c>
      <c r="T273" s="184">
        <f t="shared" si="78"/>
        <v>126</v>
      </c>
      <c r="U273" s="31">
        <f t="shared" si="71"/>
        <v>40174558</v>
      </c>
      <c r="V273" s="37">
        <f t="shared" si="72"/>
        <v>8867.31</v>
      </c>
      <c r="W273" s="34">
        <f t="shared" si="73"/>
        <v>0</v>
      </c>
      <c r="X273" s="34">
        <f t="shared" si="74"/>
        <v>1.0900000000000001</v>
      </c>
      <c r="Y273" s="79">
        <v>870154.29</v>
      </c>
      <c r="Z273" s="78">
        <v>2022776164</v>
      </c>
      <c r="AA273" s="11">
        <v>975325175</v>
      </c>
      <c r="AB273" s="11">
        <v>40190776.140000001</v>
      </c>
      <c r="AC273" s="11">
        <v>86844.69</v>
      </c>
      <c r="AD273" s="11">
        <v>51358.75</v>
      </c>
      <c r="AE273" s="11">
        <v>1470.66</v>
      </c>
      <c r="AF273" s="11"/>
      <c r="AG273" s="11">
        <v>92991.5</v>
      </c>
      <c r="AH273" s="11"/>
      <c r="AI273" s="11">
        <v>223462.63</v>
      </c>
      <c r="AJ273" s="11">
        <v>5157106.68</v>
      </c>
      <c r="AK273" s="11"/>
      <c r="AL273" s="11"/>
      <c r="AM273" s="11"/>
      <c r="AN273" s="11"/>
      <c r="AO273" s="11"/>
      <c r="AP273" s="11"/>
      <c r="AQ273" s="11"/>
      <c r="AR273" s="11"/>
      <c r="AS273" s="11"/>
      <c r="AT273" s="11">
        <v>1077961.43</v>
      </c>
      <c r="AU273" s="8">
        <v>0</v>
      </c>
      <c r="AV273" s="8">
        <v>0</v>
      </c>
      <c r="AW273" s="38">
        <f t="shared" si="79"/>
        <v>46881972.479999997</v>
      </c>
    </row>
    <row r="274" spans="1:49" x14ac:dyDescent="0.2">
      <c r="A274" s="1">
        <v>114063503</v>
      </c>
      <c r="B274" s="2" t="s">
        <v>310</v>
      </c>
      <c r="C274" s="2" t="s">
        <v>302</v>
      </c>
      <c r="D274" s="15">
        <v>55884</v>
      </c>
      <c r="E274" s="6">
        <v>7174</v>
      </c>
      <c r="F274" s="28">
        <f t="shared" si="75"/>
        <v>24948893.469999999</v>
      </c>
      <c r="G274" s="37">
        <f t="shared" si="64"/>
        <v>62.23</v>
      </c>
      <c r="H274" s="39">
        <f t="shared" si="76"/>
        <v>136</v>
      </c>
      <c r="I274" s="34">
        <f t="shared" si="65"/>
        <v>1.21</v>
      </c>
      <c r="J274" s="76">
        <v>33096360</v>
      </c>
      <c r="K274" s="76">
        <v>240</v>
      </c>
      <c r="L274" s="76">
        <f t="shared" si="77"/>
        <v>33096120</v>
      </c>
      <c r="M274" s="64">
        <v>2262.1579999999999</v>
      </c>
      <c r="N274" s="23">
        <f>INDEX('BEFC_17-18'!$Z$3:$Z$502,MATCH('LECI_17-18'!A:A,'BEFC_17-18'!$A$3:$A$502))</f>
        <v>402.101</v>
      </c>
      <c r="O274" s="35">
        <f t="shared" si="66"/>
        <v>12422.26</v>
      </c>
      <c r="P274" s="237">
        <f t="shared" si="67"/>
        <v>303</v>
      </c>
      <c r="Q274" s="22">
        <f t="shared" si="68"/>
        <v>0.95709999999999995</v>
      </c>
      <c r="R274" s="34">
        <f t="shared" si="69"/>
        <v>1.1599999999999999</v>
      </c>
      <c r="S274" s="29">
        <f t="shared" si="70"/>
        <v>1.66E-2</v>
      </c>
      <c r="T274" s="184">
        <f t="shared" si="78"/>
        <v>98</v>
      </c>
      <c r="U274" s="31">
        <f t="shared" si="71"/>
        <v>20172059</v>
      </c>
      <c r="V274" s="37">
        <f t="shared" si="72"/>
        <v>7571.36</v>
      </c>
      <c r="W274" s="34">
        <f t="shared" si="73"/>
        <v>0</v>
      </c>
      <c r="X274" s="34">
        <f t="shared" si="74"/>
        <v>1.1599999999999999</v>
      </c>
      <c r="Y274" s="79">
        <v>829918.47</v>
      </c>
      <c r="Z274" s="78">
        <v>1079985908</v>
      </c>
      <c r="AA274" s="11">
        <v>425391595</v>
      </c>
      <c r="AB274" s="11">
        <v>20691692</v>
      </c>
      <c r="AC274" s="11">
        <v>49556</v>
      </c>
      <c r="AD274" s="11">
        <v>26988</v>
      </c>
      <c r="AE274" s="11">
        <v>10018</v>
      </c>
      <c r="AF274" s="11"/>
      <c r="AG274" s="11">
        <v>53890</v>
      </c>
      <c r="AH274" s="11"/>
      <c r="AI274" s="11">
        <v>53889</v>
      </c>
      <c r="AJ274" s="11">
        <v>2340540</v>
      </c>
      <c r="AK274" s="11"/>
      <c r="AL274" s="11"/>
      <c r="AM274" s="11"/>
      <c r="AN274" s="11"/>
      <c r="AO274" s="11"/>
      <c r="AP274" s="11"/>
      <c r="AQ274" s="11"/>
      <c r="AR274" s="11"/>
      <c r="AS274" s="11"/>
      <c r="AT274" s="11">
        <v>880975</v>
      </c>
      <c r="AU274" s="8">
        <v>0</v>
      </c>
      <c r="AV274" s="8">
        <v>11427</v>
      </c>
      <c r="AW274" s="38">
        <f t="shared" si="79"/>
        <v>24118975</v>
      </c>
    </row>
    <row r="275" spans="1:49" x14ac:dyDescent="0.2">
      <c r="A275" s="1">
        <v>114064003</v>
      </c>
      <c r="B275" s="2" t="s">
        <v>311</v>
      </c>
      <c r="C275" s="2" t="s">
        <v>302</v>
      </c>
      <c r="D275" s="15">
        <v>59472</v>
      </c>
      <c r="E275" s="6">
        <v>5734</v>
      </c>
      <c r="F275" s="28">
        <f t="shared" si="75"/>
        <v>22421925.649999999</v>
      </c>
      <c r="G275" s="37">
        <f t="shared" si="64"/>
        <v>65.75</v>
      </c>
      <c r="H275" s="39">
        <f t="shared" si="76"/>
        <v>107</v>
      </c>
      <c r="I275" s="34">
        <f t="shared" si="65"/>
        <v>1.28</v>
      </c>
      <c r="J275" s="76">
        <v>27426052.289999999</v>
      </c>
      <c r="K275" s="76">
        <v>30052.47</v>
      </c>
      <c r="L275" s="76">
        <f t="shared" si="77"/>
        <v>27395999.82</v>
      </c>
      <c r="M275" s="64">
        <v>1386.5070000000001</v>
      </c>
      <c r="N275" s="23">
        <f>INDEX('BEFC_17-18'!$Z$3:$Z$502,MATCH('LECI_17-18'!A:A,'BEFC_17-18'!$A$3:$A$502))</f>
        <v>244.291</v>
      </c>
      <c r="O275" s="35">
        <f t="shared" si="66"/>
        <v>16799.14</v>
      </c>
      <c r="P275" s="237">
        <f t="shared" si="67"/>
        <v>474</v>
      </c>
      <c r="Q275" s="22">
        <f t="shared" si="68"/>
        <v>0.7077</v>
      </c>
      <c r="R275" s="34">
        <f t="shared" si="69"/>
        <v>0.91</v>
      </c>
      <c r="S275" s="29">
        <f t="shared" si="70"/>
        <v>1.6899999999999998E-2</v>
      </c>
      <c r="T275" s="184">
        <f t="shared" si="78"/>
        <v>89</v>
      </c>
      <c r="U275" s="31">
        <f t="shared" si="71"/>
        <v>17762035</v>
      </c>
      <c r="V275" s="37">
        <f t="shared" si="72"/>
        <v>10891.62</v>
      </c>
      <c r="W275" s="34">
        <f t="shared" si="73"/>
        <v>0</v>
      </c>
      <c r="X275" s="34">
        <f t="shared" si="74"/>
        <v>0.91</v>
      </c>
      <c r="Y275" s="79">
        <v>612144.79</v>
      </c>
      <c r="Z275" s="78">
        <v>991312657</v>
      </c>
      <c r="AA275" s="11">
        <v>334212331</v>
      </c>
      <c r="AB275" s="11">
        <v>18816574.629999999</v>
      </c>
      <c r="AC275" s="11">
        <v>56539.39</v>
      </c>
      <c r="AD275" s="11">
        <v>24588.27</v>
      </c>
      <c r="AE275" s="11">
        <v>12231.34</v>
      </c>
      <c r="AF275" s="11"/>
      <c r="AG275" s="11">
        <v>34383.699999999997</v>
      </c>
      <c r="AH275" s="11"/>
      <c r="AI275" s="11">
        <v>71223.86</v>
      </c>
      <c r="AJ275" s="11">
        <v>1848877.16</v>
      </c>
      <c r="AK275" s="11"/>
      <c r="AL275" s="11"/>
      <c r="AM275" s="11"/>
      <c r="AN275" s="11"/>
      <c r="AO275" s="11"/>
      <c r="AP275" s="11"/>
      <c r="AQ275" s="11"/>
      <c r="AR275" s="11"/>
      <c r="AS275" s="11"/>
      <c r="AT275" s="11">
        <v>898019.89</v>
      </c>
      <c r="AU275" s="8">
        <v>0</v>
      </c>
      <c r="AV275" s="8">
        <v>47342.62</v>
      </c>
      <c r="AW275" s="38">
        <f t="shared" si="79"/>
        <v>21809780.859999999</v>
      </c>
    </row>
    <row r="276" spans="1:49" x14ac:dyDescent="0.2">
      <c r="A276" s="1">
        <v>114065503</v>
      </c>
      <c r="B276" s="2" t="s">
        <v>312</v>
      </c>
      <c r="C276" s="2" t="s">
        <v>302</v>
      </c>
      <c r="D276" s="15">
        <v>60551</v>
      </c>
      <c r="E276" s="6">
        <v>9284</v>
      </c>
      <c r="F276" s="28">
        <f t="shared" si="75"/>
        <v>39175808.350000001</v>
      </c>
      <c r="G276" s="37">
        <f t="shared" si="64"/>
        <v>69.69</v>
      </c>
      <c r="H276" s="39">
        <f t="shared" si="76"/>
        <v>74</v>
      </c>
      <c r="I276" s="34">
        <f t="shared" si="65"/>
        <v>1.36</v>
      </c>
      <c r="J276" s="76">
        <v>46976438.130000003</v>
      </c>
      <c r="K276" s="76">
        <v>7282</v>
      </c>
      <c r="L276" s="76">
        <f t="shared" si="77"/>
        <v>46969156.130000003</v>
      </c>
      <c r="M276" s="64">
        <v>3710.8310000000001</v>
      </c>
      <c r="N276" s="23">
        <f>INDEX('BEFC_17-18'!$Z$3:$Z$502,MATCH('LECI_17-18'!A:A,'BEFC_17-18'!$A$3:$A$502))</f>
        <v>551.77499999999998</v>
      </c>
      <c r="O276" s="35">
        <f t="shared" si="66"/>
        <v>11018.88</v>
      </c>
      <c r="P276" s="237">
        <f t="shared" si="67"/>
        <v>160</v>
      </c>
      <c r="Q276" s="22">
        <f t="shared" si="68"/>
        <v>1.079</v>
      </c>
      <c r="R276" s="34">
        <f t="shared" si="69"/>
        <v>1.36</v>
      </c>
      <c r="S276" s="29">
        <f t="shared" si="70"/>
        <v>1.9099999999999999E-2</v>
      </c>
      <c r="T276" s="184">
        <f t="shared" si="78"/>
        <v>32</v>
      </c>
      <c r="U276" s="31">
        <f t="shared" si="71"/>
        <v>27464476</v>
      </c>
      <c r="V276" s="37">
        <f t="shared" si="72"/>
        <v>6443.12</v>
      </c>
      <c r="W276" s="34">
        <f t="shared" si="73"/>
        <v>0.04</v>
      </c>
      <c r="X276" s="34">
        <f t="shared" si="74"/>
        <v>1.4000000000000001</v>
      </c>
      <c r="Y276" s="79">
        <v>1198767.6399999999</v>
      </c>
      <c r="Z276" s="78">
        <v>1570991595</v>
      </c>
      <c r="AA276" s="11">
        <v>478596180</v>
      </c>
      <c r="AB276" s="11">
        <v>32229151.100000001</v>
      </c>
      <c r="AC276" s="11">
        <v>70205.81</v>
      </c>
      <c r="AD276" s="11">
        <v>41681.32</v>
      </c>
      <c r="AE276" s="11">
        <v>3026.78</v>
      </c>
      <c r="AF276" s="11"/>
      <c r="AG276" s="11"/>
      <c r="AH276" s="11"/>
      <c r="AI276" s="11">
        <v>72709.36</v>
      </c>
      <c r="AJ276" s="11">
        <v>4531919.9400000004</v>
      </c>
      <c r="AK276" s="11"/>
      <c r="AL276" s="11"/>
      <c r="AM276" s="11"/>
      <c r="AN276" s="11"/>
      <c r="AO276" s="11"/>
      <c r="AP276" s="11"/>
      <c r="AQ276" s="11"/>
      <c r="AR276" s="11"/>
      <c r="AS276" s="11"/>
      <c r="AT276" s="11">
        <v>985544.58</v>
      </c>
      <c r="AU276" s="8">
        <v>0</v>
      </c>
      <c r="AV276" s="8">
        <v>42801.82</v>
      </c>
      <c r="AW276" s="38">
        <f t="shared" si="79"/>
        <v>37977040.710000001</v>
      </c>
    </row>
    <row r="277" spans="1:49" x14ac:dyDescent="0.2">
      <c r="A277" s="1">
        <v>114066503</v>
      </c>
      <c r="B277" s="2" t="s">
        <v>313</v>
      </c>
      <c r="C277" s="2" t="s">
        <v>302</v>
      </c>
      <c r="D277" s="15">
        <v>69417</v>
      </c>
      <c r="E277" s="6">
        <v>5134</v>
      </c>
      <c r="F277" s="28">
        <f t="shared" si="75"/>
        <v>21016162.009999998</v>
      </c>
      <c r="G277" s="37">
        <f t="shared" si="64"/>
        <v>58.97</v>
      </c>
      <c r="H277" s="39">
        <f t="shared" si="76"/>
        <v>165</v>
      </c>
      <c r="I277" s="34">
        <f t="shared" si="65"/>
        <v>1.1499999999999999</v>
      </c>
      <c r="J277" s="76">
        <v>27106554.66</v>
      </c>
      <c r="K277" s="76">
        <v>56633.94</v>
      </c>
      <c r="L277" s="76">
        <f t="shared" si="77"/>
        <v>27049920.719999999</v>
      </c>
      <c r="M277" s="64">
        <v>1710.623</v>
      </c>
      <c r="N277" s="23">
        <f>INDEX('BEFC_17-18'!$Z$3:$Z$502,MATCH('LECI_17-18'!A:A,'BEFC_17-18'!$A$3:$A$502))</f>
        <v>57.834000000000003</v>
      </c>
      <c r="O277" s="35">
        <f t="shared" si="66"/>
        <v>15295.78</v>
      </c>
      <c r="P277" s="237">
        <f t="shared" si="67"/>
        <v>447</v>
      </c>
      <c r="Q277" s="22">
        <f t="shared" si="68"/>
        <v>0.77729999999999999</v>
      </c>
      <c r="R277" s="34">
        <f t="shared" si="69"/>
        <v>0.89</v>
      </c>
      <c r="S277" s="29">
        <f t="shared" si="70"/>
        <v>1.4999999999999999E-2</v>
      </c>
      <c r="T277" s="184">
        <f t="shared" si="78"/>
        <v>162</v>
      </c>
      <c r="U277" s="31">
        <f t="shared" si="71"/>
        <v>18725584</v>
      </c>
      <c r="V277" s="37">
        <f t="shared" si="72"/>
        <v>10588.66</v>
      </c>
      <c r="W277" s="34">
        <f t="shared" si="73"/>
        <v>0</v>
      </c>
      <c r="X277" s="34">
        <f t="shared" si="74"/>
        <v>0.89</v>
      </c>
      <c r="Y277" s="79">
        <v>627333.31000000006</v>
      </c>
      <c r="Z277" s="78">
        <v>976429343</v>
      </c>
      <c r="AA277" s="11">
        <v>421002330</v>
      </c>
      <c r="AB277" s="11">
        <v>17432714.280000001</v>
      </c>
      <c r="AC277" s="11">
        <v>114359.83</v>
      </c>
      <c r="AD277" s="11">
        <v>22485.37</v>
      </c>
      <c r="AE277" s="11">
        <v>40.770000000000003</v>
      </c>
      <c r="AF277" s="11"/>
      <c r="AG277" s="11">
        <v>40606.230000000003</v>
      </c>
      <c r="AH277" s="11"/>
      <c r="AI277" s="11">
        <v>40606.230000000003</v>
      </c>
      <c r="AJ277" s="11">
        <v>2064265.68</v>
      </c>
      <c r="AK277" s="11"/>
      <c r="AL277" s="11"/>
      <c r="AM277" s="11"/>
      <c r="AN277" s="11"/>
      <c r="AO277" s="11"/>
      <c r="AP277" s="11"/>
      <c r="AQ277" s="11"/>
      <c r="AR277" s="11"/>
      <c r="AS277" s="11"/>
      <c r="AT277" s="11">
        <v>618460.61</v>
      </c>
      <c r="AU277" s="8">
        <v>0</v>
      </c>
      <c r="AV277" s="8">
        <v>55289.7</v>
      </c>
      <c r="AW277" s="38">
        <f t="shared" si="79"/>
        <v>20388828.699999999</v>
      </c>
    </row>
    <row r="278" spans="1:49" x14ac:dyDescent="0.2">
      <c r="A278" s="1">
        <v>114067002</v>
      </c>
      <c r="B278" s="2" t="s">
        <v>314</v>
      </c>
      <c r="C278" s="2" t="s">
        <v>302</v>
      </c>
      <c r="D278" s="15">
        <v>26784</v>
      </c>
      <c r="E278" s="6">
        <v>30090</v>
      </c>
      <c r="F278" s="28">
        <f t="shared" si="75"/>
        <v>41008717.299999997</v>
      </c>
      <c r="G278" s="37">
        <f t="shared" si="64"/>
        <v>50.88</v>
      </c>
      <c r="H278" s="39">
        <f t="shared" si="76"/>
        <v>257</v>
      </c>
      <c r="I278" s="34">
        <f t="shared" si="65"/>
        <v>0.99</v>
      </c>
      <c r="J278" s="76">
        <v>203581720.96000001</v>
      </c>
      <c r="K278" s="76">
        <v>42967</v>
      </c>
      <c r="L278" s="76">
        <f t="shared" si="77"/>
        <v>203538753.96000001</v>
      </c>
      <c r="M278" s="64">
        <v>18129.098999999998</v>
      </c>
      <c r="N278" s="23">
        <f>INDEX('BEFC_17-18'!$Z$3:$Z$502,MATCH('LECI_17-18'!A:A,'BEFC_17-18'!$A$3:$A$502))</f>
        <v>13066.031999999999</v>
      </c>
      <c r="O278" s="35">
        <f t="shared" si="66"/>
        <v>6524.7</v>
      </c>
      <c r="P278" s="237">
        <f t="shared" si="67"/>
        <v>1</v>
      </c>
      <c r="Q278" s="22">
        <f t="shared" si="68"/>
        <v>1.8222</v>
      </c>
      <c r="R278" s="34">
        <f t="shared" si="69"/>
        <v>0.99</v>
      </c>
      <c r="S278" s="29">
        <f t="shared" si="70"/>
        <v>1.5900000000000001E-2</v>
      </c>
      <c r="T278" s="184">
        <f t="shared" si="78"/>
        <v>126</v>
      </c>
      <c r="U278" s="31">
        <f t="shared" si="71"/>
        <v>34472206</v>
      </c>
      <c r="V278" s="37">
        <f t="shared" si="72"/>
        <v>1105.05</v>
      </c>
      <c r="W278" s="34">
        <f t="shared" si="73"/>
        <v>0.84</v>
      </c>
      <c r="X278" s="34">
        <f t="shared" si="74"/>
        <v>1.83</v>
      </c>
      <c r="Y278" s="79">
        <v>3677113.14</v>
      </c>
      <c r="Z278" s="78">
        <v>1550309873</v>
      </c>
      <c r="AA278" s="11">
        <v>1022242777</v>
      </c>
      <c r="AB278" s="11">
        <v>18488485.079999998</v>
      </c>
      <c r="AC278" s="11"/>
      <c r="AD278" s="11">
        <v>40072.39</v>
      </c>
      <c r="AE278" s="11">
        <v>107656.42</v>
      </c>
      <c r="AF278" s="11"/>
      <c r="AG278" s="11">
        <v>114912.33</v>
      </c>
      <c r="AH278" s="11">
        <v>9243176.5099999998</v>
      </c>
      <c r="AI278" s="11">
        <v>1212707.7</v>
      </c>
      <c r="AJ278" s="11">
        <v>5139678.26</v>
      </c>
      <c r="AK278" s="11"/>
      <c r="AL278" s="11"/>
      <c r="AM278" s="11"/>
      <c r="AN278" s="11"/>
      <c r="AO278" s="11"/>
      <c r="AP278" s="11"/>
      <c r="AQ278" s="11"/>
      <c r="AR278" s="11"/>
      <c r="AS278" s="11"/>
      <c r="AT278" s="11">
        <v>2777635.74</v>
      </c>
      <c r="AU278" s="8">
        <v>0</v>
      </c>
      <c r="AV278" s="8">
        <v>207279.73</v>
      </c>
      <c r="AW278" s="38">
        <f t="shared" si="79"/>
        <v>37331604.159999996</v>
      </c>
    </row>
    <row r="279" spans="1:49" x14ac:dyDescent="0.2">
      <c r="A279" s="1">
        <v>114067503</v>
      </c>
      <c r="B279" s="2" t="s">
        <v>315</v>
      </c>
      <c r="C279" s="2" t="s">
        <v>302</v>
      </c>
      <c r="D279" s="15">
        <v>68798</v>
      </c>
      <c r="E279" s="6">
        <v>5025</v>
      </c>
      <c r="F279" s="28">
        <f t="shared" si="75"/>
        <v>26938319.440000005</v>
      </c>
      <c r="G279" s="37">
        <f t="shared" si="64"/>
        <v>77.92</v>
      </c>
      <c r="H279" s="39">
        <f t="shared" si="76"/>
        <v>26</v>
      </c>
      <c r="I279" s="34">
        <f t="shared" si="65"/>
        <v>1.52</v>
      </c>
      <c r="J279" s="76">
        <v>31764678.760000002</v>
      </c>
      <c r="K279" s="76">
        <v>442267.5</v>
      </c>
      <c r="L279" s="76">
        <f t="shared" si="77"/>
        <v>31322411.260000002</v>
      </c>
      <c r="M279" s="64">
        <v>2056.8359999999998</v>
      </c>
      <c r="N279" s="23">
        <f>INDEX('BEFC_17-18'!$Z$3:$Z$502,MATCH('LECI_17-18'!A:A,'BEFC_17-18'!$A$3:$A$502))</f>
        <v>165.84</v>
      </c>
      <c r="O279" s="35">
        <f t="shared" si="66"/>
        <v>14092.21</v>
      </c>
      <c r="P279" s="237">
        <f t="shared" si="67"/>
        <v>406</v>
      </c>
      <c r="Q279" s="22">
        <f t="shared" si="68"/>
        <v>0.84370000000000001</v>
      </c>
      <c r="R279" s="34">
        <f t="shared" si="69"/>
        <v>1.28</v>
      </c>
      <c r="S279" s="29">
        <f t="shared" si="70"/>
        <v>1.7299999999999999E-2</v>
      </c>
      <c r="T279" s="184">
        <f t="shared" si="78"/>
        <v>74</v>
      </c>
      <c r="U279" s="31">
        <f t="shared" si="71"/>
        <v>20853618</v>
      </c>
      <c r="V279" s="37">
        <f t="shared" si="72"/>
        <v>9382.2099999999991</v>
      </c>
      <c r="W279" s="34">
        <f t="shared" si="73"/>
        <v>0</v>
      </c>
      <c r="X279" s="34">
        <f t="shared" si="74"/>
        <v>1.28</v>
      </c>
      <c r="Y279" s="79">
        <v>588795.26</v>
      </c>
      <c r="Z279" s="78">
        <v>1147319575</v>
      </c>
      <c r="AA279" s="11">
        <v>408920565</v>
      </c>
      <c r="AB279" s="11">
        <v>23040405.850000001</v>
      </c>
      <c r="AC279" s="11">
        <v>90805.35</v>
      </c>
      <c r="AD279" s="11">
        <v>29683.69</v>
      </c>
      <c r="AE279" s="11">
        <v>448.44</v>
      </c>
      <c r="AF279" s="11"/>
      <c r="AG279" s="11">
        <v>39767.4</v>
      </c>
      <c r="AH279" s="11"/>
      <c r="AI279" s="11">
        <v>39767.4</v>
      </c>
      <c r="AJ279" s="11">
        <v>2206417.91</v>
      </c>
      <c r="AK279" s="11"/>
      <c r="AL279" s="11"/>
      <c r="AM279" s="11"/>
      <c r="AN279" s="11"/>
      <c r="AO279" s="11"/>
      <c r="AP279" s="11"/>
      <c r="AQ279" s="11"/>
      <c r="AR279" s="11"/>
      <c r="AS279" s="11"/>
      <c r="AT279" s="11">
        <v>867580.28</v>
      </c>
      <c r="AU279" s="8">
        <v>0</v>
      </c>
      <c r="AV279" s="8">
        <v>34647.86</v>
      </c>
      <c r="AW279" s="38">
        <f t="shared" si="79"/>
        <v>26349524.180000003</v>
      </c>
    </row>
    <row r="280" spans="1:49" x14ac:dyDescent="0.2">
      <c r="A280" s="1">
        <v>114068003</v>
      </c>
      <c r="B280" s="2" t="s">
        <v>316</v>
      </c>
      <c r="C280" s="2" t="s">
        <v>302</v>
      </c>
      <c r="D280" s="15">
        <v>60712</v>
      </c>
      <c r="E280" s="6">
        <v>4170</v>
      </c>
      <c r="F280" s="28">
        <f t="shared" si="75"/>
        <v>19163106.190000005</v>
      </c>
      <c r="G280" s="37">
        <f t="shared" si="64"/>
        <v>75.69</v>
      </c>
      <c r="H280" s="39">
        <f t="shared" si="76"/>
        <v>36</v>
      </c>
      <c r="I280" s="34">
        <f t="shared" si="65"/>
        <v>1.48</v>
      </c>
      <c r="J280" s="76">
        <v>25800912.690000001</v>
      </c>
      <c r="K280" s="76">
        <v>220349.07</v>
      </c>
      <c r="L280" s="76">
        <f t="shared" si="77"/>
        <v>25580563.620000001</v>
      </c>
      <c r="M280" s="64">
        <v>1443.06</v>
      </c>
      <c r="N280" s="23">
        <f>INDEX('BEFC_17-18'!$Z$3:$Z$502,MATCH('LECI_17-18'!A:A,'BEFC_17-18'!$A$3:$A$502))</f>
        <v>273.59500000000003</v>
      </c>
      <c r="O280" s="35">
        <f t="shared" si="66"/>
        <v>14901.4</v>
      </c>
      <c r="P280" s="237">
        <f t="shared" si="67"/>
        <v>439</v>
      </c>
      <c r="Q280" s="22">
        <f t="shared" si="68"/>
        <v>0.79790000000000005</v>
      </c>
      <c r="R280" s="34">
        <f t="shared" si="69"/>
        <v>1.18</v>
      </c>
      <c r="S280" s="29">
        <f t="shared" si="70"/>
        <v>1.6500000000000001E-2</v>
      </c>
      <c r="T280" s="184">
        <f t="shared" si="78"/>
        <v>100</v>
      </c>
      <c r="U280" s="31">
        <f t="shared" si="71"/>
        <v>15530899</v>
      </c>
      <c r="V280" s="37">
        <f t="shared" si="72"/>
        <v>9047.19</v>
      </c>
      <c r="W280" s="34">
        <f t="shared" si="73"/>
        <v>0</v>
      </c>
      <c r="X280" s="34">
        <f t="shared" si="74"/>
        <v>1.18</v>
      </c>
      <c r="Y280" s="79">
        <v>645318</v>
      </c>
      <c r="Z280" s="78">
        <v>835582577</v>
      </c>
      <c r="AA280" s="11">
        <v>323439772</v>
      </c>
      <c r="AB280" s="11">
        <v>15846357.720000001</v>
      </c>
      <c r="AC280" s="11">
        <v>235113.56</v>
      </c>
      <c r="AD280" s="11">
        <v>20759.669999999998</v>
      </c>
      <c r="AE280" s="11">
        <v>3743.48</v>
      </c>
      <c r="AF280" s="11"/>
      <c r="AG280" s="11">
        <v>35182.9</v>
      </c>
      <c r="AH280" s="11"/>
      <c r="AI280" s="11">
        <v>35182.9</v>
      </c>
      <c r="AJ280" s="11">
        <v>1699380.09</v>
      </c>
      <c r="AK280" s="11"/>
      <c r="AL280" s="11"/>
      <c r="AM280" s="11"/>
      <c r="AN280" s="11"/>
      <c r="AO280" s="11"/>
      <c r="AP280" s="11"/>
      <c r="AQ280" s="11"/>
      <c r="AR280" s="11"/>
      <c r="AS280" s="11"/>
      <c r="AT280" s="11">
        <v>636207.30000000005</v>
      </c>
      <c r="AU280" s="8">
        <v>0</v>
      </c>
      <c r="AV280" s="8">
        <v>5860.57</v>
      </c>
      <c r="AW280" s="38">
        <f t="shared" si="79"/>
        <v>18517788.190000005</v>
      </c>
    </row>
    <row r="281" spans="1:49" x14ac:dyDescent="0.2">
      <c r="A281" s="1">
        <v>114068103</v>
      </c>
      <c r="B281" s="2" t="s">
        <v>317</v>
      </c>
      <c r="C281" s="2" t="s">
        <v>302</v>
      </c>
      <c r="D281" s="15">
        <v>71195</v>
      </c>
      <c r="E281" s="6">
        <v>8923</v>
      </c>
      <c r="F281" s="28">
        <f t="shared" si="75"/>
        <v>42361152.789999999</v>
      </c>
      <c r="G281" s="37">
        <f t="shared" si="64"/>
        <v>66.680000000000007</v>
      </c>
      <c r="H281" s="39">
        <f t="shared" si="76"/>
        <v>96</v>
      </c>
      <c r="I281" s="34">
        <f t="shared" si="65"/>
        <v>1.3</v>
      </c>
      <c r="J281" s="76">
        <v>50037195.770000003</v>
      </c>
      <c r="K281" s="76">
        <v>960162</v>
      </c>
      <c r="L281" s="76">
        <f t="shared" si="77"/>
        <v>49077033.770000003</v>
      </c>
      <c r="M281" s="64">
        <v>3482.299</v>
      </c>
      <c r="N281" s="23">
        <f>INDEX('BEFC_17-18'!$Z$3:$Z$502,MATCH('LECI_17-18'!A:A,'BEFC_17-18'!$A$3:$A$502))</f>
        <v>320.19900000000001</v>
      </c>
      <c r="O281" s="35">
        <f t="shared" si="66"/>
        <v>12906.52</v>
      </c>
      <c r="P281" s="237">
        <f t="shared" si="67"/>
        <v>340</v>
      </c>
      <c r="Q281" s="22">
        <f t="shared" si="68"/>
        <v>0.92120000000000002</v>
      </c>
      <c r="R281" s="34">
        <f t="shared" si="69"/>
        <v>1.2</v>
      </c>
      <c r="S281" s="29">
        <f t="shared" si="70"/>
        <v>1.54E-2</v>
      </c>
      <c r="T281" s="184">
        <f t="shared" si="78"/>
        <v>140</v>
      </c>
      <c r="U281" s="31">
        <f t="shared" si="71"/>
        <v>36934839</v>
      </c>
      <c r="V281" s="37">
        <f t="shared" si="72"/>
        <v>9713.31</v>
      </c>
      <c r="W281" s="34">
        <f t="shared" si="73"/>
        <v>0</v>
      </c>
      <c r="X281" s="34">
        <f t="shared" si="74"/>
        <v>1.2</v>
      </c>
      <c r="Y281" s="79">
        <v>1022518.79</v>
      </c>
      <c r="Z281" s="78">
        <v>2005366208</v>
      </c>
      <c r="AA281" s="11">
        <v>750965042</v>
      </c>
      <c r="AB281" s="11">
        <v>36246989</v>
      </c>
      <c r="AC281" s="11">
        <v>333394</v>
      </c>
      <c r="AD281" s="11">
        <v>43184</v>
      </c>
      <c r="AE281" s="11">
        <v>232</v>
      </c>
      <c r="AF281" s="11"/>
      <c r="AG281" s="11"/>
      <c r="AH281" s="11"/>
      <c r="AI281" s="11"/>
      <c r="AJ281" s="11">
        <v>3769687</v>
      </c>
      <c r="AK281" s="11"/>
      <c r="AL281" s="11"/>
      <c r="AM281" s="11"/>
      <c r="AN281" s="11"/>
      <c r="AO281" s="11"/>
      <c r="AP281" s="11"/>
      <c r="AQ281" s="11"/>
      <c r="AR281" s="11"/>
      <c r="AS281" s="11"/>
      <c r="AT281" s="11">
        <v>907486</v>
      </c>
      <c r="AU281" s="8">
        <v>0</v>
      </c>
      <c r="AV281" s="8">
        <v>37662</v>
      </c>
      <c r="AW281" s="38">
        <f t="shared" si="79"/>
        <v>41338634</v>
      </c>
    </row>
    <row r="282" spans="1:49" x14ac:dyDescent="0.2">
      <c r="A282" s="1">
        <v>114069103</v>
      </c>
      <c r="B282" s="2" t="s">
        <v>669</v>
      </c>
      <c r="C282" s="2" t="s">
        <v>302</v>
      </c>
      <c r="D282" s="15">
        <v>66941</v>
      </c>
      <c r="E282" s="6">
        <v>14956</v>
      </c>
      <c r="F282" s="28">
        <f t="shared" si="75"/>
        <v>72602882.299999997</v>
      </c>
      <c r="G282" s="37">
        <f t="shared" si="64"/>
        <v>72.52</v>
      </c>
      <c r="H282" s="39">
        <f t="shared" si="76"/>
        <v>53</v>
      </c>
      <c r="I282" s="34">
        <f t="shared" si="65"/>
        <v>1.41</v>
      </c>
      <c r="J282" s="76">
        <v>81300066.469999999</v>
      </c>
      <c r="K282" s="76">
        <v>381054.24</v>
      </c>
      <c r="L282" s="76">
        <f t="shared" si="77"/>
        <v>80919012.230000004</v>
      </c>
      <c r="M282" s="64">
        <v>6094.0839999999998</v>
      </c>
      <c r="N282" s="23">
        <f>INDEX('BEFC_17-18'!$Z$3:$Z$502,MATCH('LECI_17-18'!A:A,'BEFC_17-18'!$A$3:$A$502))</f>
        <v>627.05799999999999</v>
      </c>
      <c r="O282" s="35">
        <f t="shared" si="66"/>
        <v>12039.47</v>
      </c>
      <c r="P282" s="237">
        <f t="shared" si="67"/>
        <v>270</v>
      </c>
      <c r="Q282" s="22">
        <f t="shared" si="68"/>
        <v>0.98750000000000004</v>
      </c>
      <c r="R282" s="34">
        <f t="shared" si="69"/>
        <v>1.39</v>
      </c>
      <c r="S282" s="29">
        <f t="shared" si="70"/>
        <v>1.6299999999999999E-2</v>
      </c>
      <c r="T282" s="184">
        <f t="shared" si="78"/>
        <v>115</v>
      </c>
      <c r="U282" s="31">
        <f t="shared" si="71"/>
        <v>59732964</v>
      </c>
      <c r="V282" s="37">
        <f t="shared" si="72"/>
        <v>8887.32</v>
      </c>
      <c r="W282" s="34">
        <f t="shared" si="73"/>
        <v>0</v>
      </c>
      <c r="X282" s="34">
        <f t="shared" si="74"/>
        <v>1.39</v>
      </c>
      <c r="Y282" s="79">
        <v>1385686.88</v>
      </c>
      <c r="Z282" s="78">
        <v>3250044172</v>
      </c>
      <c r="AA282" s="11">
        <v>1207639694</v>
      </c>
      <c r="AB282" s="11">
        <v>60259382.82</v>
      </c>
      <c r="AC282" s="11">
        <v>260900.58</v>
      </c>
      <c r="AD282" s="11">
        <v>79093.11</v>
      </c>
      <c r="AE282" s="11">
        <v>1014.54</v>
      </c>
      <c r="AF282" s="11"/>
      <c r="AG282" s="11">
        <v>122599.67999999999</v>
      </c>
      <c r="AH282" s="11"/>
      <c r="AI282" s="11">
        <v>243577.03</v>
      </c>
      <c r="AJ282" s="11">
        <v>8991231.8000000007</v>
      </c>
      <c r="AK282" s="11"/>
      <c r="AL282" s="11"/>
      <c r="AM282" s="11"/>
      <c r="AN282" s="11"/>
      <c r="AO282" s="11"/>
      <c r="AP282" s="11"/>
      <c r="AQ282" s="11"/>
      <c r="AR282" s="11"/>
      <c r="AS282" s="11"/>
      <c r="AT282" s="11">
        <v>1015240.67</v>
      </c>
      <c r="AU282" s="8">
        <v>64937.46</v>
      </c>
      <c r="AV282" s="8">
        <v>179217.73</v>
      </c>
      <c r="AW282" s="38">
        <f t="shared" si="79"/>
        <v>71217195.420000002</v>
      </c>
    </row>
    <row r="283" spans="1:49" x14ac:dyDescent="0.2">
      <c r="A283" s="1">
        <v>114069353</v>
      </c>
      <c r="B283" s="2" t="s">
        <v>319</v>
      </c>
      <c r="C283" s="2" t="s">
        <v>302</v>
      </c>
      <c r="D283" s="15">
        <v>66601</v>
      </c>
      <c r="E283" s="6">
        <v>4957</v>
      </c>
      <c r="F283" s="28">
        <f t="shared" si="75"/>
        <v>27223727.560000006</v>
      </c>
      <c r="G283" s="37">
        <f t="shared" si="64"/>
        <v>82.46</v>
      </c>
      <c r="H283" s="39">
        <f t="shared" si="76"/>
        <v>17</v>
      </c>
      <c r="I283" s="34">
        <f t="shared" si="65"/>
        <v>1.61</v>
      </c>
      <c r="J283" s="76">
        <v>28352877.600000001</v>
      </c>
      <c r="K283" s="76">
        <v>23177.87</v>
      </c>
      <c r="L283" s="76">
        <f t="shared" si="77"/>
        <v>28329699.73</v>
      </c>
      <c r="M283" s="64">
        <v>1972.2170000000001</v>
      </c>
      <c r="N283" s="23">
        <f>INDEX('BEFC_17-18'!$Z$3:$Z$502,MATCH('LECI_17-18'!A:A,'BEFC_17-18'!$A$3:$A$502))</f>
        <v>185.39500000000001</v>
      </c>
      <c r="O283" s="35">
        <f t="shared" si="66"/>
        <v>13130.12</v>
      </c>
      <c r="P283" s="237">
        <f t="shared" si="67"/>
        <v>355</v>
      </c>
      <c r="Q283" s="22">
        <f t="shared" si="68"/>
        <v>0.90549999999999997</v>
      </c>
      <c r="R283" s="34">
        <f t="shared" si="69"/>
        <v>1.46</v>
      </c>
      <c r="S283" s="29">
        <f t="shared" si="70"/>
        <v>1.7399999999999999E-2</v>
      </c>
      <c r="T283" s="184">
        <f t="shared" si="78"/>
        <v>68</v>
      </c>
      <c r="U283" s="31">
        <f t="shared" si="71"/>
        <v>20956319</v>
      </c>
      <c r="V283" s="37">
        <f t="shared" si="72"/>
        <v>9712.74</v>
      </c>
      <c r="W283" s="34">
        <f t="shared" si="73"/>
        <v>0</v>
      </c>
      <c r="X283" s="34">
        <f t="shared" si="74"/>
        <v>1.46</v>
      </c>
      <c r="Y283" s="79">
        <v>488999.44</v>
      </c>
      <c r="Z283" s="78">
        <v>970806262</v>
      </c>
      <c r="AA283" s="11">
        <v>593098120</v>
      </c>
      <c r="AB283" s="11">
        <v>22527179.34</v>
      </c>
      <c r="AC283" s="11">
        <v>10110.69</v>
      </c>
      <c r="AD283" s="11">
        <v>29586.28</v>
      </c>
      <c r="AE283" s="11">
        <v>408500</v>
      </c>
      <c r="AF283" s="11"/>
      <c r="AG283" s="11">
        <v>28805.1</v>
      </c>
      <c r="AH283" s="11"/>
      <c r="AI283" s="11">
        <v>90617.51</v>
      </c>
      <c r="AJ283" s="11">
        <v>3109829.99</v>
      </c>
      <c r="AK283" s="11"/>
      <c r="AL283" s="11"/>
      <c r="AM283" s="11"/>
      <c r="AN283" s="11"/>
      <c r="AO283" s="11"/>
      <c r="AP283" s="11"/>
      <c r="AQ283" s="11"/>
      <c r="AR283" s="11"/>
      <c r="AS283" s="11"/>
      <c r="AT283" s="11">
        <v>389019.17</v>
      </c>
      <c r="AU283" s="8">
        <v>0</v>
      </c>
      <c r="AV283" s="8">
        <v>141080.04</v>
      </c>
      <c r="AW283" s="38">
        <f t="shared" si="79"/>
        <v>26734728.120000005</v>
      </c>
    </row>
    <row r="284" spans="1:49" x14ac:dyDescent="0.2">
      <c r="A284" s="1">
        <v>115210503</v>
      </c>
      <c r="B284" s="2" t="s">
        <v>320</v>
      </c>
      <c r="C284" s="2" t="s">
        <v>321</v>
      </c>
      <c r="D284" s="15">
        <v>61474</v>
      </c>
      <c r="E284" s="6">
        <v>8050</v>
      </c>
      <c r="F284" s="28">
        <f t="shared" si="75"/>
        <v>27636288.739999998</v>
      </c>
      <c r="G284" s="37">
        <f t="shared" si="64"/>
        <v>55.85</v>
      </c>
      <c r="H284" s="39">
        <f t="shared" si="76"/>
        <v>193</v>
      </c>
      <c r="I284" s="34">
        <f t="shared" si="65"/>
        <v>1.0900000000000001</v>
      </c>
      <c r="J284" s="76">
        <v>38918729.43</v>
      </c>
      <c r="K284" s="76">
        <v>239033.89</v>
      </c>
      <c r="L284" s="76">
        <f t="shared" si="77"/>
        <v>38679695.539999999</v>
      </c>
      <c r="M284" s="64">
        <v>2671.21</v>
      </c>
      <c r="N284" s="23">
        <f>INDEX('BEFC_17-18'!$Z$3:$Z$502,MATCH('LECI_17-18'!A:A,'BEFC_17-18'!$A$3:$A$502))</f>
        <v>380.96300000000002</v>
      </c>
      <c r="O284" s="35">
        <f t="shared" si="66"/>
        <v>12672.84</v>
      </c>
      <c r="P284" s="237">
        <f t="shared" si="67"/>
        <v>327</v>
      </c>
      <c r="Q284" s="22">
        <f t="shared" si="68"/>
        <v>0.93820000000000003</v>
      </c>
      <c r="R284" s="34">
        <f t="shared" si="69"/>
        <v>1.02</v>
      </c>
      <c r="S284" s="29">
        <f t="shared" si="70"/>
        <v>1.52E-2</v>
      </c>
      <c r="T284" s="184">
        <f t="shared" si="78"/>
        <v>149</v>
      </c>
      <c r="U284" s="31">
        <f t="shared" si="71"/>
        <v>24390461</v>
      </c>
      <c r="V284" s="37">
        <f t="shared" si="72"/>
        <v>7991.18</v>
      </c>
      <c r="W284" s="34">
        <f t="shared" si="73"/>
        <v>0</v>
      </c>
      <c r="X284" s="34">
        <f t="shared" si="74"/>
        <v>1.02</v>
      </c>
      <c r="Y284" s="79">
        <v>772887.3</v>
      </c>
      <c r="Z284" s="78">
        <v>1349739658</v>
      </c>
      <c r="AA284" s="11">
        <v>470444010</v>
      </c>
      <c r="AB284" s="11">
        <v>20389307.120000001</v>
      </c>
      <c r="AC284" s="11">
        <v>219470.75</v>
      </c>
      <c r="AD284" s="11">
        <v>30150.7</v>
      </c>
      <c r="AE284" s="11">
        <v>24094.53</v>
      </c>
      <c r="AF284" s="11"/>
      <c r="AG284" s="11">
        <v>57361.5</v>
      </c>
      <c r="AH284" s="11"/>
      <c r="AI284" s="11">
        <v>98115.58</v>
      </c>
      <c r="AJ284" s="11">
        <v>5115670.53</v>
      </c>
      <c r="AK284" s="11"/>
      <c r="AL284" s="11"/>
      <c r="AM284" s="11"/>
      <c r="AN284" s="11"/>
      <c r="AO284" s="11"/>
      <c r="AP284" s="11"/>
      <c r="AQ284" s="11"/>
      <c r="AR284" s="11"/>
      <c r="AS284" s="11"/>
      <c r="AT284" s="11">
        <v>912942.74</v>
      </c>
      <c r="AU284" s="8">
        <v>0</v>
      </c>
      <c r="AV284" s="8">
        <v>16287.99</v>
      </c>
      <c r="AW284" s="38">
        <f t="shared" si="79"/>
        <v>26863401.439999998</v>
      </c>
    </row>
    <row r="285" spans="1:49" x14ac:dyDescent="0.2">
      <c r="A285" s="1">
        <v>115211003</v>
      </c>
      <c r="B285" s="2" t="s">
        <v>322</v>
      </c>
      <c r="C285" s="2" t="s">
        <v>321</v>
      </c>
      <c r="D285" s="15">
        <v>67888</v>
      </c>
      <c r="E285" s="6">
        <v>3330</v>
      </c>
      <c r="F285" s="28">
        <f t="shared" si="75"/>
        <v>15870655.479999999</v>
      </c>
      <c r="G285" s="37">
        <f t="shared" si="64"/>
        <v>70.2</v>
      </c>
      <c r="H285" s="39">
        <f t="shared" si="76"/>
        <v>72</v>
      </c>
      <c r="I285" s="34">
        <f t="shared" si="65"/>
        <v>1.37</v>
      </c>
      <c r="J285" s="76">
        <v>17707607.170000002</v>
      </c>
      <c r="K285" s="76">
        <v>211447.07</v>
      </c>
      <c r="L285" s="76">
        <f t="shared" si="77"/>
        <v>17496160.100000001</v>
      </c>
      <c r="M285" s="64">
        <v>1282.9829999999999</v>
      </c>
      <c r="N285" s="23">
        <f>INDEX('BEFC_17-18'!$Z$3:$Z$502,MATCH('LECI_17-18'!A:A,'BEFC_17-18'!$A$3:$A$502))</f>
        <v>94.97</v>
      </c>
      <c r="O285" s="35">
        <f t="shared" si="66"/>
        <v>12697.21</v>
      </c>
      <c r="P285" s="237">
        <f t="shared" si="67"/>
        <v>328</v>
      </c>
      <c r="Q285" s="22">
        <f t="shared" si="68"/>
        <v>0.93640000000000001</v>
      </c>
      <c r="R285" s="34">
        <f t="shared" si="69"/>
        <v>1.28</v>
      </c>
      <c r="S285" s="29">
        <f t="shared" si="70"/>
        <v>1.6899999999999998E-2</v>
      </c>
      <c r="T285" s="184">
        <f t="shared" si="78"/>
        <v>89</v>
      </c>
      <c r="U285" s="31">
        <f t="shared" si="71"/>
        <v>12594159</v>
      </c>
      <c r="V285" s="37">
        <f t="shared" si="72"/>
        <v>9139.76</v>
      </c>
      <c r="W285" s="34">
        <f t="shared" si="73"/>
        <v>0</v>
      </c>
      <c r="X285" s="34">
        <f t="shared" si="74"/>
        <v>1.28</v>
      </c>
      <c r="Y285" s="79">
        <v>242526.87</v>
      </c>
      <c r="Z285" s="78">
        <v>661085377</v>
      </c>
      <c r="AA285" s="11">
        <v>278777225</v>
      </c>
      <c r="AB285" s="11">
        <v>11044648.470000001</v>
      </c>
      <c r="AC285" s="11"/>
      <c r="AD285" s="11">
        <v>16453.2</v>
      </c>
      <c r="AE285" s="11"/>
      <c r="AF285" s="11"/>
      <c r="AG285" s="11">
        <v>19450.5</v>
      </c>
      <c r="AH285" s="11"/>
      <c r="AI285" s="11">
        <v>81774.63</v>
      </c>
      <c r="AJ285" s="11">
        <v>4108858.61</v>
      </c>
      <c r="AK285" s="11"/>
      <c r="AL285" s="11"/>
      <c r="AM285" s="11"/>
      <c r="AN285" s="11"/>
      <c r="AO285" s="11"/>
      <c r="AP285" s="11"/>
      <c r="AQ285" s="11"/>
      <c r="AR285" s="11"/>
      <c r="AS285" s="11"/>
      <c r="AT285" s="11">
        <v>354804.17</v>
      </c>
      <c r="AU285" s="8">
        <v>0</v>
      </c>
      <c r="AV285" s="8">
        <v>2139.0300000000002</v>
      </c>
      <c r="AW285" s="38">
        <f t="shared" si="79"/>
        <v>15628128.609999999</v>
      </c>
    </row>
    <row r="286" spans="1:49" x14ac:dyDescent="0.2">
      <c r="A286" s="1">
        <v>115211103</v>
      </c>
      <c r="B286" s="2" t="s">
        <v>323</v>
      </c>
      <c r="C286" s="2" t="s">
        <v>321</v>
      </c>
      <c r="D286" s="15">
        <v>56845</v>
      </c>
      <c r="E286" s="6">
        <v>14651</v>
      </c>
      <c r="F286" s="28">
        <f t="shared" si="75"/>
        <v>51353336.68</v>
      </c>
      <c r="G286" s="37">
        <f t="shared" si="64"/>
        <v>61.66</v>
      </c>
      <c r="H286" s="39">
        <f t="shared" si="76"/>
        <v>144</v>
      </c>
      <c r="I286" s="34">
        <f t="shared" si="65"/>
        <v>1.2</v>
      </c>
      <c r="J286" s="76">
        <v>66457998.079999998</v>
      </c>
      <c r="K286" s="76">
        <v>267642.70999999996</v>
      </c>
      <c r="L286" s="76">
        <f t="shared" si="77"/>
        <v>66190355.369999997</v>
      </c>
      <c r="M286" s="64">
        <v>5085.0879999999997</v>
      </c>
      <c r="N286" s="23">
        <f>INDEX('BEFC_17-18'!$Z$3:$Z$502,MATCH('LECI_17-18'!A:A,'BEFC_17-18'!$A$3:$A$502))</f>
        <v>883.81200000000001</v>
      </c>
      <c r="O286" s="35">
        <f t="shared" si="66"/>
        <v>11089.2</v>
      </c>
      <c r="P286" s="237">
        <f t="shared" si="67"/>
        <v>164</v>
      </c>
      <c r="Q286" s="22">
        <f t="shared" si="68"/>
        <v>1.0721000000000001</v>
      </c>
      <c r="R286" s="34">
        <f t="shared" si="69"/>
        <v>1.2</v>
      </c>
      <c r="S286" s="29">
        <f t="shared" si="70"/>
        <v>1.5299999999999999E-2</v>
      </c>
      <c r="T286" s="184">
        <f t="shared" si="78"/>
        <v>145</v>
      </c>
      <c r="U286" s="31">
        <f t="shared" si="71"/>
        <v>44959146</v>
      </c>
      <c r="V286" s="37">
        <f t="shared" si="72"/>
        <v>7532.23</v>
      </c>
      <c r="W286" s="34">
        <f t="shared" si="73"/>
        <v>0</v>
      </c>
      <c r="X286" s="34">
        <f t="shared" si="74"/>
        <v>1.2</v>
      </c>
      <c r="Y286" s="79">
        <v>1101081.78</v>
      </c>
      <c r="Z286" s="78">
        <v>2557571782</v>
      </c>
      <c r="AA286" s="11">
        <v>797588334</v>
      </c>
      <c r="AB286" s="11">
        <v>38189040.880000003</v>
      </c>
      <c r="AC286" s="11">
        <v>156982.35</v>
      </c>
      <c r="AD286" s="11">
        <v>53489.73</v>
      </c>
      <c r="AE286" s="11">
        <v>48143.59</v>
      </c>
      <c r="AF286" s="11"/>
      <c r="AG286" s="11"/>
      <c r="AH286" s="11"/>
      <c r="AI286" s="11"/>
      <c r="AJ286" s="11">
        <v>10457641.619999999</v>
      </c>
      <c r="AK286" s="11"/>
      <c r="AL286" s="11"/>
      <c r="AM286" s="11"/>
      <c r="AN286" s="11"/>
      <c r="AO286" s="11"/>
      <c r="AP286" s="11"/>
      <c r="AQ286" s="11"/>
      <c r="AR286" s="11"/>
      <c r="AS286" s="11"/>
      <c r="AT286" s="11">
        <v>1242645.1499999999</v>
      </c>
      <c r="AU286" s="8">
        <v>0</v>
      </c>
      <c r="AV286" s="8">
        <v>104311.58</v>
      </c>
      <c r="AW286" s="38">
        <f t="shared" si="79"/>
        <v>50252254.899999999</v>
      </c>
    </row>
    <row r="287" spans="1:49" x14ac:dyDescent="0.2">
      <c r="A287" s="1">
        <v>115211603</v>
      </c>
      <c r="B287" s="2" t="s">
        <v>324</v>
      </c>
      <c r="C287" s="2" t="s">
        <v>321</v>
      </c>
      <c r="D287" s="15">
        <v>77198</v>
      </c>
      <c r="E287" s="6">
        <v>22738</v>
      </c>
      <c r="F287" s="28">
        <f t="shared" si="75"/>
        <v>89929505.689999998</v>
      </c>
      <c r="G287" s="37">
        <f t="shared" si="64"/>
        <v>51.23</v>
      </c>
      <c r="H287" s="39">
        <f t="shared" si="76"/>
        <v>253</v>
      </c>
      <c r="I287" s="34">
        <f t="shared" si="65"/>
        <v>1</v>
      </c>
      <c r="J287" s="76">
        <v>102581989</v>
      </c>
      <c r="K287" s="76">
        <v>125789</v>
      </c>
      <c r="L287" s="76">
        <f t="shared" si="77"/>
        <v>102456200</v>
      </c>
      <c r="M287" s="64">
        <v>8419.8919999999998</v>
      </c>
      <c r="N287" s="23">
        <f>INDEX('BEFC_17-18'!$Z$3:$Z$502,MATCH('LECI_17-18'!A:A,'BEFC_17-18'!$A$3:$A$502))</f>
        <v>713.91899999999998</v>
      </c>
      <c r="O287" s="35">
        <f t="shared" si="66"/>
        <v>11217.25</v>
      </c>
      <c r="P287" s="237">
        <f t="shared" si="67"/>
        <v>179</v>
      </c>
      <c r="Q287" s="22">
        <f t="shared" si="68"/>
        <v>1.0599000000000001</v>
      </c>
      <c r="R287" s="34">
        <f t="shared" si="69"/>
        <v>1</v>
      </c>
      <c r="S287" s="29">
        <f t="shared" si="70"/>
        <v>1.0999999999999999E-2</v>
      </c>
      <c r="T287" s="184">
        <f t="shared" si="78"/>
        <v>404</v>
      </c>
      <c r="U287" s="31">
        <f t="shared" si="71"/>
        <v>109274779</v>
      </c>
      <c r="V287" s="37">
        <f t="shared" si="72"/>
        <v>11963.77</v>
      </c>
      <c r="W287" s="34">
        <f t="shared" si="73"/>
        <v>0</v>
      </c>
      <c r="X287" s="34">
        <f t="shared" si="74"/>
        <v>1</v>
      </c>
      <c r="Y287" s="79">
        <v>916543.69</v>
      </c>
      <c r="Z287" s="78">
        <v>5977614550</v>
      </c>
      <c r="AA287" s="11">
        <v>2177219736</v>
      </c>
      <c r="AB287" s="11">
        <v>62622316</v>
      </c>
      <c r="AC287" s="11"/>
      <c r="AD287" s="11">
        <v>95171</v>
      </c>
      <c r="AE287" s="11">
        <v>944</v>
      </c>
      <c r="AF287" s="11"/>
      <c r="AG287" s="11"/>
      <c r="AH287" s="11"/>
      <c r="AI287" s="11">
        <v>209165</v>
      </c>
      <c r="AJ287" s="11">
        <v>24174440</v>
      </c>
      <c r="AK287" s="11"/>
      <c r="AL287" s="11"/>
      <c r="AM287" s="11"/>
      <c r="AN287" s="11"/>
      <c r="AO287" s="11"/>
      <c r="AP287" s="11"/>
      <c r="AQ287" s="11"/>
      <c r="AR287" s="11"/>
      <c r="AS287" s="11"/>
      <c r="AT287" s="11">
        <v>1802347</v>
      </c>
      <c r="AU287" s="8">
        <v>0</v>
      </c>
      <c r="AV287" s="8">
        <v>108579</v>
      </c>
      <c r="AW287" s="38">
        <f t="shared" si="79"/>
        <v>89012962</v>
      </c>
    </row>
    <row r="288" spans="1:49" x14ac:dyDescent="0.2">
      <c r="A288" s="1">
        <v>115212503</v>
      </c>
      <c r="B288" s="2" t="s">
        <v>325</v>
      </c>
      <c r="C288" s="2" t="s">
        <v>321</v>
      </c>
      <c r="D288" s="15">
        <v>62458</v>
      </c>
      <c r="E288" s="6">
        <v>8388</v>
      </c>
      <c r="F288" s="28">
        <f t="shared" si="75"/>
        <v>27167824.52</v>
      </c>
      <c r="G288" s="37">
        <f t="shared" si="64"/>
        <v>51.86</v>
      </c>
      <c r="H288" s="39">
        <f t="shared" si="76"/>
        <v>236</v>
      </c>
      <c r="I288" s="34">
        <f t="shared" si="65"/>
        <v>1.01</v>
      </c>
      <c r="J288" s="76">
        <v>34491807.530000001</v>
      </c>
      <c r="K288" s="76">
        <v>60263.32</v>
      </c>
      <c r="L288" s="76">
        <f t="shared" si="77"/>
        <v>34431544.210000001</v>
      </c>
      <c r="M288" s="64">
        <v>2801.5210000000002</v>
      </c>
      <c r="N288" s="23">
        <f>INDEX('BEFC_17-18'!$Z$3:$Z$502,MATCH('LECI_17-18'!A:A,'BEFC_17-18'!$A$3:$A$502))</f>
        <v>349.56799999999998</v>
      </c>
      <c r="O288" s="35">
        <f t="shared" si="66"/>
        <v>10926.87</v>
      </c>
      <c r="P288" s="237">
        <f t="shared" si="67"/>
        <v>147</v>
      </c>
      <c r="Q288" s="22">
        <f t="shared" si="68"/>
        <v>1.0881000000000001</v>
      </c>
      <c r="R288" s="34">
        <f t="shared" si="69"/>
        <v>1.01</v>
      </c>
      <c r="S288" s="29">
        <f t="shared" si="70"/>
        <v>1.32E-2</v>
      </c>
      <c r="T288" s="184">
        <f t="shared" si="78"/>
        <v>258</v>
      </c>
      <c r="U288" s="31">
        <f t="shared" si="71"/>
        <v>27666867</v>
      </c>
      <c r="V288" s="37">
        <f t="shared" si="72"/>
        <v>8780.1</v>
      </c>
      <c r="W288" s="34">
        <f t="shared" si="73"/>
        <v>0</v>
      </c>
      <c r="X288" s="34">
        <f t="shared" si="74"/>
        <v>1.01</v>
      </c>
      <c r="Y288" s="79">
        <v>668090.62</v>
      </c>
      <c r="Z288" s="78">
        <v>1509247791</v>
      </c>
      <c r="AA288" s="11">
        <v>555443771</v>
      </c>
      <c r="AB288" s="11">
        <v>19221093.219999999</v>
      </c>
      <c r="AC288" s="11"/>
      <c r="AD288" s="11">
        <v>29794.17</v>
      </c>
      <c r="AE288" s="11"/>
      <c r="AF288" s="11"/>
      <c r="AG288" s="11"/>
      <c r="AH288" s="11"/>
      <c r="AI288" s="11">
        <v>64952.11</v>
      </c>
      <c r="AJ288" s="11">
        <v>6417274.9100000001</v>
      </c>
      <c r="AK288" s="11"/>
      <c r="AL288" s="11"/>
      <c r="AM288" s="11"/>
      <c r="AN288" s="11"/>
      <c r="AO288" s="11"/>
      <c r="AP288" s="11"/>
      <c r="AQ288" s="11"/>
      <c r="AR288" s="11"/>
      <c r="AS288" s="11"/>
      <c r="AT288" s="11">
        <v>482500</v>
      </c>
      <c r="AU288" s="8">
        <v>0</v>
      </c>
      <c r="AV288" s="8">
        <v>284119.49</v>
      </c>
      <c r="AW288" s="38">
        <f t="shared" si="79"/>
        <v>26499733.899999999</v>
      </c>
    </row>
    <row r="289" spans="1:49" x14ac:dyDescent="0.2">
      <c r="A289" s="1">
        <v>115216503</v>
      </c>
      <c r="B289" s="2" t="s">
        <v>326</v>
      </c>
      <c r="C289" s="2" t="s">
        <v>321</v>
      </c>
      <c r="D289" s="15">
        <v>62169</v>
      </c>
      <c r="E289" s="6">
        <v>11637</v>
      </c>
      <c r="F289" s="28">
        <f t="shared" si="75"/>
        <v>44626758.739999995</v>
      </c>
      <c r="G289" s="37">
        <f t="shared" si="64"/>
        <v>61.69</v>
      </c>
      <c r="H289" s="39">
        <f t="shared" si="76"/>
        <v>143</v>
      </c>
      <c r="I289" s="34">
        <f t="shared" si="65"/>
        <v>1.2</v>
      </c>
      <c r="J289" s="76">
        <v>52934375.950000003</v>
      </c>
      <c r="K289" s="76">
        <v>903767.95</v>
      </c>
      <c r="L289" s="76">
        <f t="shared" si="77"/>
        <v>52030608</v>
      </c>
      <c r="M289" s="64">
        <v>3957.9870000000001</v>
      </c>
      <c r="N289" s="23">
        <f>INDEX('BEFC_17-18'!$Z$3:$Z$502,MATCH('LECI_17-18'!A:A,'BEFC_17-18'!$A$3:$A$502))</f>
        <v>487.20400000000001</v>
      </c>
      <c r="O289" s="35">
        <f t="shared" si="66"/>
        <v>11704.92</v>
      </c>
      <c r="P289" s="237">
        <f t="shared" si="67"/>
        <v>230</v>
      </c>
      <c r="Q289" s="22">
        <f t="shared" si="68"/>
        <v>1.0157</v>
      </c>
      <c r="R289" s="34">
        <f t="shared" si="69"/>
        <v>1.2</v>
      </c>
      <c r="S289" s="29">
        <f t="shared" si="70"/>
        <v>1.4200000000000001E-2</v>
      </c>
      <c r="T289" s="184">
        <f t="shared" si="78"/>
        <v>203</v>
      </c>
      <c r="U289" s="31">
        <f t="shared" si="71"/>
        <v>42230049</v>
      </c>
      <c r="V289" s="37">
        <f t="shared" si="72"/>
        <v>9500.17</v>
      </c>
      <c r="W289" s="34">
        <f t="shared" si="73"/>
        <v>0</v>
      </c>
      <c r="X289" s="34">
        <f t="shared" si="74"/>
        <v>1.2</v>
      </c>
      <c r="Y289" s="79">
        <v>884906.04</v>
      </c>
      <c r="Z289" s="78">
        <v>2196585454</v>
      </c>
      <c r="AA289" s="11">
        <v>954910771</v>
      </c>
      <c r="AB289" s="11">
        <v>31838106.109999999</v>
      </c>
      <c r="AC289" s="11"/>
      <c r="AD289" s="11">
        <v>47653.79</v>
      </c>
      <c r="AE289" s="11"/>
      <c r="AF289" s="11"/>
      <c r="AG289" s="11"/>
      <c r="AH289" s="11"/>
      <c r="AI289" s="11">
        <v>60345.49</v>
      </c>
      <c r="AJ289" s="11">
        <v>10720367.779999999</v>
      </c>
      <c r="AK289" s="11"/>
      <c r="AL289" s="11"/>
      <c r="AM289" s="11"/>
      <c r="AN289" s="11"/>
      <c r="AO289" s="11"/>
      <c r="AP289" s="11"/>
      <c r="AQ289" s="11"/>
      <c r="AR289" s="11"/>
      <c r="AS289" s="11"/>
      <c r="AT289" s="11">
        <v>1041654.17</v>
      </c>
      <c r="AU289" s="8">
        <v>0</v>
      </c>
      <c r="AV289" s="8">
        <v>33725.360000000001</v>
      </c>
      <c r="AW289" s="38">
        <f t="shared" si="79"/>
        <v>43741852.699999996</v>
      </c>
    </row>
    <row r="290" spans="1:49" x14ac:dyDescent="0.2">
      <c r="A290" s="1">
        <v>115218003</v>
      </c>
      <c r="B290" s="2" t="s">
        <v>327</v>
      </c>
      <c r="C290" s="2" t="s">
        <v>321</v>
      </c>
      <c r="D290" s="15">
        <v>45458</v>
      </c>
      <c r="E290" s="6">
        <v>10755</v>
      </c>
      <c r="F290" s="28">
        <f t="shared" si="75"/>
        <v>27507887.050000001</v>
      </c>
      <c r="G290" s="37">
        <f t="shared" si="64"/>
        <v>56.26</v>
      </c>
      <c r="H290" s="39">
        <f t="shared" si="76"/>
        <v>189</v>
      </c>
      <c r="I290" s="34">
        <f t="shared" si="65"/>
        <v>1.1000000000000001</v>
      </c>
      <c r="J290" s="76">
        <v>41151112.82</v>
      </c>
      <c r="K290" s="76">
        <v>36028.699999999997</v>
      </c>
      <c r="L290" s="76">
        <f t="shared" si="77"/>
        <v>41115084.119999997</v>
      </c>
      <c r="M290" s="64">
        <v>3440.3220000000001</v>
      </c>
      <c r="N290" s="23">
        <f>INDEX('BEFC_17-18'!$Z$3:$Z$502,MATCH('LECI_17-18'!A:A,'BEFC_17-18'!$A$3:$A$502))</f>
        <v>849.92100000000005</v>
      </c>
      <c r="O290" s="35">
        <f t="shared" si="66"/>
        <v>9583.39</v>
      </c>
      <c r="P290" s="237">
        <f t="shared" si="67"/>
        <v>36</v>
      </c>
      <c r="Q290" s="22">
        <f t="shared" si="68"/>
        <v>1.2405999999999999</v>
      </c>
      <c r="R290" s="34">
        <f t="shared" si="69"/>
        <v>1.1000000000000001</v>
      </c>
      <c r="S290" s="29">
        <f t="shared" si="70"/>
        <v>1.2800000000000001E-2</v>
      </c>
      <c r="T290" s="184">
        <f t="shared" si="78"/>
        <v>297</v>
      </c>
      <c r="U290" s="31">
        <f t="shared" si="71"/>
        <v>28742375</v>
      </c>
      <c r="V290" s="37">
        <f t="shared" si="72"/>
        <v>6699.47</v>
      </c>
      <c r="W290" s="34">
        <f t="shared" si="73"/>
        <v>0</v>
      </c>
      <c r="X290" s="34">
        <f t="shared" si="74"/>
        <v>1.1000000000000001</v>
      </c>
      <c r="Y290" s="79">
        <v>922648.43</v>
      </c>
      <c r="Z290" s="78">
        <v>1622099680</v>
      </c>
      <c r="AA290" s="11">
        <v>522853646</v>
      </c>
      <c r="AB290" s="11">
        <v>19472208.68</v>
      </c>
      <c r="AC290" s="11">
        <v>237909.69</v>
      </c>
      <c r="AD290" s="11">
        <v>27659.7</v>
      </c>
      <c r="AE290" s="11">
        <v>18527.939999999999</v>
      </c>
      <c r="AF290" s="11"/>
      <c r="AG290" s="11">
        <v>53982</v>
      </c>
      <c r="AH290" s="11"/>
      <c r="AI290" s="11">
        <v>154576.59</v>
      </c>
      <c r="AJ290" s="11">
        <v>5454804.3200000003</v>
      </c>
      <c r="AK290" s="11"/>
      <c r="AL290" s="11"/>
      <c r="AM290" s="11"/>
      <c r="AN290" s="11"/>
      <c r="AO290" s="11"/>
      <c r="AP290" s="11"/>
      <c r="AQ290" s="11"/>
      <c r="AR290" s="11"/>
      <c r="AS290" s="11"/>
      <c r="AT290" s="11">
        <v>1041823.47</v>
      </c>
      <c r="AU290" s="8">
        <v>0</v>
      </c>
      <c r="AV290" s="8">
        <v>123746.23</v>
      </c>
      <c r="AW290" s="38">
        <f t="shared" si="79"/>
        <v>26585238.620000001</v>
      </c>
    </row>
    <row r="291" spans="1:49" x14ac:dyDescent="0.2">
      <c r="A291" s="1">
        <v>115218303</v>
      </c>
      <c r="B291" s="2" t="s">
        <v>328</v>
      </c>
      <c r="C291" s="2" t="s">
        <v>321</v>
      </c>
      <c r="D291" s="15">
        <v>67199</v>
      </c>
      <c r="E291" s="6">
        <v>5993</v>
      </c>
      <c r="F291" s="28">
        <f t="shared" si="75"/>
        <v>22522730.099999998</v>
      </c>
      <c r="G291" s="37">
        <f t="shared" si="64"/>
        <v>55.93</v>
      </c>
      <c r="H291" s="39">
        <f t="shared" si="76"/>
        <v>191</v>
      </c>
      <c r="I291" s="34">
        <f t="shared" si="65"/>
        <v>1.0900000000000001</v>
      </c>
      <c r="J291" s="76">
        <v>30538712.390000001</v>
      </c>
      <c r="K291" s="76">
        <v>136547.45000000001</v>
      </c>
      <c r="L291" s="76">
        <f t="shared" si="77"/>
        <v>30402164.940000001</v>
      </c>
      <c r="M291" s="64">
        <v>2165.692</v>
      </c>
      <c r="N291" s="23">
        <f>INDEX('BEFC_17-18'!$Z$3:$Z$502,MATCH('LECI_17-18'!A:A,'BEFC_17-18'!$A$3:$A$502))</f>
        <v>158.976</v>
      </c>
      <c r="O291" s="35">
        <f t="shared" si="66"/>
        <v>13078.07</v>
      </c>
      <c r="P291" s="237">
        <f t="shared" si="67"/>
        <v>351</v>
      </c>
      <c r="Q291" s="22">
        <f t="shared" si="68"/>
        <v>0.90910000000000002</v>
      </c>
      <c r="R291" s="34">
        <f t="shared" si="69"/>
        <v>0.99</v>
      </c>
      <c r="S291" s="29">
        <f t="shared" si="70"/>
        <v>1.15E-2</v>
      </c>
      <c r="T291" s="184">
        <f t="shared" si="78"/>
        <v>375</v>
      </c>
      <c r="U291" s="31">
        <f t="shared" si="71"/>
        <v>26303453</v>
      </c>
      <c r="V291" s="37">
        <f t="shared" si="72"/>
        <v>11314.93</v>
      </c>
      <c r="W291" s="34">
        <f t="shared" si="73"/>
        <v>0</v>
      </c>
      <c r="X291" s="34">
        <f t="shared" si="74"/>
        <v>0.99</v>
      </c>
      <c r="Y291" s="79">
        <v>541709.13</v>
      </c>
      <c r="Z291" s="78">
        <v>1559478902</v>
      </c>
      <c r="AA291" s="11">
        <v>403465384</v>
      </c>
      <c r="AB291" s="11">
        <v>16673034.619999999</v>
      </c>
      <c r="AC291" s="11">
        <v>63627.1</v>
      </c>
      <c r="AD291" s="11">
        <v>23924.63</v>
      </c>
      <c r="AE291" s="11">
        <v>1331.01</v>
      </c>
      <c r="AF291" s="11"/>
      <c r="AG291" s="11"/>
      <c r="AH291" s="11"/>
      <c r="AI291" s="11">
        <v>67100.11</v>
      </c>
      <c r="AJ291" s="11">
        <v>4728517.1500000004</v>
      </c>
      <c r="AK291" s="11"/>
      <c r="AL291" s="11"/>
      <c r="AM291" s="11"/>
      <c r="AN291" s="11"/>
      <c r="AO291" s="11"/>
      <c r="AP291" s="11"/>
      <c r="AQ291" s="11"/>
      <c r="AR291" s="11"/>
      <c r="AS291" s="11"/>
      <c r="AT291" s="11">
        <v>391956.25</v>
      </c>
      <c r="AU291" s="8">
        <v>0</v>
      </c>
      <c r="AV291" s="8">
        <v>31530.1</v>
      </c>
      <c r="AW291" s="38">
        <f t="shared" si="79"/>
        <v>21981020.969999999</v>
      </c>
    </row>
    <row r="292" spans="1:49" x14ac:dyDescent="0.2">
      <c r="A292" s="1">
        <v>115219002</v>
      </c>
      <c r="B292" s="2" t="s">
        <v>329</v>
      </c>
      <c r="C292" s="2" t="s">
        <v>263</v>
      </c>
      <c r="D292" s="15">
        <v>59000</v>
      </c>
      <c r="E292" s="6">
        <v>25521</v>
      </c>
      <c r="F292" s="28">
        <f t="shared" si="75"/>
        <v>74502081.269999996</v>
      </c>
      <c r="G292" s="37">
        <f t="shared" si="64"/>
        <v>49.48</v>
      </c>
      <c r="H292" s="39">
        <f t="shared" si="76"/>
        <v>276</v>
      </c>
      <c r="I292" s="34">
        <f t="shared" si="65"/>
        <v>0.97</v>
      </c>
      <c r="J292" s="76">
        <v>92320513.120000005</v>
      </c>
      <c r="K292" s="76">
        <v>395935.12</v>
      </c>
      <c r="L292" s="76">
        <f t="shared" si="77"/>
        <v>91924578</v>
      </c>
      <c r="M292" s="64">
        <v>7786.8119999999999</v>
      </c>
      <c r="N292" s="23">
        <f>INDEX('BEFC_17-18'!$Z$3:$Z$502,MATCH('LECI_17-18'!A:A,'BEFC_17-18'!$A$3:$A$502))</f>
        <v>1127.712</v>
      </c>
      <c r="O292" s="35">
        <f t="shared" si="66"/>
        <v>10311.780000000001</v>
      </c>
      <c r="P292" s="237">
        <f t="shared" si="67"/>
        <v>80</v>
      </c>
      <c r="Q292" s="22">
        <f t="shared" si="68"/>
        <v>1.153</v>
      </c>
      <c r="R292" s="34">
        <f t="shared" si="69"/>
        <v>0.97</v>
      </c>
      <c r="S292" s="29">
        <f t="shared" si="70"/>
        <v>1.17E-2</v>
      </c>
      <c r="T292" s="184">
        <f t="shared" si="78"/>
        <v>366</v>
      </c>
      <c r="U292" s="31">
        <f t="shared" si="71"/>
        <v>85690701</v>
      </c>
      <c r="V292" s="37">
        <f t="shared" si="72"/>
        <v>9612.48</v>
      </c>
      <c r="W292" s="34">
        <f t="shared" si="73"/>
        <v>0</v>
      </c>
      <c r="X292" s="34">
        <f t="shared" si="74"/>
        <v>0.97</v>
      </c>
      <c r="Y292" s="79">
        <v>1282881</v>
      </c>
      <c r="Z292" s="78">
        <v>4542367866</v>
      </c>
      <c r="AA292" s="11">
        <v>1852460599</v>
      </c>
      <c r="AB292" s="11">
        <v>53401709.200000003</v>
      </c>
      <c r="AC292" s="11">
        <v>52399.83</v>
      </c>
      <c r="AD292" s="11">
        <v>77954.789999999994</v>
      </c>
      <c r="AE292" s="11">
        <v>15837.76</v>
      </c>
      <c r="AF292" s="11"/>
      <c r="AG292" s="11">
        <v>173062</v>
      </c>
      <c r="AH292" s="11"/>
      <c r="AI292" s="11">
        <v>343327.9</v>
      </c>
      <c r="AJ292" s="11">
        <v>17316526.23</v>
      </c>
      <c r="AK292" s="11"/>
      <c r="AL292" s="11"/>
      <c r="AM292" s="11"/>
      <c r="AN292" s="11"/>
      <c r="AO292" s="11"/>
      <c r="AP292" s="11"/>
      <c r="AQ292" s="11"/>
      <c r="AR292" s="11"/>
      <c r="AS292" s="11"/>
      <c r="AT292" s="11">
        <v>1662832.72</v>
      </c>
      <c r="AU292" s="8">
        <v>0</v>
      </c>
      <c r="AV292" s="8">
        <v>175549.84</v>
      </c>
      <c r="AW292" s="38">
        <f t="shared" si="79"/>
        <v>73219200.269999996</v>
      </c>
    </row>
    <row r="293" spans="1:49" x14ac:dyDescent="0.2">
      <c r="A293" s="1">
        <v>115221402</v>
      </c>
      <c r="B293" s="2" t="s">
        <v>330</v>
      </c>
      <c r="C293" s="2" t="s">
        <v>331</v>
      </c>
      <c r="D293" s="15">
        <v>63457</v>
      </c>
      <c r="E293" s="6">
        <v>37382</v>
      </c>
      <c r="F293" s="28">
        <f t="shared" si="75"/>
        <v>127772601.62000003</v>
      </c>
      <c r="G293" s="37">
        <f t="shared" si="64"/>
        <v>53.86</v>
      </c>
      <c r="H293" s="39">
        <f t="shared" si="76"/>
        <v>221</v>
      </c>
      <c r="I293" s="34">
        <f t="shared" si="65"/>
        <v>1.05</v>
      </c>
      <c r="J293" s="76">
        <v>161984644.75</v>
      </c>
      <c r="K293" s="76">
        <v>1035515.81</v>
      </c>
      <c r="L293" s="76">
        <f t="shared" si="77"/>
        <v>160949128.94</v>
      </c>
      <c r="M293" s="64">
        <v>11736.424999999999</v>
      </c>
      <c r="N293" s="23">
        <f>INDEX('BEFC_17-18'!$Z$3:$Z$502,MATCH('LECI_17-18'!A:A,'BEFC_17-18'!$A$3:$A$502))</f>
        <v>1725.883</v>
      </c>
      <c r="O293" s="35">
        <f t="shared" si="66"/>
        <v>11955.54</v>
      </c>
      <c r="P293" s="237">
        <f t="shared" si="67"/>
        <v>262</v>
      </c>
      <c r="Q293" s="22">
        <f t="shared" si="68"/>
        <v>0.99439999999999995</v>
      </c>
      <c r="R293" s="34">
        <f t="shared" si="69"/>
        <v>1.04</v>
      </c>
      <c r="S293" s="29">
        <f t="shared" si="70"/>
        <v>1.35E-2</v>
      </c>
      <c r="T293" s="184">
        <f t="shared" si="78"/>
        <v>244</v>
      </c>
      <c r="U293" s="31">
        <f t="shared" si="71"/>
        <v>126691569</v>
      </c>
      <c r="V293" s="37">
        <f t="shared" si="72"/>
        <v>9410.84</v>
      </c>
      <c r="W293" s="34">
        <f t="shared" si="73"/>
        <v>0</v>
      </c>
      <c r="X293" s="34">
        <f t="shared" si="74"/>
        <v>1.04</v>
      </c>
      <c r="Y293" s="79">
        <v>2600572.6800000002</v>
      </c>
      <c r="Z293" s="78">
        <v>6933030625</v>
      </c>
      <c r="AA293" s="11">
        <v>2521564053</v>
      </c>
      <c r="AB293" s="11">
        <v>79089697.870000005</v>
      </c>
      <c r="AC293" s="11">
        <v>328492.31</v>
      </c>
      <c r="AD293" s="11">
        <v>129906.36</v>
      </c>
      <c r="AE293" s="11">
        <v>460261.93</v>
      </c>
      <c r="AF293" s="11"/>
      <c r="AG293" s="11"/>
      <c r="AH293" s="11">
        <v>36911903.890000001</v>
      </c>
      <c r="AI293" s="11"/>
      <c r="AJ293" s="11">
        <v>2474772.9700000002</v>
      </c>
      <c r="AK293" s="11"/>
      <c r="AL293" s="11"/>
      <c r="AM293" s="11"/>
      <c r="AN293" s="11"/>
      <c r="AO293" s="11"/>
      <c r="AP293" s="11"/>
      <c r="AQ293" s="11"/>
      <c r="AR293" s="11"/>
      <c r="AS293" s="11"/>
      <c r="AT293" s="11">
        <v>3687603.93</v>
      </c>
      <c r="AU293" s="8">
        <v>0</v>
      </c>
      <c r="AV293" s="8">
        <v>2089389.68</v>
      </c>
      <c r="AW293" s="38">
        <f t="shared" si="79"/>
        <v>125172028.94000003</v>
      </c>
    </row>
    <row r="294" spans="1:49" x14ac:dyDescent="0.2">
      <c r="A294" s="1">
        <v>115221753</v>
      </c>
      <c r="B294" s="2" t="s">
        <v>332</v>
      </c>
      <c r="C294" s="2" t="s">
        <v>331</v>
      </c>
      <c r="D294" s="15">
        <v>65833</v>
      </c>
      <c r="E294" s="6">
        <v>9746</v>
      </c>
      <c r="F294" s="28">
        <f t="shared" si="75"/>
        <v>46394322.480000012</v>
      </c>
      <c r="G294" s="37">
        <f t="shared" si="64"/>
        <v>72.31</v>
      </c>
      <c r="H294" s="39">
        <f t="shared" si="76"/>
        <v>55</v>
      </c>
      <c r="I294" s="34">
        <f t="shared" si="65"/>
        <v>1.41</v>
      </c>
      <c r="J294" s="76">
        <v>50063218.939999998</v>
      </c>
      <c r="K294" s="76">
        <v>302651.44</v>
      </c>
      <c r="L294" s="76">
        <f t="shared" si="77"/>
        <v>49760567.5</v>
      </c>
      <c r="M294" s="64">
        <v>3393.0790000000002</v>
      </c>
      <c r="N294" s="23">
        <f>INDEX('BEFC_17-18'!$Z$3:$Z$502,MATCH('LECI_17-18'!A:A,'BEFC_17-18'!$A$3:$A$502))</f>
        <v>349.08300000000003</v>
      </c>
      <c r="O294" s="35">
        <f t="shared" si="66"/>
        <v>13297.28</v>
      </c>
      <c r="P294" s="237">
        <f t="shared" si="67"/>
        <v>362</v>
      </c>
      <c r="Q294" s="22">
        <f t="shared" si="68"/>
        <v>0.89410000000000001</v>
      </c>
      <c r="R294" s="34">
        <f t="shared" si="69"/>
        <v>1.26</v>
      </c>
      <c r="S294" s="29">
        <f t="shared" si="70"/>
        <v>1.3100000000000001E-2</v>
      </c>
      <c r="T294" s="184">
        <f t="shared" si="78"/>
        <v>263</v>
      </c>
      <c r="U294" s="31">
        <f t="shared" si="71"/>
        <v>47564776</v>
      </c>
      <c r="V294" s="37">
        <f t="shared" si="72"/>
        <v>12710.51</v>
      </c>
      <c r="W294" s="34">
        <f t="shared" si="73"/>
        <v>0</v>
      </c>
      <c r="X294" s="34">
        <f t="shared" si="74"/>
        <v>1.26</v>
      </c>
      <c r="Y294" s="79">
        <v>662919.64</v>
      </c>
      <c r="Z294" s="78">
        <v>2532056721</v>
      </c>
      <c r="AA294" s="11">
        <v>1017553428</v>
      </c>
      <c r="AB294" s="11">
        <v>34890379.469999999</v>
      </c>
      <c r="AC294" s="11">
        <v>127618</v>
      </c>
      <c r="AD294" s="11">
        <v>49625.45</v>
      </c>
      <c r="AE294" s="11">
        <v>945834.64</v>
      </c>
      <c r="AF294" s="11"/>
      <c r="AG294" s="11"/>
      <c r="AH294" s="11"/>
      <c r="AI294" s="11">
        <v>1935880.59</v>
      </c>
      <c r="AJ294" s="11">
        <v>6717055.5599999996</v>
      </c>
      <c r="AK294" s="11"/>
      <c r="AL294" s="11"/>
      <c r="AM294" s="11"/>
      <c r="AN294" s="11"/>
      <c r="AO294" s="11"/>
      <c r="AP294" s="11"/>
      <c r="AQ294" s="11"/>
      <c r="AR294" s="11"/>
      <c r="AS294" s="11"/>
      <c r="AT294" s="11">
        <v>1025830.13</v>
      </c>
      <c r="AU294" s="8">
        <v>0</v>
      </c>
      <c r="AV294" s="8">
        <v>39179</v>
      </c>
      <c r="AW294" s="38">
        <f t="shared" si="79"/>
        <v>45731402.840000011</v>
      </c>
    </row>
    <row r="295" spans="1:49" x14ac:dyDescent="0.2">
      <c r="A295" s="1">
        <v>115222504</v>
      </c>
      <c r="B295" s="2" t="s">
        <v>333</v>
      </c>
      <c r="C295" s="2" t="s">
        <v>331</v>
      </c>
      <c r="D295" s="15">
        <v>54948</v>
      </c>
      <c r="E295" s="6">
        <v>3007</v>
      </c>
      <c r="F295" s="28">
        <f t="shared" si="75"/>
        <v>9314941.2899999991</v>
      </c>
      <c r="G295" s="37">
        <f t="shared" si="64"/>
        <v>56.38</v>
      </c>
      <c r="H295" s="39">
        <f t="shared" si="76"/>
        <v>186</v>
      </c>
      <c r="I295" s="34">
        <f t="shared" si="65"/>
        <v>1.1000000000000001</v>
      </c>
      <c r="J295" s="76">
        <v>17850516.789999999</v>
      </c>
      <c r="K295" s="76">
        <v>159864.56</v>
      </c>
      <c r="L295" s="76">
        <f t="shared" si="77"/>
        <v>17690652.23</v>
      </c>
      <c r="M295" s="64">
        <v>1075.5360000000001</v>
      </c>
      <c r="N295" s="23">
        <f>INDEX('BEFC_17-18'!$Z$3:$Z$502,MATCH('LECI_17-18'!A:A,'BEFC_17-18'!$A$3:$A$502))</f>
        <v>249.63399999999999</v>
      </c>
      <c r="O295" s="35">
        <f t="shared" si="66"/>
        <v>13349.72</v>
      </c>
      <c r="P295" s="237">
        <f t="shared" si="67"/>
        <v>367</v>
      </c>
      <c r="Q295" s="22">
        <f t="shared" si="68"/>
        <v>0.89059999999999995</v>
      </c>
      <c r="R295" s="34">
        <f t="shared" si="69"/>
        <v>0.98</v>
      </c>
      <c r="S295" s="29">
        <f t="shared" si="70"/>
        <v>1.52E-2</v>
      </c>
      <c r="T295" s="184">
        <f t="shared" si="78"/>
        <v>149</v>
      </c>
      <c r="U295" s="31">
        <f t="shared" si="71"/>
        <v>8230797</v>
      </c>
      <c r="V295" s="37">
        <f t="shared" si="72"/>
        <v>6211.13</v>
      </c>
      <c r="W295" s="34">
        <f t="shared" si="73"/>
        <v>7.0000000000000007E-2</v>
      </c>
      <c r="X295" s="34">
        <f t="shared" si="74"/>
        <v>1.05</v>
      </c>
      <c r="Y295" s="79">
        <v>432712.29</v>
      </c>
      <c r="Z295" s="78">
        <v>435987565</v>
      </c>
      <c r="AA295" s="11">
        <v>178250989</v>
      </c>
      <c r="AB295" s="11">
        <v>6570123.8099999996</v>
      </c>
      <c r="AC295" s="11">
        <v>13493.21</v>
      </c>
      <c r="AD295" s="11">
        <v>9662.4699999999993</v>
      </c>
      <c r="AE295" s="11">
        <v>9626.64</v>
      </c>
      <c r="AF295" s="11"/>
      <c r="AG295" s="11">
        <v>23553.8</v>
      </c>
      <c r="AH295" s="11"/>
      <c r="AI295" s="11">
        <v>767783.8</v>
      </c>
      <c r="AJ295" s="11">
        <v>927580.06</v>
      </c>
      <c r="AK295" s="11"/>
      <c r="AL295" s="11"/>
      <c r="AM295" s="11"/>
      <c r="AN295" s="11"/>
      <c r="AO295" s="11"/>
      <c r="AP295" s="11"/>
      <c r="AQ295" s="11"/>
      <c r="AR295" s="11"/>
      <c r="AS295" s="11"/>
      <c r="AT295" s="11">
        <v>555229.32999999996</v>
      </c>
      <c r="AU295" s="8">
        <v>0</v>
      </c>
      <c r="AV295" s="8">
        <v>5175.88</v>
      </c>
      <c r="AW295" s="38">
        <f t="shared" si="79"/>
        <v>8882229</v>
      </c>
    </row>
    <row r="296" spans="1:49" x14ac:dyDescent="0.2">
      <c r="A296" s="1">
        <v>115222752</v>
      </c>
      <c r="B296" s="2" t="s">
        <v>334</v>
      </c>
      <c r="C296" s="2" t="s">
        <v>331</v>
      </c>
      <c r="D296" s="15">
        <v>33289</v>
      </c>
      <c r="E296" s="6">
        <v>20516</v>
      </c>
      <c r="F296" s="28">
        <f t="shared" si="75"/>
        <v>53080751.019999988</v>
      </c>
      <c r="G296" s="37">
        <f t="shared" si="64"/>
        <v>77.72</v>
      </c>
      <c r="H296" s="39">
        <f t="shared" si="76"/>
        <v>27</v>
      </c>
      <c r="I296" s="34">
        <f t="shared" si="65"/>
        <v>1.52</v>
      </c>
      <c r="J296" s="76">
        <v>117973933.04000001</v>
      </c>
      <c r="K296" s="76">
        <v>198738</v>
      </c>
      <c r="L296" s="76">
        <f t="shared" si="77"/>
        <v>117775195.04000001</v>
      </c>
      <c r="M296" s="64">
        <v>7518.4639999999999</v>
      </c>
      <c r="N296" s="23">
        <f>INDEX('BEFC_17-18'!$Z$3:$Z$502,MATCH('LECI_17-18'!A:A,'BEFC_17-18'!$A$3:$A$502))</f>
        <v>4473.1559999999999</v>
      </c>
      <c r="O296" s="35">
        <f t="shared" si="66"/>
        <v>9821.4599999999991</v>
      </c>
      <c r="P296" s="237">
        <f t="shared" si="67"/>
        <v>50</v>
      </c>
      <c r="Q296" s="22">
        <f t="shared" si="68"/>
        <v>1.2104999999999999</v>
      </c>
      <c r="R296" s="34">
        <f t="shared" si="69"/>
        <v>1.52</v>
      </c>
      <c r="S296" s="29">
        <f t="shared" si="70"/>
        <v>2.0400000000000001E-2</v>
      </c>
      <c r="T296" s="184">
        <f t="shared" si="78"/>
        <v>20</v>
      </c>
      <c r="U296" s="31">
        <f t="shared" si="71"/>
        <v>34898263</v>
      </c>
      <c r="V296" s="37">
        <f t="shared" si="72"/>
        <v>2910.22</v>
      </c>
      <c r="W296" s="34">
        <f t="shared" si="73"/>
        <v>0.56999999999999995</v>
      </c>
      <c r="X296" s="34">
        <f t="shared" si="74"/>
        <v>2.09</v>
      </c>
      <c r="Y296" s="79">
        <v>2774667.62</v>
      </c>
      <c r="Z296" s="78">
        <v>1993566384</v>
      </c>
      <c r="AA296" s="11">
        <v>610781629</v>
      </c>
      <c r="AB296" s="11">
        <v>36665557.299999997</v>
      </c>
      <c r="AC296" s="11"/>
      <c r="AD296" s="11">
        <v>49241.03</v>
      </c>
      <c r="AE296" s="11">
        <v>1921491.96</v>
      </c>
      <c r="AF296" s="11"/>
      <c r="AG296" s="11"/>
      <c r="AH296" s="11"/>
      <c r="AI296" s="11">
        <v>658464.26</v>
      </c>
      <c r="AJ296" s="11">
        <v>6468829.5700000003</v>
      </c>
      <c r="AK296" s="11"/>
      <c r="AL296" s="11"/>
      <c r="AM296" s="11"/>
      <c r="AN296" s="11"/>
      <c r="AO296" s="11"/>
      <c r="AP296" s="11"/>
      <c r="AQ296" s="11"/>
      <c r="AR296" s="11"/>
      <c r="AS296" s="11"/>
      <c r="AT296" s="11">
        <v>4450013.37</v>
      </c>
      <c r="AU296" s="8">
        <v>0</v>
      </c>
      <c r="AV296" s="8">
        <v>92485.91</v>
      </c>
      <c r="AW296" s="38">
        <f t="shared" si="79"/>
        <v>50306083.399999991</v>
      </c>
    </row>
    <row r="297" spans="1:49" x14ac:dyDescent="0.2">
      <c r="A297" s="1">
        <v>115224003</v>
      </c>
      <c r="B297" s="2" t="s">
        <v>335</v>
      </c>
      <c r="C297" s="2" t="s">
        <v>331</v>
      </c>
      <c r="D297" s="15">
        <v>68930</v>
      </c>
      <c r="E297" s="6">
        <v>9720</v>
      </c>
      <c r="F297" s="28">
        <f t="shared" si="75"/>
        <v>38193362.380000003</v>
      </c>
      <c r="G297" s="37">
        <f t="shared" si="64"/>
        <v>57.01</v>
      </c>
      <c r="H297" s="39">
        <f t="shared" si="76"/>
        <v>182</v>
      </c>
      <c r="I297" s="34">
        <f t="shared" si="65"/>
        <v>1.1100000000000001</v>
      </c>
      <c r="J297" s="76">
        <v>54110446.289999999</v>
      </c>
      <c r="K297" s="76">
        <v>163680.44</v>
      </c>
      <c r="L297" s="76">
        <f t="shared" si="77"/>
        <v>53946765.850000001</v>
      </c>
      <c r="M297" s="64">
        <v>3697.444</v>
      </c>
      <c r="N297" s="23">
        <f>INDEX('BEFC_17-18'!$Z$3:$Z$502,MATCH('LECI_17-18'!A:A,'BEFC_17-18'!$A$3:$A$502))</f>
        <v>298.262</v>
      </c>
      <c r="O297" s="35">
        <f t="shared" si="66"/>
        <v>13501.18</v>
      </c>
      <c r="P297" s="237">
        <f t="shared" si="67"/>
        <v>377</v>
      </c>
      <c r="Q297" s="22">
        <f t="shared" si="68"/>
        <v>0.88060000000000005</v>
      </c>
      <c r="R297" s="34">
        <f t="shared" si="69"/>
        <v>0.98</v>
      </c>
      <c r="S297" s="29">
        <f t="shared" si="70"/>
        <v>1.3299999999999999E-2</v>
      </c>
      <c r="T297" s="184">
        <f t="shared" si="78"/>
        <v>253</v>
      </c>
      <c r="U297" s="31">
        <f t="shared" si="71"/>
        <v>38369884</v>
      </c>
      <c r="V297" s="37">
        <f t="shared" si="72"/>
        <v>9602.7800000000007</v>
      </c>
      <c r="W297" s="34">
        <f t="shared" si="73"/>
        <v>0</v>
      </c>
      <c r="X297" s="34">
        <f t="shared" si="74"/>
        <v>0.98</v>
      </c>
      <c r="Y297" s="79">
        <v>1345929.9</v>
      </c>
      <c r="Z297" s="78">
        <v>2052878815</v>
      </c>
      <c r="AA297" s="11">
        <v>810545330</v>
      </c>
      <c r="AB297" s="11">
        <v>28210507.870000001</v>
      </c>
      <c r="AC297" s="11">
        <v>102244.53</v>
      </c>
      <c r="AD297" s="11">
        <v>43136.85</v>
      </c>
      <c r="AE297" s="11">
        <v>5925.84</v>
      </c>
      <c r="AF297" s="11"/>
      <c r="AG297" s="11">
        <v>74991.3</v>
      </c>
      <c r="AH297" s="11"/>
      <c r="AI297" s="11">
        <v>119568.23</v>
      </c>
      <c r="AJ297" s="11">
        <v>6692966.5300000003</v>
      </c>
      <c r="AK297" s="11"/>
      <c r="AL297" s="11"/>
      <c r="AM297" s="11"/>
      <c r="AN297" s="11"/>
      <c r="AO297" s="11"/>
      <c r="AP297" s="11"/>
      <c r="AQ297" s="11"/>
      <c r="AR297" s="11"/>
      <c r="AS297" s="11"/>
      <c r="AT297" s="11">
        <v>1594762.82</v>
      </c>
      <c r="AU297" s="8">
        <v>0</v>
      </c>
      <c r="AV297" s="8">
        <v>3328.51</v>
      </c>
      <c r="AW297" s="38">
        <f t="shared" si="79"/>
        <v>36847432.480000004</v>
      </c>
    </row>
    <row r="298" spans="1:49" x14ac:dyDescent="0.2">
      <c r="A298" s="1">
        <v>115226003</v>
      </c>
      <c r="B298" s="2" t="s">
        <v>336</v>
      </c>
      <c r="C298" s="2" t="s">
        <v>331</v>
      </c>
      <c r="D298" s="15">
        <v>50663</v>
      </c>
      <c r="E298" s="6">
        <v>7622</v>
      </c>
      <c r="F298" s="28">
        <f t="shared" si="75"/>
        <v>27587471.809999999</v>
      </c>
      <c r="G298" s="37">
        <f t="shared" si="64"/>
        <v>71.44</v>
      </c>
      <c r="H298" s="39">
        <f t="shared" si="76"/>
        <v>60</v>
      </c>
      <c r="I298" s="34">
        <f t="shared" si="65"/>
        <v>1.39</v>
      </c>
      <c r="J298" s="76">
        <v>35702883.169999994</v>
      </c>
      <c r="K298" s="76">
        <v>215315.73</v>
      </c>
      <c r="L298" s="76">
        <f t="shared" si="77"/>
        <v>35487567.439999998</v>
      </c>
      <c r="M298" s="64">
        <v>2458.3629999999998</v>
      </c>
      <c r="N298" s="23">
        <f>INDEX('BEFC_17-18'!$Z$3:$Z$502,MATCH('LECI_17-18'!A:A,'BEFC_17-18'!$A$3:$A$502))</f>
        <v>395.11900000000003</v>
      </c>
      <c r="O298" s="35">
        <f t="shared" si="66"/>
        <v>12436.58</v>
      </c>
      <c r="P298" s="237">
        <f t="shared" si="67"/>
        <v>306</v>
      </c>
      <c r="Q298" s="22">
        <f t="shared" si="68"/>
        <v>0.95599999999999996</v>
      </c>
      <c r="R298" s="34">
        <f t="shared" si="69"/>
        <v>1.33</v>
      </c>
      <c r="S298" s="29">
        <f t="shared" si="70"/>
        <v>1.77E-2</v>
      </c>
      <c r="T298" s="184">
        <f t="shared" si="78"/>
        <v>58</v>
      </c>
      <c r="U298" s="31">
        <f t="shared" si="71"/>
        <v>20906347</v>
      </c>
      <c r="V298" s="37">
        <f t="shared" si="72"/>
        <v>7326.61</v>
      </c>
      <c r="W298" s="34">
        <f t="shared" si="73"/>
        <v>0</v>
      </c>
      <c r="X298" s="34">
        <f t="shared" si="74"/>
        <v>1.33</v>
      </c>
      <c r="Y298" s="79">
        <v>922719.68</v>
      </c>
      <c r="Z298" s="78">
        <v>1179889201</v>
      </c>
      <c r="AA298" s="11">
        <v>380285979</v>
      </c>
      <c r="AB298" s="11">
        <v>19213169.469999999</v>
      </c>
      <c r="AC298" s="11">
        <v>566761.44999999995</v>
      </c>
      <c r="AD298" s="11">
        <v>29059.59</v>
      </c>
      <c r="AE298" s="11">
        <v>3027.78</v>
      </c>
      <c r="AF298" s="11"/>
      <c r="AG298" s="11"/>
      <c r="AH298" s="11"/>
      <c r="AI298" s="11">
        <v>91496.3</v>
      </c>
      <c r="AJ298" s="11">
        <v>5621679.3600000003</v>
      </c>
      <c r="AK298" s="11"/>
      <c r="AL298" s="11"/>
      <c r="AM298" s="11"/>
      <c r="AN298" s="11"/>
      <c r="AO298" s="11"/>
      <c r="AP298" s="11"/>
      <c r="AQ298" s="11"/>
      <c r="AR298" s="11"/>
      <c r="AS298" s="11"/>
      <c r="AT298" s="11">
        <v>1082948.27</v>
      </c>
      <c r="AU298" s="8">
        <v>0</v>
      </c>
      <c r="AV298" s="8">
        <v>56609.91</v>
      </c>
      <c r="AW298" s="38">
        <f t="shared" si="79"/>
        <v>26664752.129999999</v>
      </c>
    </row>
    <row r="299" spans="1:49" x14ac:dyDescent="0.2">
      <c r="A299" s="1">
        <v>115226103</v>
      </c>
      <c r="B299" s="2" t="s">
        <v>337</v>
      </c>
      <c r="C299" s="2" t="s">
        <v>331</v>
      </c>
      <c r="D299" s="15">
        <v>50719</v>
      </c>
      <c r="E299" s="6">
        <v>2917</v>
      </c>
      <c r="F299" s="28">
        <f t="shared" si="75"/>
        <v>6557062.2599999998</v>
      </c>
      <c r="G299" s="37">
        <f t="shared" si="64"/>
        <v>44.32</v>
      </c>
      <c r="H299" s="39">
        <f t="shared" si="76"/>
        <v>335</v>
      </c>
      <c r="I299" s="34">
        <f t="shared" si="65"/>
        <v>0.86</v>
      </c>
      <c r="J299" s="76">
        <v>13411763.6</v>
      </c>
      <c r="K299" s="76">
        <v>202350.58</v>
      </c>
      <c r="L299" s="76">
        <f t="shared" si="77"/>
        <v>13209413.02</v>
      </c>
      <c r="M299" s="64">
        <v>819.27</v>
      </c>
      <c r="N299" s="23">
        <f>INDEX('BEFC_17-18'!$Z$3:$Z$502,MATCH('LECI_17-18'!A:A,'BEFC_17-18'!$A$3:$A$502))</f>
        <v>131.559</v>
      </c>
      <c r="O299" s="35">
        <f t="shared" si="66"/>
        <v>13892.52</v>
      </c>
      <c r="P299" s="237">
        <f t="shared" si="67"/>
        <v>403</v>
      </c>
      <c r="Q299" s="22">
        <f t="shared" si="68"/>
        <v>0.85580000000000001</v>
      </c>
      <c r="R299" s="34">
        <f t="shared" si="69"/>
        <v>0.74</v>
      </c>
      <c r="S299" s="29">
        <f t="shared" si="70"/>
        <v>1.41E-2</v>
      </c>
      <c r="T299" s="184">
        <f t="shared" si="78"/>
        <v>210</v>
      </c>
      <c r="U299" s="31">
        <f t="shared" si="71"/>
        <v>6216223</v>
      </c>
      <c r="V299" s="37">
        <f t="shared" si="72"/>
        <v>6537.69</v>
      </c>
      <c r="W299" s="34">
        <f t="shared" si="73"/>
        <v>0.03</v>
      </c>
      <c r="X299" s="34">
        <f t="shared" si="74"/>
        <v>0.77</v>
      </c>
      <c r="Y299" s="79">
        <v>251043.19</v>
      </c>
      <c r="Z299" s="78">
        <v>318462003</v>
      </c>
      <c r="AA299" s="11">
        <v>145435263</v>
      </c>
      <c r="AB299" s="11">
        <v>4586222.28</v>
      </c>
      <c r="AC299" s="11">
        <v>7293.55</v>
      </c>
      <c r="AD299" s="11">
        <v>7173.39</v>
      </c>
      <c r="AE299" s="11">
        <v>20312.22</v>
      </c>
      <c r="AF299" s="11"/>
      <c r="AG299" s="11">
        <v>17745.5</v>
      </c>
      <c r="AH299" s="11"/>
      <c r="AI299" s="11">
        <v>17745.5</v>
      </c>
      <c r="AJ299" s="11">
        <v>1237156.72</v>
      </c>
      <c r="AK299" s="11"/>
      <c r="AL299" s="11"/>
      <c r="AM299" s="11"/>
      <c r="AN299" s="11"/>
      <c r="AO299" s="11"/>
      <c r="AP299" s="11"/>
      <c r="AQ299" s="11"/>
      <c r="AR299" s="11"/>
      <c r="AS299" s="11"/>
      <c r="AT299" s="11">
        <v>412369.91</v>
      </c>
      <c r="AU299" s="8">
        <v>0</v>
      </c>
      <c r="AV299" s="8">
        <v>0</v>
      </c>
      <c r="AW299" s="38">
        <f t="shared" si="79"/>
        <v>6306019.0699999994</v>
      </c>
    </row>
    <row r="300" spans="1:49" x14ac:dyDescent="0.2">
      <c r="A300" s="1">
        <v>115228003</v>
      </c>
      <c r="B300" s="2" t="s">
        <v>338</v>
      </c>
      <c r="C300" s="2" t="s">
        <v>331</v>
      </c>
      <c r="D300" s="15">
        <v>43567</v>
      </c>
      <c r="E300" s="6">
        <v>3128</v>
      </c>
      <c r="F300" s="28">
        <f t="shared" si="75"/>
        <v>6557666.2499999991</v>
      </c>
      <c r="G300" s="37">
        <f t="shared" si="64"/>
        <v>48.12</v>
      </c>
      <c r="H300" s="39">
        <f t="shared" si="76"/>
        <v>293</v>
      </c>
      <c r="I300" s="34">
        <f t="shared" si="65"/>
        <v>0.94</v>
      </c>
      <c r="J300" s="76">
        <v>17937702.199999999</v>
      </c>
      <c r="K300" s="76">
        <v>9395</v>
      </c>
      <c r="L300" s="76">
        <f t="shared" si="77"/>
        <v>17928307.199999999</v>
      </c>
      <c r="M300" s="64">
        <v>1431.558</v>
      </c>
      <c r="N300" s="23">
        <f>INDEX('BEFC_17-18'!$Z$3:$Z$502,MATCH('LECI_17-18'!A:A,'BEFC_17-18'!$A$3:$A$502))</f>
        <v>537.52499999999998</v>
      </c>
      <c r="O300" s="35">
        <f t="shared" si="66"/>
        <v>9104.9</v>
      </c>
      <c r="P300" s="237">
        <f t="shared" si="67"/>
        <v>22</v>
      </c>
      <c r="Q300" s="22">
        <f t="shared" si="68"/>
        <v>1.3058000000000001</v>
      </c>
      <c r="R300" s="34">
        <f t="shared" si="69"/>
        <v>0.94</v>
      </c>
      <c r="S300" s="29">
        <f t="shared" si="70"/>
        <v>1.72E-2</v>
      </c>
      <c r="T300" s="184">
        <f t="shared" si="78"/>
        <v>77</v>
      </c>
      <c r="U300" s="31">
        <f t="shared" si="71"/>
        <v>5120422</v>
      </c>
      <c r="V300" s="37">
        <f t="shared" si="72"/>
        <v>2600.41</v>
      </c>
      <c r="W300" s="34">
        <f t="shared" si="73"/>
        <v>0.61</v>
      </c>
      <c r="X300" s="34">
        <f t="shared" si="74"/>
        <v>1.5499999999999998</v>
      </c>
      <c r="Y300" s="79">
        <v>395011.3</v>
      </c>
      <c r="Z300" s="78">
        <v>258352357</v>
      </c>
      <c r="AA300" s="11">
        <v>123768673</v>
      </c>
      <c r="AB300" s="11">
        <v>4418692.63</v>
      </c>
      <c r="AC300" s="11"/>
      <c r="AD300" s="11">
        <v>7413.56</v>
      </c>
      <c r="AE300" s="11"/>
      <c r="AF300" s="11"/>
      <c r="AG300" s="11">
        <v>6959.6</v>
      </c>
      <c r="AH300" s="11"/>
      <c r="AI300" s="11">
        <v>205494.45</v>
      </c>
      <c r="AJ300" s="11">
        <v>709130.97</v>
      </c>
      <c r="AK300" s="11"/>
      <c r="AL300" s="11"/>
      <c r="AM300" s="11"/>
      <c r="AN300" s="11"/>
      <c r="AO300" s="11"/>
      <c r="AP300" s="11"/>
      <c r="AQ300" s="11"/>
      <c r="AR300" s="11"/>
      <c r="AS300" s="11"/>
      <c r="AT300" s="11">
        <v>785124.74</v>
      </c>
      <c r="AU300" s="8">
        <v>0</v>
      </c>
      <c r="AV300" s="8">
        <v>29839</v>
      </c>
      <c r="AW300" s="38">
        <f t="shared" si="79"/>
        <v>6162654.9499999993</v>
      </c>
    </row>
    <row r="301" spans="1:49" x14ac:dyDescent="0.2">
      <c r="A301" s="1">
        <v>115228303</v>
      </c>
      <c r="B301" s="2" t="s">
        <v>339</v>
      </c>
      <c r="C301" s="2" t="s">
        <v>331</v>
      </c>
      <c r="D301" s="15">
        <v>61853</v>
      </c>
      <c r="E301" s="6">
        <v>10407</v>
      </c>
      <c r="F301" s="28">
        <f t="shared" si="75"/>
        <v>35898237.040000007</v>
      </c>
      <c r="G301" s="37">
        <f t="shared" si="64"/>
        <v>55.77</v>
      </c>
      <c r="H301" s="39">
        <f t="shared" si="76"/>
        <v>195</v>
      </c>
      <c r="I301" s="34">
        <f t="shared" si="65"/>
        <v>1.0900000000000001</v>
      </c>
      <c r="J301" s="76">
        <v>42807473.690000005</v>
      </c>
      <c r="K301" s="76">
        <v>34394.949999999997</v>
      </c>
      <c r="L301" s="76">
        <f t="shared" si="77"/>
        <v>42773078.740000002</v>
      </c>
      <c r="M301" s="64">
        <v>2863.07</v>
      </c>
      <c r="N301" s="23">
        <f>INDEX('BEFC_17-18'!$Z$3:$Z$502,MATCH('LECI_17-18'!A:A,'BEFC_17-18'!$A$3:$A$502))</f>
        <v>223.458</v>
      </c>
      <c r="O301" s="35">
        <f t="shared" si="66"/>
        <v>13857.99</v>
      </c>
      <c r="P301" s="237">
        <f t="shared" si="67"/>
        <v>400</v>
      </c>
      <c r="Q301" s="22">
        <f t="shared" si="68"/>
        <v>0.8579</v>
      </c>
      <c r="R301" s="34">
        <f t="shared" si="69"/>
        <v>0.94</v>
      </c>
      <c r="S301" s="29">
        <f t="shared" si="70"/>
        <v>1.3599999999999999E-2</v>
      </c>
      <c r="T301" s="184">
        <f t="shared" si="78"/>
        <v>239</v>
      </c>
      <c r="U301" s="31">
        <f t="shared" si="71"/>
        <v>35488758</v>
      </c>
      <c r="V301" s="37">
        <f t="shared" si="72"/>
        <v>11497.95</v>
      </c>
      <c r="W301" s="34">
        <f t="shared" si="73"/>
        <v>0</v>
      </c>
      <c r="X301" s="34">
        <f t="shared" si="74"/>
        <v>0.94</v>
      </c>
      <c r="Y301" s="79">
        <v>454690.13</v>
      </c>
      <c r="Z301" s="78">
        <v>1949235392</v>
      </c>
      <c r="AA301" s="11">
        <v>699179391</v>
      </c>
      <c r="AB301" s="11">
        <v>26336095.09</v>
      </c>
      <c r="AC301" s="11"/>
      <c r="AD301" s="11">
        <v>38935.279999999999</v>
      </c>
      <c r="AE301" s="11"/>
      <c r="AF301" s="11"/>
      <c r="AG301" s="11">
        <v>56835.1</v>
      </c>
      <c r="AH301" s="11"/>
      <c r="AI301" s="11">
        <v>158508.10999999999</v>
      </c>
      <c r="AJ301" s="11">
        <v>6629684.5099999998</v>
      </c>
      <c r="AK301" s="11"/>
      <c r="AL301" s="11"/>
      <c r="AM301" s="11"/>
      <c r="AN301" s="11"/>
      <c r="AO301" s="11"/>
      <c r="AP301" s="11"/>
      <c r="AQ301" s="11"/>
      <c r="AR301" s="11"/>
      <c r="AS301" s="11"/>
      <c r="AT301" s="11">
        <v>2214826.14</v>
      </c>
      <c r="AU301" s="8">
        <v>0</v>
      </c>
      <c r="AV301" s="8">
        <v>8662.68</v>
      </c>
      <c r="AW301" s="38">
        <f t="shared" si="79"/>
        <v>35443546.910000004</v>
      </c>
    </row>
    <row r="302" spans="1:49" x14ac:dyDescent="0.2">
      <c r="A302" s="1">
        <v>115229003</v>
      </c>
      <c r="B302" s="2" t="s">
        <v>340</v>
      </c>
      <c r="C302" s="2" t="s">
        <v>331</v>
      </c>
      <c r="D302" s="15">
        <v>48371</v>
      </c>
      <c r="E302" s="6">
        <v>3560</v>
      </c>
      <c r="F302" s="28">
        <f t="shared" si="75"/>
        <v>8842499.9100000001</v>
      </c>
      <c r="G302" s="37">
        <f t="shared" si="64"/>
        <v>51.35</v>
      </c>
      <c r="H302" s="39">
        <f t="shared" si="76"/>
        <v>245</v>
      </c>
      <c r="I302" s="34">
        <f t="shared" si="65"/>
        <v>1</v>
      </c>
      <c r="J302" s="76">
        <v>16756397.700000001</v>
      </c>
      <c r="K302" s="76">
        <v>53284.46</v>
      </c>
      <c r="L302" s="76">
        <f t="shared" si="77"/>
        <v>16703113.24</v>
      </c>
      <c r="M302" s="64">
        <v>1258.008</v>
      </c>
      <c r="N302" s="23">
        <f>INDEX('BEFC_17-18'!$Z$3:$Z$502,MATCH('LECI_17-18'!A:A,'BEFC_17-18'!$A$3:$A$502))</f>
        <v>354.803</v>
      </c>
      <c r="O302" s="35">
        <f t="shared" si="66"/>
        <v>10356.52</v>
      </c>
      <c r="P302" s="237">
        <f t="shared" si="67"/>
        <v>86</v>
      </c>
      <c r="Q302" s="22">
        <f t="shared" si="68"/>
        <v>1.1479999999999999</v>
      </c>
      <c r="R302" s="34">
        <f t="shared" si="69"/>
        <v>1</v>
      </c>
      <c r="S302" s="29">
        <f t="shared" si="70"/>
        <v>1.38E-2</v>
      </c>
      <c r="T302" s="184">
        <f t="shared" si="78"/>
        <v>226</v>
      </c>
      <c r="U302" s="31">
        <f t="shared" si="71"/>
        <v>8571638</v>
      </c>
      <c r="V302" s="37">
        <f t="shared" si="72"/>
        <v>5314.72</v>
      </c>
      <c r="W302" s="34">
        <f t="shared" si="73"/>
        <v>0.21</v>
      </c>
      <c r="X302" s="34">
        <f t="shared" si="74"/>
        <v>1.21</v>
      </c>
      <c r="Y302" s="79">
        <v>418551.4</v>
      </c>
      <c r="Z302" s="78">
        <v>469748997</v>
      </c>
      <c r="AA302" s="11">
        <v>169925463</v>
      </c>
      <c r="AB302" s="11">
        <v>5729811.9400000004</v>
      </c>
      <c r="AC302" s="11">
        <v>36424.53</v>
      </c>
      <c r="AD302" s="11">
        <v>7707.43</v>
      </c>
      <c r="AE302" s="11">
        <v>15609.94</v>
      </c>
      <c r="AF302" s="11"/>
      <c r="AG302" s="11">
        <v>25873.4</v>
      </c>
      <c r="AH302" s="11"/>
      <c r="AI302" s="11">
        <v>25863.599999999999</v>
      </c>
      <c r="AJ302" s="11">
        <v>1758320.31</v>
      </c>
      <c r="AK302" s="11"/>
      <c r="AL302" s="11"/>
      <c r="AM302" s="11"/>
      <c r="AN302" s="11"/>
      <c r="AO302" s="11"/>
      <c r="AP302" s="11"/>
      <c r="AQ302" s="11"/>
      <c r="AR302" s="11"/>
      <c r="AS302" s="11"/>
      <c r="AT302" s="11">
        <v>809356.2</v>
      </c>
      <c r="AU302" s="8">
        <v>0</v>
      </c>
      <c r="AV302" s="8">
        <v>14981.16</v>
      </c>
      <c r="AW302" s="38">
        <f t="shared" si="79"/>
        <v>8423948.5099999998</v>
      </c>
    </row>
    <row r="303" spans="1:49" x14ac:dyDescent="0.2">
      <c r="A303" s="1">
        <v>115503004</v>
      </c>
      <c r="B303" s="2" t="s">
        <v>341</v>
      </c>
      <c r="C303" s="2" t="s">
        <v>342</v>
      </c>
      <c r="D303" s="15">
        <v>57446</v>
      </c>
      <c r="E303" s="6">
        <v>2130</v>
      </c>
      <c r="F303" s="28">
        <f t="shared" si="75"/>
        <v>6669085.8600000013</v>
      </c>
      <c r="G303" s="37">
        <f t="shared" si="64"/>
        <v>54.5</v>
      </c>
      <c r="H303" s="39">
        <f t="shared" si="76"/>
        <v>213</v>
      </c>
      <c r="I303" s="34">
        <f t="shared" si="65"/>
        <v>1.06</v>
      </c>
      <c r="J303" s="76">
        <v>11163162.550000001</v>
      </c>
      <c r="K303" s="76">
        <v>22656</v>
      </c>
      <c r="L303" s="76">
        <f t="shared" si="77"/>
        <v>11140506.550000001</v>
      </c>
      <c r="M303" s="64">
        <v>799.07399999999996</v>
      </c>
      <c r="N303" s="23">
        <f>INDEX('BEFC_17-18'!$Z$3:$Z$502,MATCH('LECI_17-18'!A:A,'BEFC_17-18'!$A$3:$A$502))</f>
        <v>178.11199999999999</v>
      </c>
      <c r="O303" s="35">
        <f t="shared" si="66"/>
        <v>11400.6</v>
      </c>
      <c r="P303" s="237">
        <f t="shared" si="67"/>
        <v>205</v>
      </c>
      <c r="Q303" s="22">
        <f t="shared" si="68"/>
        <v>1.0428999999999999</v>
      </c>
      <c r="R303" s="34">
        <f t="shared" si="69"/>
        <v>1.06</v>
      </c>
      <c r="S303" s="29">
        <f t="shared" si="70"/>
        <v>1.46E-2</v>
      </c>
      <c r="T303" s="184">
        <f t="shared" si="78"/>
        <v>184</v>
      </c>
      <c r="U303" s="31">
        <f t="shared" si="71"/>
        <v>6117121</v>
      </c>
      <c r="V303" s="37">
        <f t="shared" si="72"/>
        <v>6259.94</v>
      </c>
      <c r="W303" s="34">
        <f t="shared" si="73"/>
        <v>7.0000000000000007E-2</v>
      </c>
      <c r="X303" s="34">
        <f t="shared" si="74"/>
        <v>1.1300000000000001</v>
      </c>
      <c r="Y303" s="79">
        <v>205614.28</v>
      </c>
      <c r="Z303" s="78">
        <v>336374623</v>
      </c>
      <c r="AA303" s="11">
        <v>120126907</v>
      </c>
      <c r="AB303" s="11">
        <v>4540010.41</v>
      </c>
      <c r="AC303" s="11">
        <v>21962.65</v>
      </c>
      <c r="AD303" s="11">
        <v>6887.5</v>
      </c>
      <c r="AE303" s="11">
        <v>3257.91</v>
      </c>
      <c r="AF303" s="11"/>
      <c r="AG303" s="11"/>
      <c r="AH303" s="11"/>
      <c r="AI303" s="11"/>
      <c r="AJ303" s="11">
        <v>1547176.28</v>
      </c>
      <c r="AK303" s="11"/>
      <c r="AL303" s="11"/>
      <c r="AM303" s="11"/>
      <c r="AN303" s="11"/>
      <c r="AO303" s="11"/>
      <c r="AP303" s="11"/>
      <c r="AQ303" s="11"/>
      <c r="AR303" s="11"/>
      <c r="AS303" s="11"/>
      <c r="AT303" s="11">
        <v>336753.08</v>
      </c>
      <c r="AU303" s="8">
        <v>0</v>
      </c>
      <c r="AV303" s="8">
        <v>7423.75</v>
      </c>
      <c r="AW303" s="38">
        <f t="shared" si="79"/>
        <v>6463471.580000001</v>
      </c>
    </row>
    <row r="304" spans="1:49" x14ac:dyDescent="0.2">
      <c r="A304" s="1">
        <v>115504003</v>
      </c>
      <c r="B304" s="2" t="s">
        <v>343</v>
      </c>
      <c r="C304" s="2" t="s">
        <v>342</v>
      </c>
      <c r="D304" s="15">
        <v>53181</v>
      </c>
      <c r="E304" s="6">
        <v>3021</v>
      </c>
      <c r="F304" s="28">
        <f t="shared" si="75"/>
        <v>8147519.3100000015</v>
      </c>
      <c r="G304" s="37">
        <f t="shared" si="64"/>
        <v>50.71</v>
      </c>
      <c r="H304" s="39">
        <f t="shared" si="76"/>
        <v>258</v>
      </c>
      <c r="I304" s="34">
        <f t="shared" si="65"/>
        <v>0.99</v>
      </c>
      <c r="J304" s="76">
        <v>16406436.770000001</v>
      </c>
      <c r="K304" s="76">
        <v>18344.8</v>
      </c>
      <c r="L304" s="76">
        <f t="shared" si="77"/>
        <v>16388091.970000001</v>
      </c>
      <c r="M304" s="64">
        <v>1088.9010000000001</v>
      </c>
      <c r="N304" s="23">
        <f>INDEX('BEFC_17-18'!$Z$3:$Z$502,MATCH('LECI_17-18'!A:A,'BEFC_17-18'!$A$3:$A$502))</f>
        <v>262.15300000000002</v>
      </c>
      <c r="O304" s="35">
        <f t="shared" si="66"/>
        <v>12129.86</v>
      </c>
      <c r="P304" s="237">
        <f t="shared" si="67"/>
        <v>281</v>
      </c>
      <c r="Q304" s="22">
        <f t="shared" si="68"/>
        <v>0.98019999999999996</v>
      </c>
      <c r="R304" s="34">
        <f t="shared" si="69"/>
        <v>0.97</v>
      </c>
      <c r="S304" s="29">
        <f t="shared" si="70"/>
        <v>1.4800000000000001E-2</v>
      </c>
      <c r="T304" s="184">
        <f t="shared" si="78"/>
        <v>174</v>
      </c>
      <c r="U304" s="31">
        <f t="shared" si="71"/>
        <v>7392385</v>
      </c>
      <c r="V304" s="37">
        <f t="shared" si="72"/>
        <v>5471.57</v>
      </c>
      <c r="W304" s="34">
        <f t="shared" si="73"/>
        <v>0.18</v>
      </c>
      <c r="X304" s="34">
        <f t="shared" si="74"/>
        <v>1.1499999999999999</v>
      </c>
      <c r="Y304" s="79">
        <v>422359.44</v>
      </c>
      <c r="Z304" s="78">
        <v>405459024</v>
      </c>
      <c r="AA304" s="11">
        <v>146211482</v>
      </c>
      <c r="AB304" s="11">
        <v>5348998.2300000004</v>
      </c>
      <c r="AC304" s="11">
        <v>15268.88</v>
      </c>
      <c r="AD304" s="11">
        <v>8583.6200000000008</v>
      </c>
      <c r="AE304" s="11">
        <v>3235.66</v>
      </c>
      <c r="AF304" s="11"/>
      <c r="AG304" s="11">
        <v>21351</v>
      </c>
      <c r="AH304" s="11"/>
      <c r="AI304" s="11">
        <v>21351</v>
      </c>
      <c r="AJ304" s="11">
        <v>1690177.78</v>
      </c>
      <c r="AK304" s="11"/>
      <c r="AL304" s="11"/>
      <c r="AM304" s="11"/>
      <c r="AN304" s="11"/>
      <c r="AO304" s="11"/>
      <c r="AP304" s="11"/>
      <c r="AQ304" s="11"/>
      <c r="AR304" s="11"/>
      <c r="AS304" s="11"/>
      <c r="AT304" s="11">
        <v>422560.49</v>
      </c>
      <c r="AU304" s="8">
        <v>0</v>
      </c>
      <c r="AV304" s="8">
        <v>193633.21</v>
      </c>
      <c r="AW304" s="38">
        <f t="shared" si="79"/>
        <v>7725159.870000001</v>
      </c>
    </row>
    <row r="305" spans="1:49" x14ac:dyDescent="0.2">
      <c r="A305" s="1">
        <v>115506003</v>
      </c>
      <c r="B305" s="2" t="s">
        <v>344</v>
      </c>
      <c r="C305" s="2" t="s">
        <v>342</v>
      </c>
      <c r="D305" s="15">
        <v>60615</v>
      </c>
      <c r="E305" s="6">
        <v>6036</v>
      </c>
      <c r="F305" s="28">
        <f t="shared" si="75"/>
        <v>14935078.52</v>
      </c>
      <c r="G305" s="37">
        <f t="shared" si="64"/>
        <v>40.82</v>
      </c>
      <c r="H305" s="39">
        <f t="shared" si="76"/>
        <v>380</v>
      </c>
      <c r="I305" s="34">
        <f t="shared" si="65"/>
        <v>0.8</v>
      </c>
      <c r="J305" s="76">
        <v>24858600.870000001</v>
      </c>
      <c r="K305" s="76">
        <v>381883.41</v>
      </c>
      <c r="L305" s="76">
        <f t="shared" si="77"/>
        <v>24476717.460000001</v>
      </c>
      <c r="M305" s="64">
        <v>1843.365</v>
      </c>
      <c r="N305" s="23">
        <f>INDEX('BEFC_17-18'!$Z$3:$Z$502,MATCH('LECI_17-18'!A:A,'BEFC_17-18'!$A$3:$A$502))</f>
        <v>216.20400000000001</v>
      </c>
      <c r="O305" s="35">
        <f t="shared" si="66"/>
        <v>11884.39</v>
      </c>
      <c r="P305" s="237">
        <f t="shared" si="67"/>
        <v>250</v>
      </c>
      <c r="Q305" s="22">
        <f t="shared" si="68"/>
        <v>1.0004</v>
      </c>
      <c r="R305" s="34">
        <f t="shared" si="69"/>
        <v>0.8</v>
      </c>
      <c r="S305" s="29">
        <f t="shared" si="70"/>
        <v>1.4E-2</v>
      </c>
      <c r="T305" s="184">
        <f t="shared" si="78"/>
        <v>218</v>
      </c>
      <c r="U305" s="31">
        <f t="shared" si="71"/>
        <v>14266151</v>
      </c>
      <c r="V305" s="37">
        <f t="shared" si="72"/>
        <v>6926.77</v>
      </c>
      <c r="W305" s="34">
        <f t="shared" si="73"/>
        <v>0</v>
      </c>
      <c r="X305" s="34">
        <f t="shared" si="74"/>
        <v>0.8</v>
      </c>
      <c r="Y305" s="79">
        <v>755382.15</v>
      </c>
      <c r="Z305" s="78">
        <v>764515754</v>
      </c>
      <c r="AA305" s="11">
        <v>300122344</v>
      </c>
      <c r="AB305" s="11">
        <v>9330363.75</v>
      </c>
      <c r="AC305" s="11">
        <v>21088.01</v>
      </c>
      <c r="AD305" s="11">
        <v>16449.75</v>
      </c>
      <c r="AE305" s="11">
        <v>13266.59</v>
      </c>
      <c r="AF305" s="11"/>
      <c r="AG305" s="11"/>
      <c r="AH305" s="11"/>
      <c r="AI305" s="11"/>
      <c r="AJ305" s="11">
        <v>4132513.03</v>
      </c>
      <c r="AK305" s="11"/>
      <c r="AL305" s="11"/>
      <c r="AM305" s="11"/>
      <c r="AN305" s="11"/>
      <c r="AO305" s="11"/>
      <c r="AP305" s="11"/>
      <c r="AQ305" s="11"/>
      <c r="AR305" s="11"/>
      <c r="AS305" s="11"/>
      <c r="AT305" s="11">
        <v>653315.31000000006</v>
      </c>
      <c r="AU305" s="8">
        <v>0</v>
      </c>
      <c r="AV305" s="8">
        <v>12699.93</v>
      </c>
      <c r="AW305" s="38">
        <f t="shared" si="79"/>
        <v>14179696.369999999</v>
      </c>
    </row>
    <row r="306" spans="1:49" x14ac:dyDescent="0.2">
      <c r="A306" s="1">
        <v>115508003</v>
      </c>
      <c r="B306" s="2" t="s">
        <v>345</v>
      </c>
      <c r="C306" s="2" t="s">
        <v>342</v>
      </c>
      <c r="D306" s="15">
        <v>55921</v>
      </c>
      <c r="E306" s="6">
        <v>7196</v>
      </c>
      <c r="F306" s="28">
        <f t="shared" si="75"/>
        <v>18619854.640000001</v>
      </c>
      <c r="G306" s="37">
        <f t="shared" si="64"/>
        <v>46.27</v>
      </c>
      <c r="H306" s="39">
        <f t="shared" si="76"/>
        <v>313</v>
      </c>
      <c r="I306" s="34">
        <f t="shared" si="65"/>
        <v>0.9</v>
      </c>
      <c r="J306" s="76">
        <v>34405129.960000001</v>
      </c>
      <c r="K306" s="76">
        <v>6260</v>
      </c>
      <c r="L306" s="76">
        <f t="shared" si="77"/>
        <v>34398869.960000001</v>
      </c>
      <c r="M306" s="64">
        <v>2554.98</v>
      </c>
      <c r="N306" s="23">
        <f>INDEX('BEFC_17-18'!$Z$3:$Z$502,MATCH('LECI_17-18'!A:A,'BEFC_17-18'!$A$3:$A$502))</f>
        <v>363.36099999999999</v>
      </c>
      <c r="O306" s="35">
        <f t="shared" si="66"/>
        <v>11787.13</v>
      </c>
      <c r="P306" s="237">
        <f t="shared" si="67"/>
        <v>239</v>
      </c>
      <c r="Q306" s="22">
        <f t="shared" si="68"/>
        <v>1.0086999999999999</v>
      </c>
      <c r="R306" s="34">
        <f t="shared" si="69"/>
        <v>0.9</v>
      </c>
      <c r="S306" s="29">
        <f t="shared" si="70"/>
        <v>1.2699999999999999E-2</v>
      </c>
      <c r="T306" s="184">
        <f t="shared" si="78"/>
        <v>304</v>
      </c>
      <c r="U306" s="31">
        <f t="shared" si="71"/>
        <v>19698774</v>
      </c>
      <c r="V306" s="37">
        <f t="shared" si="72"/>
        <v>6749.99</v>
      </c>
      <c r="W306" s="34">
        <f t="shared" si="73"/>
        <v>0</v>
      </c>
      <c r="X306" s="34">
        <f t="shared" si="74"/>
        <v>0.9</v>
      </c>
      <c r="Y306" s="79">
        <v>738372.71</v>
      </c>
      <c r="Z306" s="78">
        <v>1092664392</v>
      </c>
      <c r="AA306" s="11">
        <v>377393351</v>
      </c>
      <c r="AB306" s="11">
        <v>11953074.140000001</v>
      </c>
      <c r="AC306" s="11">
        <v>61993.62</v>
      </c>
      <c r="AD306" s="11">
        <v>19814.650000000001</v>
      </c>
      <c r="AE306" s="11">
        <v>53950.67</v>
      </c>
      <c r="AF306" s="11"/>
      <c r="AG306" s="11">
        <v>54231.75</v>
      </c>
      <c r="AH306" s="11"/>
      <c r="AI306" s="11">
        <v>54231.75</v>
      </c>
      <c r="AJ306" s="11">
        <v>4614186.62</v>
      </c>
      <c r="AK306" s="11"/>
      <c r="AL306" s="11"/>
      <c r="AM306" s="11"/>
      <c r="AN306" s="11"/>
      <c r="AO306" s="11"/>
      <c r="AP306" s="11"/>
      <c r="AQ306" s="11"/>
      <c r="AR306" s="11"/>
      <c r="AS306" s="11"/>
      <c r="AT306" s="11">
        <v>1069998.73</v>
      </c>
      <c r="AU306" s="8">
        <v>0</v>
      </c>
      <c r="AV306" s="8">
        <v>0</v>
      </c>
      <c r="AW306" s="38">
        <f t="shared" si="79"/>
        <v>17881481.93</v>
      </c>
    </row>
    <row r="307" spans="1:49" x14ac:dyDescent="0.2">
      <c r="A307" s="1">
        <v>115674603</v>
      </c>
      <c r="B307" s="2" t="s">
        <v>346</v>
      </c>
      <c r="C307" s="2" t="s">
        <v>263</v>
      </c>
      <c r="D307" s="15">
        <v>64724</v>
      </c>
      <c r="E307" s="6">
        <v>8408</v>
      </c>
      <c r="F307" s="28">
        <f t="shared" si="75"/>
        <v>28002416.150000002</v>
      </c>
      <c r="G307" s="37">
        <f t="shared" si="64"/>
        <v>51.46</v>
      </c>
      <c r="H307" s="39">
        <f t="shared" si="76"/>
        <v>244</v>
      </c>
      <c r="I307" s="34">
        <f t="shared" si="65"/>
        <v>1</v>
      </c>
      <c r="J307" s="76">
        <v>39228352.899999999</v>
      </c>
      <c r="K307" s="76">
        <v>66192.03</v>
      </c>
      <c r="L307" s="76">
        <f t="shared" si="77"/>
        <v>39162160.869999997</v>
      </c>
      <c r="M307" s="64">
        <v>3170.7849999999999</v>
      </c>
      <c r="N307" s="23">
        <f>INDEX('BEFC_17-18'!$Z$3:$Z$502,MATCH('LECI_17-18'!A:A,'BEFC_17-18'!$A$3:$A$502))</f>
        <v>322.54300000000001</v>
      </c>
      <c r="O307" s="35">
        <f t="shared" si="66"/>
        <v>11210.56</v>
      </c>
      <c r="P307" s="237">
        <f t="shared" si="67"/>
        <v>177</v>
      </c>
      <c r="Q307" s="22">
        <f t="shared" si="68"/>
        <v>1.0605</v>
      </c>
      <c r="R307" s="34">
        <f t="shared" si="69"/>
        <v>1</v>
      </c>
      <c r="S307" s="29">
        <f t="shared" si="70"/>
        <v>1.2800000000000001E-2</v>
      </c>
      <c r="T307" s="184">
        <f t="shared" si="78"/>
        <v>297</v>
      </c>
      <c r="U307" s="31">
        <f t="shared" si="71"/>
        <v>29226833</v>
      </c>
      <c r="V307" s="37">
        <f t="shared" si="72"/>
        <v>8366.4699999999993</v>
      </c>
      <c r="W307" s="34">
        <f t="shared" si="73"/>
        <v>0</v>
      </c>
      <c r="X307" s="34">
        <f t="shared" si="74"/>
        <v>1</v>
      </c>
      <c r="Y307" s="79">
        <v>733565.43</v>
      </c>
      <c r="Z307" s="78">
        <v>1559755613</v>
      </c>
      <c r="AA307" s="11">
        <v>621351341</v>
      </c>
      <c r="AB307" s="11">
        <v>21328914.379999999</v>
      </c>
      <c r="AC307" s="11">
        <v>142885.20000000001</v>
      </c>
      <c r="AD307" s="11">
        <v>29966.05</v>
      </c>
      <c r="AE307" s="11">
        <v>3004.8</v>
      </c>
      <c r="AF307" s="11"/>
      <c r="AG307" s="11">
        <v>67325.350000000006</v>
      </c>
      <c r="AH307" s="11"/>
      <c r="AI307" s="11">
        <v>67325.350000000006</v>
      </c>
      <c r="AJ307" s="11">
        <v>4805495.1399999997</v>
      </c>
      <c r="AK307" s="11"/>
      <c r="AL307" s="11"/>
      <c r="AM307" s="11"/>
      <c r="AN307" s="11"/>
      <c r="AO307" s="11"/>
      <c r="AP307" s="11"/>
      <c r="AQ307" s="11"/>
      <c r="AR307" s="11"/>
      <c r="AS307" s="11"/>
      <c r="AT307" s="11">
        <v>787788.33</v>
      </c>
      <c r="AU307" s="8">
        <v>0</v>
      </c>
      <c r="AV307" s="8">
        <v>36146.120000000003</v>
      </c>
      <c r="AW307" s="38">
        <f t="shared" si="79"/>
        <v>27268850.720000003</v>
      </c>
    </row>
    <row r="308" spans="1:49" x14ac:dyDescent="0.2">
      <c r="A308" s="1">
        <v>116191004</v>
      </c>
      <c r="B308" s="2" t="s">
        <v>347</v>
      </c>
      <c r="C308" s="2" t="s">
        <v>348</v>
      </c>
      <c r="D308" s="15">
        <v>49879</v>
      </c>
      <c r="E308" s="6">
        <v>2125</v>
      </c>
      <c r="F308" s="28">
        <f t="shared" si="75"/>
        <v>5868168.879999999</v>
      </c>
      <c r="G308" s="37">
        <f t="shared" si="64"/>
        <v>55.36</v>
      </c>
      <c r="H308" s="39">
        <f t="shared" si="76"/>
        <v>201</v>
      </c>
      <c r="I308" s="34">
        <f t="shared" si="65"/>
        <v>1.08</v>
      </c>
      <c r="J308" s="76">
        <v>10452756.24</v>
      </c>
      <c r="K308" s="76">
        <v>42192.73</v>
      </c>
      <c r="L308" s="76">
        <f t="shared" si="77"/>
        <v>10410563.51</v>
      </c>
      <c r="M308" s="64">
        <v>722.59100000000001</v>
      </c>
      <c r="N308" s="23">
        <f>INDEX('BEFC_17-18'!$Z$3:$Z$502,MATCH('LECI_17-18'!A:A,'BEFC_17-18'!$A$3:$A$502))</f>
        <v>269.22000000000003</v>
      </c>
      <c r="O308" s="35">
        <f t="shared" si="66"/>
        <v>10496.52</v>
      </c>
      <c r="P308" s="237">
        <f t="shared" si="67"/>
        <v>97</v>
      </c>
      <c r="Q308" s="22">
        <f t="shared" si="68"/>
        <v>1.1327</v>
      </c>
      <c r="R308" s="34">
        <f t="shared" si="69"/>
        <v>1.08</v>
      </c>
      <c r="S308" s="29">
        <f t="shared" si="70"/>
        <v>1.3100000000000001E-2</v>
      </c>
      <c r="T308" s="184">
        <f t="shared" si="78"/>
        <v>263</v>
      </c>
      <c r="U308" s="31">
        <f t="shared" si="71"/>
        <v>6001411</v>
      </c>
      <c r="V308" s="37">
        <f t="shared" si="72"/>
        <v>6050.96</v>
      </c>
      <c r="W308" s="34">
        <f t="shared" si="73"/>
        <v>0.1</v>
      </c>
      <c r="X308" s="34">
        <f t="shared" si="74"/>
        <v>1.1800000000000002</v>
      </c>
      <c r="Y308" s="79">
        <v>350975.82</v>
      </c>
      <c r="Z308" s="78">
        <v>346386940</v>
      </c>
      <c r="AA308" s="11">
        <v>101479570</v>
      </c>
      <c r="AB308" s="11">
        <v>3864200.56</v>
      </c>
      <c r="AC308" s="11">
        <v>2709.57</v>
      </c>
      <c r="AD308" s="11"/>
      <c r="AE308" s="11">
        <v>2077.3200000000002</v>
      </c>
      <c r="AF308" s="11"/>
      <c r="AG308" s="11">
        <v>14279.4</v>
      </c>
      <c r="AH308" s="11"/>
      <c r="AI308" s="11">
        <v>14279.4</v>
      </c>
      <c r="AJ308" s="11">
        <v>1216596.46</v>
      </c>
      <c r="AK308" s="11"/>
      <c r="AL308" s="11"/>
      <c r="AM308" s="11"/>
      <c r="AN308" s="11"/>
      <c r="AO308" s="11"/>
      <c r="AP308" s="11"/>
      <c r="AQ308" s="11"/>
      <c r="AR308" s="11"/>
      <c r="AS308" s="11"/>
      <c r="AT308" s="11">
        <v>401890.35</v>
      </c>
      <c r="AU308" s="8">
        <v>0</v>
      </c>
      <c r="AV308" s="8">
        <v>1160</v>
      </c>
      <c r="AW308" s="38">
        <f t="shared" si="79"/>
        <v>5517193.0599999987</v>
      </c>
    </row>
    <row r="309" spans="1:49" x14ac:dyDescent="0.2">
      <c r="A309" s="1">
        <v>116191103</v>
      </c>
      <c r="B309" s="2" t="s">
        <v>349</v>
      </c>
      <c r="C309" s="2" t="s">
        <v>348</v>
      </c>
      <c r="D309" s="15">
        <v>42389</v>
      </c>
      <c r="E309" s="6">
        <v>9226</v>
      </c>
      <c r="F309" s="28">
        <f t="shared" si="75"/>
        <v>20051528.719999999</v>
      </c>
      <c r="G309" s="37">
        <f t="shared" si="64"/>
        <v>51.27</v>
      </c>
      <c r="H309" s="39">
        <f t="shared" si="76"/>
        <v>250</v>
      </c>
      <c r="I309" s="34">
        <f t="shared" si="65"/>
        <v>1</v>
      </c>
      <c r="J309" s="76">
        <v>40354723.219999999</v>
      </c>
      <c r="K309" s="76">
        <v>65375.43</v>
      </c>
      <c r="L309" s="76">
        <f t="shared" si="77"/>
        <v>40289347.789999999</v>
      </c>
      <c r="M309" s="64">
        <v>3093.3649999999998</v>
      </c>
      <c r="N309" s="23">
        <f>INDEX('BEFC_17-18'!$Z$3:$Z$502,MATCH('LECI_17-18'!A:A,'BEFC_17-18'!$A$3:$A$502))</f>
        <v>652.36599999999999</v>
      </c>
      <c r="O309" s="35">
        <f t="shared" si="66"/>
        <v>10756.07</v>
      </c>
      <c r="P309" s="237">
        <f t="shared" si="67"/>
        <v>127</v>
      </c>
      <c r="Q309" s="22">
        <f t="shared" si="68"/>
        <v>1.1052999999999999</v>
      </c>
      <c r="R309" s="34">
        <f t="shared" si="69"/>
        <v>1</v>
      </c>
      <c r="S309" s="29">
        <f t="shared" si="70"/>
        <v>1.29E-2</v>
      </c>
      <c r="T309" s="184">
        <f t="shared" si="78"/>
        <v>289</v>
      </c>
      <c r="U309" s="31">
        <f t="shared" si="71"/>
        <v>20791114</v>
      </c>
      <c r="V309" s="37">
        <f t="shared" si="72"/>
        <v>5550.62</v>
      </c>
      <c r="W309" s="34">
        <f t="shared" si="73"/>
        <v>0.17</v>
      </c>
      <c r="X309" s="34">
        <f t="shared" si="74"/>
        <v>1.17</v>
      </c>
      <c r="Y309" s="79">
        <v>1096426.8799999999</v>
      </c>
      <c r="Z309" s="78">
        <v>1125411489</v>
      </c>
      <c r="AA309" s="11">
        <v>426164203</v>
      </c>
      <c r="AB309" s="11">
        <v>14989855.9</v>
      </c>
      <c r="AC309" s="11">
        <v>46843.09</v>
      </c>
      <c r="AD309" s="11">
        <v>21631.64</v>
      </c>
      <c r="AE309" s="11">
        <v>5533.74</v>
      </c>
      <c r="AF309" s="11"/>
      <c r="AG309" s="11">
        <v>36155.300000000003</v>
      </c>
      <c r="AH309" s="11"/>
      <c r="AI309" s="11">
        <v>160069.4</v>
      </c>
      <c r="AJ309" s="11">
        <v>2527518.42</v>
      </c>
      <c r="AK309" s="11"/>
      <c r="AL309" s="11"/>
      <c r="AM309" s="11"/>
      <c r="AN309" s="11"/>
      <c r="AO309" s="11"/>
      <c r="AP309" s="11"/>
      <c r="AQ309" s="11"/>
      <c r="AR309" s="11"/>
      <c r="AS309" s="11"/>
      <c r="AT309" s="11">
        <v>1154165.6499999999</v>
      </c>
      <c r="AU309" s="8">
        <v>0</v>
      </c>
      <c r="AV309" s="8">
        <v>13328.7</v>
      </c>
      <c r="AW309" s="38">
        <f t="shared" si="79"/>
        <v>18955101.84</v>
      </c>
    </row>
    <row r="310" spans="1:49" x14ac:dyDescent="0.2">
      <c r="A310" s="1">
        <v>116191203</v>
      </c>
      <c r="B310" s="2" t="s">
        <v>350</v>
      </c>
      <c r="C310" s="2" t="s">
        <v>348</v>
      </c>
      <c r="D310" s="15">
        <v>36400</v>
      </c>
      <c r="E310" s="6">
        <v>7152</v>
      </c>
      <c r="F310" s="28">
        <f t="shared" si="75"/>
        <v>13669741.039999999</v>
      </c>
      <c r="G310" s="37">
        <f t="shared" si="64"/>
        <v>52.51</v>
      </c>
      <c r="H310" s="39">
        <f t="shared" si="76"/>
        <v>230</v>
      </c>
      <c r="I310" s="34">
        <f t="shared" si="65"/>
        <v>1.02</v>
      </c>
      <c r="J310" s="76">
        <v>21233248.82</v>
      </c>
      <c r="K310" s="76">
        <v>32415.62</v>
      </c>
      <c r="L310" s="76">
        <f t="shared" si="77"/>
        <v>21200833.199999999</v>
      </c>
      <c r="M310" s="64">
        <v>1698.2180000000001</v>
      </c>
      <c r="N310" s="23">
        <f>INDEX('BEFC_17-18'!$Z$3:$Z$502,MATCH('LECI_17-18'!A:A,'BEFC_17-18'!$A$3:$A$502))</f>
        <v>226.53</v>
      </c>
      <c r="O310" s="35">
        <f t="shared" si="66"/>
        <v>11014.86</v>
      </c>
      <c r="P310" s="237">
        <f t="shared" si="67"/>
        <v>158</v>
      </c>
      <c r="Q310" s="22">
        <f t="shared" si="68"/>
        <v>1.0793999999999999</v>
      </c>
      <c r="R310" s="34">
        <f t="shared" si="69"/>
        <v>1.02</v>
      </c>
      <c r="S310" s="29">
        <f t="shared" si="70"/>
        <v>1.14E-2</v>
      </c>
      <c r="T310" s="184">
        <f t="shared" si="78"/>
        <v>378</v>
      </c>
      <c r="U310" s="31">
        <f t="shared" si="71"/>
        <v>16095587</v>
      </c>
      <c r="V310" s="37">
        <f t="shared" si="72"/>
        <v>8362.44</v>
      </c>
      <c r="W310" s="34">
        <f t="shared" si="73"/>
        <v>0</v>
      </c>
      <c r="X310" s="34">
        <f t="shared" si="74"/>
        <v>1.02</v>
      </c>
      <c r="Y310" s="79">
        <v>488901.52</v>
      </c>
      <c r="Z310" s="78">
        <v>922423042</v>
      </c>
      <c r="AA310" s="11">
        <v>278740164</v>
      </c>
      <c r="AB310" s="11">
        <v>9204897.0399999991</v>
      </c>
      <c r="AC310" s="11">
        <v>27225.62</v>
      </c>
      <c r="AD310" s="11">
        <v>15059.96</v>
      </c>
      <c r="AE310" s="11">
        <v>107830.47</v>
      </c>
      <c r="AF310" s="11"/>
      <c r="AG310" s="11">
        <v>28770</v>
      </c>
      <c r="AH310" s="11"/>
      <c r="AI310" s="11">
        <v>78821.13</v>
      </c>
      <c r="AJ310" s="11">
        <v>3183778.68</v>
      </c>
      <c r="AK310" s="11"/>
      <c r="AL310" s="11"/>
      <c r="AM310" s="11"/>
      <c r="AN310" s="11"/>
      <c r="AO310" s="11"/>
      <c r="AP310" s="11"/>
      <c r="AQ310" s="11"/>
      <c r="AR310" s="11"/>
      <c r="AS310" s="11"/>
      <c r="AT310" s="11">
        <v>528372.26</v>
      </c>
      <c r="AU310" s="8">
        <v>0</v>
      </c>
      <c r="AV310" s="8">
        <v>6084.36</v>
      </c>
      <c r="AW310" s="38">
        <f t="shared" si="79"/>
        <v>13180839.52</v>
      </c>
    </row>
    <row r="311" spans="1:49" x14ac:dyDescent="0.2">
      <c r="A311" s="1">
        <v>116191503</v>
      </c>
      <c r="B311" s="2" t="s">
        <v>351</v>
      </c>
      <c r="C311" s="2" t="s">
        <v>348</v>
      </c>
      <c r="D311" s="15">
        <v>52839</v>
      </c>
      <c r="E311" s="6">
        <v>6110</v>
      </c>
      <c r="F311" s="28">
        <f t="shared" si="75"/>
        <v>16691801.51</v>
      </c>
      <c r="G311" s="37">
        <f t="shared" si="64"/>
        <v>51.7</v>
      </c>
      <c r="H311" s="39">
        <f t="shared" si="76"/>
        <v>239</v>
      </c>
      <c r="I311" s="34">
        <f t="shared" si="65"/>
        <v>1.01</v>
      </c>
      <c r="J311" s="76">
        <v>24453272.360000003</v>
      </c>
      <c r="K311" s="76">
        <v>59502.35</v>
      </c>
      <c r="L311" s="76">
        <f t="shared" si="77"/>
        <v>24393770.010000002</v>
      </c>
      <c r="M311" s="64">
        <v>1897.5319999999999</v>
      </c>
      <c r="N311" s="23">
        <f>INDEX('BEFC_17-18'!$Z$3:$Z$502,MATCH('LECI_17-18'!A:A,'BEFC_17-18'!$A$3:$A$502))</f>
        <v>174.65</v>
      </c>
      <c r="O311" s="35">
        <f t="shared" si="66"/>
        <v>11772.02</v>
      </c>
      <c r="P311" s="237">
        <f t="shared" si="67"/>
        <v>236</v>
      </c>
      <c r="Q311" s="22">
        <f t="shared" si="68"/>
        <v>1.0099</v>
      </c>
      <c r="R311" s="34">
        <f t="shared" si="69"/>
        <v>1.01</v>
      </c>
      <c r="S311" s="29">
        <f t="shared" si="70"/>
        <v>1.2200000000000001E-2</v>
      </c>
      <c r="T311" s="184">
        <f t="shared" si="78"/>
        <v>336</v>
      </c>
      <c r="U311" s="31">
        <f t="shared" si="71"/>
        <v>18367201</v>
      </c>
      <c r="V311" s="37">
        <f t="shared" si="72"/>
        <v>8863.7000000000007</v>
      </c>
      <c r="W311" s="34">
        <f t="shared" si="73"/>
        <v>0</v>
      </c>
      <c r="X311" s="34">
        <f t="shared" si="74"/>
        <v>1.01</v>
      </c>
      <c r="Y311" s="79">
        <v>357341.66</v>
      </c>
      <c r="Z311" s="78">
        <v>983871136</v>
      </c>
      <c r="AA311" s="11">
        <v>386815520</v>
      </c>
      <c r="AB311" s="11">
        <v>11742428.75</v>
      </c>
      <c r="AC311" s="11">
        <v>23300.2</v>
      </c>
      <c r="AD311" s="11">
        <v>18099.560000000001</v>
      </c>
      <c r="AE311" s="11">
        <v>1203.3599999999999</v>
      </c>
      <c r="AF311" s="11"/>
      <c r="AG311" s="11">
        <v>39876.74</v>
      </c>
      <c r="AH311" s="11"/>
      <c r="AI311" s="11">
        <v>43540.56</v>
      </c>
      <c r="AJ311" s="11">
        <v>3862164.9</v>
      </c>
      <c r="AK311" s="11"/>
      <c r="AL311" s="11"/>
      <c r="AM311" s="11"/>
      <c r="AN311" s="11"/>
      <c r="AO311" s="11"/>
      <c r="AP311" s="11"/>
      <c r="AQ311" s="11"/>
      <c r="AR311" s="11"/>
      <c r="AS311" s="11"/>
      <c r="AT311" s="11">
        <v>570232.35</v>
      </c>
      <c r="AU311" s="8">
        <v>0</v>
      </c>
      <c r="AV311" s="8">
        <v>33613.43</v>
      </c>
      <c r="AW311" s="38">
        <f t="shared" si="79"/>
        <v>16334459.85</v>
      </c>
    </row>
    <row r="312" spans="1:49" x14ac:dyDescent="0.2">
      <c r="A312" s="1">
        <v>116195004</v>
      </c>
      <c r="B312" s="2" t="s">
        <v>352</v>
      </c>
      <c r="C312" s="2" t="s">
        <v>348</v>
      </c>
      <c r="D312" s="15">
        <v>52449</v>
      </c>
      <c r="E312" s="6">
        <v>2239</v>
      </c>
      <c r="F312" s="28">
        <f t="shared" si="75"/>
        <v>5462238.8200000003</v>
      </c>
      <c r="G312" s="37">
        <f t="shared" si="64"/>
        <v>46.51</v>
      </c>
      <c r="H312" s="39">
        <f t="shared" si="76"/>
        <v>309</v>
      </c>
      <c r="I312" s="34">
        <f t="shared" si="65"/>
        <v>0.91</v>
      </c>
      <c r="J312" s="76">
        <v>11616004</v>
      </c>
      <c r="K312" s="76">
        <v>54245</v>
      </c>
      <c r="L312" s="76">
        <f t="shared" si="77"/>
        <v>11561759</v>
      </c>
      <c r="M312" s="64">
        <v>740.94600000000003</v>
      </c>
      <c r="N312" s="23">
        <f>INDEX('BEFC_17-18'!$Z$3:$Z$502,MATCH('LECI_17-18'!A:A,'BEFC_17-18'!$A$3:$A$502))</f>
        <v>230.012</v>
      </c>
      <c r="O312" s="35">
        <f t="shared" si="66"/>
        <v>11907.58</v>
      </c>
      <c r="P312" s="237">
        <f t="shared" si="67"/>
        <v>253</v>
      </c>
      <c r="Q312" s="22">
        <f t="shared" si="68"/>
        <v>0.99839999999999995</v>
      </c>
      <c r="R312" s="34">
        <f t="shared" si="69"/>
        <v>0.91</v>
      </c>
      <c r="S312" s="29">
        <f t="shared" si="70"/>
        <v>1.1900000000000001E-2</v>
      </c>
      <c r="T312" s="184">
        <f t="shared" si="78"/>
        <v>354</v>
      </c>
      <c r="U312" s="31">
        <f t="shared" si="71"/>
        <v>6140261</v>
      </c>
      <c r="V312" s="37">
        <f t="shared" si="72"/>
        <v>6323.92</v>
      </c>
      <c r="W312" s="34">
        <f t="shared" si="73"/>
        <v>0.06</v>
      </c>
      <c r="X312" s="34">
        <f t="shared" si="74"/>
        <v>0.97</v>
      </c>
      <c r="Y312" s="79">
        <v>284659.82</v>
      </c>
      <c r="Z312" s="78">
        <v>349851037</v>
      </c>
      <c r="AA312" s="11">
        <v>108377380</v>
      </c>
      <c r="AB312" s="11">
        <v>3537258</v>
      </c>
      <c r="AC312" s="11">
        <v>2235</v>
      </c>
      <c r="AD312" s="11">
        <v>5883</v>
      </c>
      <c r="AE312" s="11">
        <v>5202</v>
      </c>
      <c r="AF312" s="11"/>
      <c r="AG312" s="11"/>
      <c r="AH312" s="11"/>
      <c r="AI312" s="11"/>
      <c r="AJ312" s="11">
        <v>1311048</v>
      </c>
      <c r="AK312" s="11"/>
      <c r="AL312" s="11"/>
      <c r="AM312" s="11"/>
      <c r="AN312" s="11"/>
      <c r="AO312" s="11"/>
      <c r="AP312" s="11"/>
      <c r="AQ312" s="11"/>
      <c r="AR312" s="11"/>
      <c r="AS312" s="11"/>
      <c r="AT312" s="11">
        <v>281674</v>
      </c>
      <c r="AU312" s="8">
        <v>0</v>
      </c>
      <c r="AV312" s="8">
        <v>34279</v>
      </c>
      <c r="AW312" s="38">
        <f t="shared" si="79"/>
        <v>5177579</v>
      </c>
    </row>
    <row r="313" spans="1:49" x14ac:dyDescent="0.2">
      <c r="A313" s="1">
        <v>116197503</v>
      </c>
      <c r="B313" s="2" t="s">
        <v>353</v>
      </c>
      <c r="C313" s="2" t="s">
        <v>348</v>
      </c>
      <c r="D313" s="15">
        <v>52171</v>
      </c>
      <c r="E313" s="6">
        <v>4368</v>
      </c>
      <c r="F313" s="28">
        <f t="shared" si="75"/>
        <v>11255175.779999999</v>
      </c>
      <c r="G313" s="37">
        <f t="shared" si="64"/>
        <v>49.39</v>
      </c>
      <c r="H313" s="39">
        <f t="shared" si="76"/>
        <v>277</v>
      </c>
      <c r="I313" s="34">
        <f t="shared" si="65"/>
        <v>0.96</v>
      </c>
      <c r="J313" s="76">
        <v>18779480.760000002</v>
      </c>
      <c r="K313" s="76">
        <v>6850</v>
      </c>
      <c r="L313" s="76">
        <f t="shared" si="77"/>
        <v>18772630.760000002</v>
      </c>
      <c r="M313" s="64">
        <v>1472.567</v>
      </c>
      <c r="N313" s="23">
        <f>INDEX('BEFC_17-18'!$Z$3:$Z$502,MATCH('LECI_17-18'!A:A,'BEFC_17-18'!$A$3:$A$502))</f>
        <v>277.03399999999999</v>
      </c>
      <c r="O313" s="35">
        <f t="shared" si="66"/>
        <v>10729.66</v>
      </c>
      <c r="P313" s="237">
        <f t="shared" si="67"/>
        <v>126</v>
      </c>
      <c r="Q313" s="22">
        <f t="shared" si="68"/>
        <v>1.1081000000000001</v>
      </c>
      <c r="R313" s="34">
        <f t="shared" si="69"/>
        <v>0.96</v>
      </c>
      <c r="S313" s="29">
        <f t="shared" si="70"/>
        <v>1.24E-2</v>
      </c>
      <c r="T313" s="184">
        <f t="shared" si="78"/>
        <v>324</v>
      </c>
      <c r="U313" s="31">
        <f t="shared" si="71"/>
        <v>12174059</v>
      </c>
      <c r="V313" s="37">
        <f t="shared" si="72"/>
        <v>6958.19</v>
      </c>
      <c r="W313" s="34">
        <f t="shared" si="73"/>
        <v>0</v>
      </c>
      <c r="X313" s="34">
        <f t="shared" si="74"/>
        <v>0.96</v>
      </c>
      <c r="Y313" s="79">
        <v>291216.98</v>
      </c>
      <c r="Z313" s="78">
        <v>654202453</v>
      </c>
      <c r="AA313" s="11">
        <v>254309448</v>
      </c>
      <c r="AB313" s="11">
        <v>7031152.0300000003</v>
      </c>
      <c r="AC313" s="11">
        <v>27300.91</v>
      </c>
      <c r="AD313" s="11">
        <v>11519.83</v>
      </c>
      <c r="AE313" s="11">
        <v>4261.24</v>
      </c>
      <c r="AF313" s="11"/>
      <c r="AG313" s="11"/>
      <c r="AH313" s="11"/>
      <c r="AI313" s="11"/>
      <c r="AJ313" s="11">
        <v>3711979.63</v>
      </c>
      <c r="AK313" s="11"/>
      <c r="AL313" s="11"/>
      <c r="AM313" s="11"/>
      <c r="AN313" s="11"/>
      <c r="AO313" s="11"/>
      <c r="AP313" s="11"/>
      <c r="AQ313" s="11"/>
      <c r="AR313" s="11"/>
      <c r="AS313" s="11"/>
      <c r="AT313" s="11">
        <v>123956.04</v>
      </c>
      <c r="AU313" s="8">
        <v>0</v>
      </c>
      <c r="AV313" s="8">
        <v>53789.120000000003</v>
      </c>
      <c r="AW313" s="38">
        <f t="shared" si="79"/>
        <v>10963958.799999999</v>
      </c>
    </row>
    <row r="314" spans="1:49" x14ac:dyDescent="0.2">
      <c r="A314" s="1">
        <v>116471803</v>
      </c>
      <c r="B314" s="2" t="s">
        <v>354</v>
      </c>
      <c r="C314" s="2" t="s">
        <v>355</v>
      </c>
      <c r="D314" s="15">
        <v>54692</v>
      </c>
      <c r="E314" s="6">
        <v>7758</v>
      </c>
      <c r="F314" s="28">
        <f t="shared" si="75"/>
        <v>21200815.830000002</v>
      </c>
      <c r="G314" s="37">
        <f t="shared" si="64"/>
        <v>49.97</v>
      </c>
      <c r="H314" s="39">
        <f t="shared" si="76"/>
        <v>266</v>
      </c>
      <c r="I314" s="34">
        <f t="shared" si="65"/>
        <v>0.97</v>
      </c>
      <c r="J314" s="76">
        <v>35722525.690000005</v>
      </c>
      <c r="K314" s="76">
        <v>39517.519999999997</v>
      </c>
      <c r="L314" s="76">
        <f t="shared" si="77"/>
        <v>35683008.170000002</v>
      </c>
      <c r="M314" s="64">
        <v>2402.2800000000002</v>
      </c>
      <c r="N314" s="23">
        <f>INDEX('BEFC_17-18'!$Z$3:$Z$502,MATCH('LECI_17-18'!A:A,'BEFC_17-18'!$A$3:$A$502))</f>
        <v>338.21100000000001</v>
      </c>
      <c r="O314" s="35">
        <f t="shared" si="66"/>
        <v>13020.66</v>
      </c>
      <c r="P314" s="237">
        <f t="shared" si="67"/>
        <v>348</v>
      </c>
      <c r="Q314" s="22">
        <f t="shared" si="68"/>
        <v>0.91310000000000002</v>
      </c>
      <c r="R314" s="34">
        <f t="shared" si="69"/>
        <v>0.89</v>
      </c>
      <c r="S314" s="29">
        <f t="shared" si="70"/>
        <v>1.0999999999999999E-2</v>
      </c>
      <c r="T314" s="184">
        <f t="shared" si="78"/>
        <v>404</v>
      </c>
      <c r="U314" s="31">
        <f t="shared" si="71"/>
        <v>25859251</v>
      </c>
      <c r="V314" s="37">
        <f t="shared" si="72"/>
        <v>9435.99</v>
      </c>
      <c r="W314" s="34">
        <f t="shared" si="73"/>
        <v>0</v>
      </c>
      <c r="X314" s="34">
        <f t="shared" si="74"/>
        <v>0.89</v>
      </c>
      <c r="Y314" s="79">
        <v>553175.36</v>
      </c>
      <c r="Z314" s="78">
        <v>1363201183</v>
      </c>
      <c r="AA314" s="11">
        <v>566593695</v>
      </c>
      <c r="AB314" s="11">
        <v>12971607.470000001</v>
      </c>
      <c r="AC314" s="11">
        <v>129698.06</v>
      </c>
      <c r="AD314" s="11">
        <v>22145.89</v>
      </c>
      <c r="AE314" s="11">
        <v>14934.3</v>
      </c>
      <c r="AF314" s="11"/>
      <c r="AG314" s="11"/>
      <c r="AH314" s="11"/>
      <c r="AI314" s="11"/>
      <c r="AJ314" s="11">
        <v>6768100.2300000004</v>
      </c>
      <c r="AK314" s="11"/>
      <c r="AL314" s="11"/>
      <c r="AM314" s="11"/>
      <c r="AN314" s="11"/>
      <c r="AO314" s="11"/>
      <c r="AP314" s="11"/>
      <c r="AQ314" s="11"/>
      <c r="AR314" s="11"/>
      <c r="AS314" s="11"/>
      <c r="AT314" s="11">
        <v>651203.54</v>
      </c>
      <c r="AU314" s="8">
        <v>0</v>
      </c>
      <c r="AV314" s="8">
        <v>89950.98</v>
      </c>
      <c r="AW314" s="38">
        <f t="shared" si="79"/>
        <v>20647640.470000003</v>
      </c>
    </row>
    <row r="315" spans="1:49" x14ac:dyDescent="0.2">
      <c r="A315" s="1">
        <v>116493503</v>
      </c>
      <c r="B315" s="2" t="s">
        <v>356</v>
      </c>
      <c r="C315" s="2" t="s">
        <v>357</v>
      </c>
      <c r="D315" s="15">
        <v>49076</v>
      </c>
      <c r="E315" s="6">
        <v>3551</v>
      </c>
      <c r="F315" s="28">
        <f t="shared" si="75"/>
        <v>7540808.0800000001</v>
      </c>
      <c r="G315" s="37">
        <f t="shared" si="64"/>
        <v>43.27</v>
      </c>
      <c r="H315" s="39">
        <f t="shared" si="76"/>
        <v>348</v>
      </c>
      <c r="I315" s="34">
        <f t="shared" si="65"/>
        <v>0.84</v>
      </c>
      <c r="J315" s="76">
        <v>15998600.030000001</v>
      </c>
      <c r="K315" s="76">
        <v>1062.9000000000001</v>
      </c>
      <c r="L315" s="76">
        <f t="shared" si="77"/>
        <v>15997537.130000001</v>
      </c>
      <c r="M315" s="64">
        <v>1250.6120000000001</v>
      </c>
      <c r="N315" s="23">
        <f>INDEX('BEFC_17-18'!$Z$3:$Z$502,MATCH('LECI_17-18'!A:A,'BEFC_17-18'!$A$3:$A$502))</f>
        <v>380.82400000000001</v>
      </c>
      <c r="O315" s="35">
        <f t="shared" si="66"/>
        <v>9805.7999999999993</v>
      </c>
      <c r="P315" s="237">
        <f t="shared" si="67"/>
        <v>49</v>
      </c>
      <c r="Q315" s="22">
        <f t="shared" si="68"/>
        <v>1.2124999999999999</v>
      </c>
      <c r="R315" s="34">
        <f t="shared" si="69"/>
        <v>0.84</v>
      </c>
      <c r="S315" s="29">
        <f t="shared" si="70"/>
        <v>1.3100000000000001E-2</v>
      </c>
      <c r="T315" s="184">
        <f t="shared" si="78"/>
        <v>263</v>
      </c>
      <c r="U315" s="31">
        <f t="shared" si="71"/>
        <v>7718555</v>
      </c>
      <c r="V315" s="37">
        <f t="shared" si="72"/>
        <v>4731.1400000000003</v>
      </c>
      <c r="W315" s="34">
        <f t="shared" si="73"/>
        <v>0.28999999999999998</v>
      </c>
      <c r="X315" s="34">
        <f t="shared" si="74"/>
        <v>1.1299999999999999</v>
      </c>
      <c r="Y315" s="79">
        <v>343915.68</v>
      </c>
      <c r="Z315" s="78">
        <v>405353870</v>
      </c>
      <c r="AA315" s="11">
        <v>170657694</v>
      </c>
      <c r="AB315" s="11">
        <v>4748366.53</v>
      </c>
      <c r="AC315" s="11"/>
      <c r="AD315" s="11">
        <v>8224.41</v>
      </c>
      <c r="AE315" s="11">
        <v>7326.59</v>
      </c>
      <c r="AF315" s="11"/>
      <c r="AG315" s="11">
        <v>23211.4</v>
      </c>
      <c r="AH315" s="11"/>
      <c r="AI315" s="11">
        <v>23211.4</v>
      </c>
      <c r="AJ315" s="11">
        <v>1757500.73</v>
      </c>
      <c r="AK315" s="11"/>
      <c r="AL315" s="11"/>
      <c r="AM315" s="11"/>
      <c r="AN315" s="11"/>
      <c r="AO315" s="11"/>
      <c r="AP315" s="11"/>
      <c r="AQ315" s="11"/>
      <c r="AR315" s="11"/>
      <c r="AS315" s="11"/>
      <c r="AT315" s="11">
        <v>572881.48</v>
      </c>
      <c r="AU315" s="8">
        <v>46321.77</v>
      </c>
      <c r="AV315" s="8">
        <v>9848.09</v>
      </c>
      <c r="AW315" s="38">
        <f t="shared" si="79"/>
        <v>7196892.4000000004</v>
      </c>
    </row>
    <row r="316" spans="1:49" x14ac:dyDescent="0.2">
      <c r="A316" s="1">
        <v>116495003</v>
      </c>
      <c r="B316" s="2" t="s">
        <v>358</v>
      </c>
      <c r="C316" s="2" t="s">
        <v>357</v>
      </c>
      <c r="D316" s="15">
        <v>46527</v>
      </c>
      <c r="E316" s="6">
        <v>7212</v>
      </c>
      <c r="F316" s="28">
        <f t="shared" si="75"/>
        <v>14171643.279999999</v>
      </c>
      <c r="G316" s="37">
        <f t="shared" si="64"/>
        <v>42.23</v>
      </c>
      <c r="H316" s="39">
        <f t="shared" si="76"/>
        <v>360</v>
      </c>
      <c r="I316" s="34">
        <f t="shared" si="65"/>
        <v>0.82</v>
      </c>
      <c r="J316" s="76">
        <v>27697548.75</v>
      </c>
      <c r="K316" s="76">
        <v>28159.57</v>
      </c>
      <c r="L316" s="76">
        <f t="shared" si="77"/>
        <v>27669389.18</v>
      </c>
      <c r="M316" s="64">
        <v>2117.4160000000002</v>
      </c>
      <c r="N316" s="23">
        <f>INDEX('BEFC_17-18'!$Z$3:$Z$502,MATCH('LECI_17-18'!A:A,'BEFC_17-18'!$A$3:$A$502))</f>
        <v>394.464</v>
      </c>
      <c r="O316" s="35">
        <f t="shared" si="66"/>
        <v>11015.41</v>
      </c>
      <c r="P316" s="237">
        <f t="shared" si="67"/>
        <v>159</v>
      </c>
      <c r="Q316" s="22">
        <f t="shared" si="68"/>
        <v>1.0792999999999999</v>
      </c>
      <c r="R316" s="34">
        <f t="shared" si="69"/>
        <v>0.82</v>
      </c>
      <c r="S316" s="29">
        <f t="shared" si="70"/>
        <v>1.2999999999999999E-2</v>
      </c>
      <c r="T316" s="184">
        <f t="shared" si="78"/>
        <v>276</v>
      </c>
      <c r="U316" s="31">
        <f t="shared" si="71"/>
        <v>14640074</v>
      </c>
      <c r="V316" s="37">
        <f t="shared" si="72"/>
        <v>5828.33</v>
      </c>
      <c r="W316" s="34">
        <f t="shared" si="73"/>
        <v>0.13</v>
      </c>
      <c r="X316" s="34">
        <f t="shared" si="74"/>
        <v>0.95</v>
      </c>
      <c r="Y316" s="79">
        <v>616404.92000000004</v>
      </c>
      <c r="Z316" s="78">
        <v>788919392</v>
      </c>
      <c r="AA316" s="11">
        <v>303623431</v>
      </c>
      <c r="AB316" s="11">
        <v>8685935.1699999999</v>
      </c>
      <c r="AC316" s="11">
        <v>20280.759999999998</v>
      </c>
      <c r="AD316" s="11">
        <v>14363.81</v>
      </c>
      <c r="AE316" s="11">
        <v>46104.43</v>
      </c>
      <c r="AF316" s="11"/>
      <c r="AG316" s="11">
        <v>36689.5</v>
      </c>
      <c r="AH316" s="11"/>
      <c r="AI316" s="11">
        <v>46698.79</v>
      </c>
      <c r="AJ316" s="11">
        <v>3998823.11</v>
      </c>
      <c r="AK316" s="11"/>
      <c r="AL316" s="11"/>
      <c r="AM316" s="11"/>
      <c r="AN316" s="11"/>
      <c r="AO316" s="11"/>
      <c r="AP316" s="11"/>
      <c r="AQ316" s="11"/>
      <c r="AR316" s="11"/>
      <c r="AS316" s="11"/>
      <c r="AT316" s="11">
        <v>673657.83</v>
      </c>
      <c r="AU316" s="8">
        <v>0</v>
      </c>
      <c r="AV316" s="8">
        <v>32684.959999999999</v>
      </c>
      <c r="AW316" s="38">
        <f t="shared" si="79"/>
        <v>13555238.359999999</v>
      </c>
    </row>
    <row r="317" spans="1:49" x14ac:dyDescent="0.2">
      <c r="A317" s="1">
        <v>116495103</v>
      </c>
      <c r="B317" s="2" t="s">
        <v>359</v>
      </c>
      <c r="C317" s="2" t="s">
        <v>357</v>
      </c>
      <c r="D317" s="15">
        <v>35501</v>
      </c>
      <c r="E317" s="6">
        <v>5829</v>
      </c>
      <c r="F317" s="28">
        <f t="shared" si="75"/>
        <v>4251649.5199999996</v>
      </c>
      <c r="G317" s="37">
        <f t="shared" si="64"/>
        <v>20.55</v>
      </c>
      <c r="H317" s="39">
        <f t="shared" si="76"/>
        <v>498</v>
      </c>
      <c r="I317" s="34">
        <f t="shared" si="65"/>
        <v>0.4</v>
      </c>
      <c r="J317" s="76">
        <v>16912057.870000001</v>
      </c>
      <c r="K317" s="76">
        <v>0</v>
      </c>
      <c r="L317" s="76">
        <f t="shared" si="77"/>
        <v>16912057.870000001</v>
      </c>
      <c r="M317" s="64">
        <v>1521.441</v>
      </c>
      <c r="N317" s="23">
        <f>INDEX('BEFC_17-18'!$Z$3:$Z$502,MATCH('LECI_17-18'!A:A,'BEFC_17-18'!$A$3:$A$502))</f>
        <v>381.161</v>
      </c>
      <c r="O317" s="35">
        <f t="shared" si="66"/>
        <v>8888.91</v>
      </c>
      <c r="P317" s="237">
        <f t="shared" si="67"/>
        <v>15</v>
      </c>
      <c r="Q317" s="22">
        <f t="shared" si="68"/>
        <v>1.3374999999999999</v>
      </c>
      <c r="R317" s="34">
        <f t="shared" si="69"/>
        <v>0.4</v>
      </c>
      <c r="S317" s="29">
        <f t="shared" si="70"/>
        <v>0.01</v>
      </c>
      <c r="T317" s="184">
        <f t="shared" si="78"/>
        <v>446</v>
      </c>
      <c r="U317" s="31">
        <f t="shared" si="71"/>
        <v>5718839</v>
      </c>
      <c r="V317" s="37">
        <f t="shared" si="72"/>
        <v>3005.8</v>
      </c>
      <c r="W317" s="34">
        <f t="shared" si="73"/>
        <v>0.55000000000000004</v>
      </c>
      <c r="X317" s="34">
        <f t="shared" si="74"/>
        <v>0.95000000000000007</v>
      </c>
      <c r="Y317" s="79">
        <v>224079.78</v>
      </c>
      <c r="Z317" s="78">
        <v>256354620</v>
      </c>
      <c r="AA317" s="11">
        <v>170424426</v>
      </c>
      <c r="AB317" s="11">
        <v>2283151.98</v>
      </c>
      <c r="AC317" s="11"/>
      <c r="AD317" s="11">
        <v>4685.9799999999996</v>
      </c>
      <c r="AE317" s="11">
        <v>5573.44</v>
      </c>
      <c r="AF317" s="11"/>
      <c r="AG317" s="11">
        <v>22004.07</v>
      </c>
      <c r="AH317" s="11"/>
      <c r="AI317" s="11">
        <v>285801.28000000003</v>
      </c>
      <c r="AJ317" s="11">
        <v>962165.57</v>
      </c>
      <c r="AK317" s="11"/>
      <c r="AL317" s="11"/>
      <c r="AM317" s="11"/>
      <c r="AN317" s="11"/>
      <c r="AO317" s="11"/>
      <c r="AP317" s="11"/>
      <c r="AQ317" s="11"/>
      <c r="AR317" s="11"/>
      <c r="AS317" s="11"/>
      <c r="AT317" s="11">
        <v>458902.34</v>
      </c>
      <c r="AU317" s="8">
        <v>0</v>
      </c>
      <c r="AV317" s="8">
        <v>5285.08</v>
      </c>
      <c r="AW317" s="38">
        <f t="shared" si="79"/>
        <v>4027569.7399999998</v>
      </c>
    </row>
    <row r="318" spans="1:49" x14ac:dyDescent="0.2">
      <c r="A318" s="1">
        <v>116496503</v>
      </c>
      <c r="B318" s="2" t="s">
        <v>360</v>
      </c>
      <c r="C318" s="2" t="s">
        <v>357</v>
      </c>
      <c r="D318" s="15">
        <v>36964</v>
      </c>
      <c r="E318" s="6">
        <v>8060</v>
      </c>
      <c r="F318" s="28">
        <f t="shared" si="75"/>
        <v>5792210.1300000008</v>
      </c>
      <c r="G318" s="37">
        <f t="shared" si="64"/>
        <v>19.440000000000001</v>
      </c>
      <c r="H318" s="39">
        <f t="shared" si="76"/>
        <v>499</v>
      </c>
      <c r="I318" s="34">
        <f t="shared" si="65"/>
        <v>0.38</v>
      </c>
      <c r="J318" s="76">
        <v>28567111.800000001</v>
      </c>
      <c r="K318" s="76">
        <v>827053.87</v>
      </c>
      <c r="L318" s="76">
        <f t="shared" si="77"/>
        <v>27740057.93</v>
      </c>
      <c r="M318" s="64">
        <v>2398.3440000000001</v>
      </c>
      <c r="N318" s="23">
        <f>INDEX('BEFC_17-18'!$Z$3:$Z$502,MATCH('LECI_17-18'!A:A,'BEFC_17-18'!$A$3:$A$502))</f>
        <v>469.39499999999998</v>
      </c>
      <c r="O318" s="35">
        <f t="shared" si="66"/>
        <v>9673.15</v>
      </c>
      <c r="P318" s="237">
        <f t="shared" si="67"/>
        <v>43</v>
      </c>
      <c r="Q318" s="22">
        <f t="shared" si="68"/>
        <v>1.2291000000000001</v>
      </c>
      <c r="R318" s="34">
        <f t="shared" si="69"/>
        <v>0.38</v>
      </c>
      <c r="S318" s="29">
        <f t="shared" si="70"/>
        <v>8.3999999999999995E-3</v>
      </c>
      <c r="T318" s="184">
        <f t="shared" si="78"/>
        <v>486</v>
      </c>
      <c r="U318" s="31">
        <f t="shared" si="71"/>
        <v>9271423</v>
      </c>
      <c r="V318" s="37">
        <f t="shared" si="72"/>
        <v>3233.01</v>
      </c>
      <c r="W318" s="34">
        <f t="shared" si="73"/>
        <v>0.52</v>
      </c>
      <c r="X318" s="34">
        <f t="shared" si="74"/>
        <v>0.9</v>
      </c>
      <c r="Y318" s="79">
        <v>352116.4</v>
      </c>
      <c r="Z318" s="78">
        <v>431528592</v>
      </c>
      <c r="AA318" s="11">
        <v>260368684</v>
      </c>
      <c r="AB318" s="11">
        <v>2478806.9700000002</v>
      </c>
      <c r="AC318" s="11"/>
      <c r="AD318" s="11">
        <v>6122.16</v>
      </c>
      <c r="AE318" s="11">
        <v>31672.45</v>
      </c>
      <c r="AF318" s="11"/>
      <c r="AG318" s="11">
        <v>35476.050000000003</v>
      </c>
      <c r="AH318" s="11"/>
      <c r="AI318" s="11">
        <v>64061.77</v>
      </c>
      <c r="AJ318" s="11">
        <v>2130757.59</v>
      </c>
      <c r="AK318" s="11"/>
      <c r="AL318" s="11"/>
      <c r="AM318" s="11"/>
      <c r="AN318" s="11"/>
      <c r="AO318" s="11"/>
      <c r="AP318" s="11"/>
      <c r="AQ318" s="11"/>
      <c r="AR318" s="11"/>
      <c r="AS318" s="11"/>
      <c r="AT318" s="11">
        <v>679230.84</v>
      </c>
      <c r="AU318" s="8">
        <v>0</v>
      </c>
      <c r="AV318" s="8">
        <v>13965.9</v>
      </c>
      <c r="AW318" s="38">
        <f t="shared" si="79"/>
        <v>5440093.7300000004</v>
      </c>
    </row>
    <row r="319" spans="1:49" x14ac:dyDescent="0.2">
      <c r="A319" s="1">
        <v>116496603</v>
      </c>
      <c r="B319" s="2" t="s">
        <v>361</v>
      </c>
      <c r="C319" s="2" t="s">
        <v>357</v>
      </c>
      <c r="D319" s="15">
        <v>42393</v>
      </c>
      <c r="E319" s="6">
        <v>9697</v>
      </c>
      <c r="F319" s="28">
        <f t="shared" si="75"/>
        <v>20413249.809999995</v>
      </c>
      <c r="G319" s="37">
        <f t="shared" si="64"/>
        <v>49.66</v>
      </c>
      <c r="H319" s="39">
        <f t="shared" si="76"/>
        <v>274</v>
      </c>
      <c r="I319" s="34">
        <f t="shared" si="65"/>
        <v>0.97</v>
      </c>
      <c r="J319" s="76">
        <v>39435733.860000007</v>
      </c>
      <c r="K319" s="76">
        <v>194325.59</v>
      </c>
      <c r="L319" s="76">
        <f t="shared" si="77"/>
        <v>39241408.270000003</v>
      </c>
      <c r="M319" s="64">
        <v>2937.174</v>
      </c>
      <c r="N319" s="23">
        <f>INDEX('BEFC_17-18'!$Z$3:$Z$502,MATCH('LECI_17-18'!A:A,'BEFC_17-18'!$A$3:$A$502))</f>
        <v>633.48500000000001</v>
      </c>
      <c r="O319" s="35">
        <f t="shared" si="66"/>
        <v>10989.96</v>
      </c>
      <c r="P319" s="237">
        <f t="shared" si="67"/>
        <v>153</v>
      </c>
      <c r="Q319" s="22">
        <f t="shared" si="68"/>
        <v>1.0818000000000001</v>
      </c>
      <c r="R319" s="34">
        <f t="shared" si="69"/>
        <v>0.97</v>
      </c>
      <c r="S319" s="29">
        <f t="shared" si="70"/>
        <v>1.5699999999999999E-2</v>
      </c>
      <c r="T319" s="184">
        <f t="shared" si="78"/>
        <v>130</v>
      </c>
      <c r="U319" s="31">
        <f t="shared" si="71"/>
        <v>17456399</v>
      </c>
      <c r="V319" s="37">
        <f t="shared" si="72"/>
        <v>4888.8500000000004</v>
      </c>
      <c r="W319" s="34">
        <f t="shared" si="73"/>
        <v>0.27</v>
      </c>
      <c r="X319" s="34">
        <f t="shared" si="74"/>
        <v>1.24</v>
      </c>
      <c r="Y319" s="79">
        <v>896605.49</v>
      </c>
      <c r="Z319" s="78">
        <v>894328778</v>
      </c>
      <c r="AA319" s="11">
        <v>408387570</v>
      </c>
      <c r="AB319" s="11">
        <v>14272170.189999999</v>
      </c>
      <c r="AC319" s="11"/>
      <c r="AD319" s="11">
        <v>21751.759999999998</v>
      </c>
      <c r="AE319" s="11">
        <v>42984.09</v>
      </c>
      <c r="AF319" s="11"/>
      <c r="AG319" s="11">
        <v>46063.7</v>
      </c>
      <c r="AH319" s="11"/>
      <c r="AI319" s="11">
        <v>46063.7</v>
      </c>
      <c r="AJ319" s="11">
        <v>3674791.86</v>
      </c>
      <c r="AK319" s="11"/>
      <c r="AL319" s="11"/>
      <c r="AM319" s="11"/>
      <c r="AN319" s="11"/>
      <c r="AO319" s="11"/>
      <c r="AP319" s="11"/>
      <c r="AQ319" s="11"/>
      <c r="AR319" s="11"/>
      <c r="AS319" s="11"/>
      <c r="AT319" s="11">
        <v>1412819.02</v>
      </c>
      <c r="AU319" s="8">
        <v>0</v>
      </c>
      <c r="AV319" s="8">
        <v>0</v>
      </c>
      <c r="AW319" s="38">
        <f t="shared" si="79"/>
        <v>19516644.319999997</v>
      </c>
    </row>
    <row r="320" spans="1:49" x14ac:dyDescent="0.2">
      <c r="A320" s="1">
        <v>116498003</v>
      </c>
      <c r="B320" s="2" t="s">
        <v>362</v>
      </c>
      <c r="C320" s="2" t="s">
        <v>357</v>
      </c>
      <c r="D320" s="15">
        <v>51307</v>
      </c>
      <c r="E320" s="6">
        <v>5241</v>
      </c>
      <c r="F320" s="28">
        <f t="shared" si="75"/>
        <v>11485173.84</v>
      </c>
      <c r="G320" s="37">
        <f t="shared" si="64"/>
        <v>42.71</v>
      </c>
      <c r="H320" s="39">
        <f t="shared" si="76"/>
        <v>353</v>
      </c>
      <c r="I320" s="34">
        <f t="shared" si="65"/>
        <v>0.83</v>
      </c>
      <c r="J320" s="76">
        <v>19098717.169999998</v>
      </c>
      <c r="K320" s="76">
        <v>42586.33</v>
      </c>
      <c r="L320" s="76">
        <f t="shared" si="77"/>
        <v>19056130.84</v>
      </c>
      <c r="M320" s="64">
        <v>1545.492</v>
      </c>
      <c r="N320" s="23">
        <f>INDEX('BEFC_17-18'!$Z$3:$Z$502,MATCH('LECI_17-18'!A:A,'BEFC_17-18'!$A$3:$A$502))</f>
        <v>281.40100000000001</v>
      </c>
      <c r="O320" s="35">
        <f t="shared" si="66"/>
        <v>10430.9</v>
      </c>
      <c r="P320" s="237">
        <f t="shared" si="67"/>
        <v>92</v>
      </c>
      <c r="Q320" s="22">
        <f t="shared" si="68"/>
        <v>1.1397999999999999</v>
      </c>
      <c r="R320" s="34">
        <f t="shared" si="69"/>
        <v>0.83</v>
      </c>
      <c r="S320" s="29">
        <f t="shared" si="70"/>
        <v>1.23E-2</v>
      </c>
      <c r="T320" s="184">
        <f t="shared" si="78"/>
        <v>329</v>
      </c>
      <c r="U320" s="31">
        <f t="shared" si="71"/>
        <v>12540362</v>
      </c>
      <c r="V320" s="37">
        <f t="shared" si="72"/>
        <v>6864.31</v>
      </c>
      <c r="W320" s="34">
        <f t="shared" si="73"/>
        <v>0</v>
      </c>
      <c r="X320" s="34">
        <f t="shared" si="74"/>
        <v>0.83</v>
      </c>
      <c r="Y320" s="79">
        <v>398784.77</v>
      </c>
      <c r="Z320" s="78">
        <v>675161050</v>
      </c>
      <c r="AA320" s="11">
        <v>260686868</v>
      </c>
      <c r="AB320" s="11">
        <v>7061278.1600000001</v>
      </c>
      <c r="AC320" s="11">
        <v>27642.51</v>
      </c>
      <c r="AD320" s="11">
        <v>11543.05</v>
      </c>
      <c r="AE320" s="11">
        <v>4410.71</v>
      </c>
      <c r="AF320" s="11"/>
      <c r="AG320" s="11">
        <v>29492.43</v>
      </c>
      <c r="AH320" s="11"/>
      <c r="AI320" s="11">
        <v>32285.599999999999</v>
      </c>
      <c r="AJ320" s="11">
        <v>3405832.9</v>
      </c>
      <c r="AK320" s="11"/>
      <c r="AL320" s="11"/>
      <c r="AM320" s="11"/>
      <c r="AN320" s="11"/>
      <c r="AO320" s="11"/>
      <c r="AP320" s="11"/>
      <c r="AQ320" s="11"/>
      <c r="AR320" s="11"/>
      <c r="AS320" s="11"/>
      <c r="AT320" s="11">
        <v>500557.13</v>
      </c>
      <c r="AU320" s="8">
        <v>0</v>
      </c>
      <c r="AV320" s="8">
        <v>13346.58</v>
      </c>
      <c r="AW320" s="38">
        <f t="shared" si="79"/>
        <v>11086389.07</v>
      </c>
    </row>
    <row r="321" spans="1:49" x14ac:dyDescent="0.2">
      <c r="A321" s="1">
        <v>116555003</v>
      </c>
      <c r="B321" s="2" t="s">
        <v>363</v>
      </c>
      <c r="C321" s="2" t="s">
        <v>364</v>
      </c>
      <c r="D321" s="15">
        <v>47346</v>
      </c>
      <c r="E321" s="6">
        <v>6412</v>
      </c>
      <c r="F321" s="28">
        <f t="shared" si="75"/>
        <v>17764070.199999999</v>
      </c>
      <c r="G321" s="37">
        <f t="shared" si="64"/>
        <v>58.51</v>
      </c>
      <c r="H321" s="39">
        <f t="shared" si="76"/>
        <v>168</v>
      </c>
      <c r="I321" s="34">
        <f t="shared" si="65"/>
        <v>1.1399999999999999</v>
      </c>
      <c r="J321" s="76">
        <v>28022545.699999999</v>
      </c>
      <c r="K321" s="76">
        <v>0</v>
      </c>
      <c r="L321" s="76">
        <f t="shared" si="77"/>
        <v>28022545.699999999</v>
      </c>
      <c r="M321" s="64">
        <v>2197.634</v>
      </c>
      <c r="N321" s="23">
        <f>INDEX('BEFC_17-18'!$Z$3:$Z$502,MATCH('LECI_17-18'!A:A,'BEFC_17-18'!$A$3:$A$502))</f>
        <v>438.81599999999997</v>
      </c>
      <c r="O321" s="35">
        <f t="shared" si="66"/>
        <v>10628.89</v>
      </c>
      <c r="P321" s="237">
        <f t="shared" si="67"/>
        <v>120</v>
      </c>
      <c r="Q321" s="22">
        <f t="shared" si="68"/>
        <v>1.1186</v>
      </c>
      <c r="R321" s="34">
        <f t="shared" si="69"/>
        <v>1.1399999999999999</v>
      </c>
      <c r="S321" s="29">
        <f t="shared" si="70"/>
        <v>1.4500000000000001E-2</v>
      </c>
      <c r="T321" s="184">
        <f t="shared" si="78"/>
        <v>193</v>
      </c>
      <c r="U321" s="31">
        <f t="shared" si="71"/>
        <v>16405492</v>
      </c>
      <c r="V321" s="37">
        <f t="shared" si="72"/>
        <v>6222.57</v>
      </c>
      <c r="W321" s="34">
        <f t="shared" si="73"/>
        <v>7.0000000000000007E-2</v>
      </c>
      <c r="X321" s="34">
        <f t="shared" si="74"/>
        <v>1.21</v>
      </c>
      <c r="Y321" s="79">
        <v>791271.21</v>
      </c>
      <c r="Z321" s="78">
        <v>929378308</v>
      </c>
      <c r="AA321" s="11">
        <v>294912154</v>
      </c>
      <c r="AB321" s="11">
        <v>10684435.9</v>
      </c>
      <c r="AC321" s="11">
        <v>42212.83</v>
      </c>
      <c r="AD321" s="11">
        <v>19155.919999999998</v>
      </c>
      <c r="AE321" s="11">
        <v>38147.1</v>
      </c>
      <c r="AF321" s="11"/>
      <c r="AG321" s="11">
        <v>54430.48</v>
      </c>
      <c r="AH321" s="11"/>
      <c r="AI321" s="11">
        <v>52554.400000000001</v>
      </c>
      <c r="AJ321" s="11">
        <v>5287718</v>
      </c>
      <c r="AK321" s="11"/>
      <c r="AL321" s="11"/>
      <c r="AM321" s="11"/>
      <c r="AN321" s="11"/>
      <c r="AO321" s="11"/>
      <c r="AP321" s="11"/>
      <c r="AQ321" s="11"/>
      <c r="AR321" s="11"/>
      <c r="AS321" s="11"/>
      <c r="AT321" s="11">
        <v>773000.21</v>
      </c>
      <c r="AU321" s="8">
        <v>0</v>
      </c>
      <c r="AV321" s="8">
        <v>21144.15</v>
      </c>
      <c r="AW321" s="38">
        <f t="shared" si="79"/>
        <v>16972798.989999998</v>
      </c>
    </row>
    <row r="322" spans="1:49" x14ac:dyDescent="0.2">
      <c r="A322" s="1">
        <v>116557103</v>
      </c>
      <c r="B322" s="2" t="s">
        <v>365</v>
      </c>
      <c r="C322" s="2" t="s">
        <v>364</v>
      </c>
      <c r="D322" s="15">
        <v>51894</v>
      </c>
      <c r="E322" s="6">
        <v>8030</v>
      </c>
      <c r="F322" s="28">
        <f t="shared" si="75"/>
        <v>24611261.960000001</v>
      </c>
      <c r="G322" s="37">
        <f t="shared" si="64"/>
        <v>59.06</v>
      </c>
      <c r="H322" s="39">
        <f t="shared" si="76"/>
        <v>163</v>
      </c>
      <c r="I322" s="34">
        <f t="shared" si="65"/>
        <v>1.1499999999999999</v>
      </c>
      <c r="J322" s="76">
        <v>38021935.189999998</v>
      </c>
      <c r="K322" s="76">
        <v>104179.54999999999</v>
      </c>
      <c r="L322" s="76">
        <f t="shared" si="77"/>
        <v>37917755.640000001</v>
      </c>
      <c r="M322" s="64">
        <v>2724.34</v>
      </c>
      <c r="N322" s="23">
        <f>INDEX('BEFC_17-18'!$Z$3:$Z$502,MATCH('LECI_17-18'!A:A,'BEFC_17-18'!$A$3:$A$502))</f>
        <v>473.35300000000001</v>
      </c>
      <c r="O322" s="35">
        <f t="shared" si="66"/>
        <v>11857.85</v>
      </c>
      <c r="P322" s="237">
        <f t="shared" si="67"/>
        <v>246</v>
      </c>
      <c r="Q322" s="22">
        <f t="shared" si="68"/>
        <v>1.0025999999999999</v>
      </c>
      <c r="R322" s="34">
        <f t="shared" si="69"/>
        <v>1.1499999999999999</v>
      </c>
      <c r="S322" s="29">
        <f t="shared" si="70"/>
        <v>1.3899999999999999E-2</v>
      </c>
      <c r="T322" s="184">
        <f t="shared" si="78"/>
        <v>220</v>
      </c>
      <c r="U322" s="31">
        <f t="shared" si="71"/>
        <v>23794203</v>
      </c>
      <c r="V322" s="37">
        <f t="shared" si="72"/>
        <v>7441.05</v>
      </c>
      <c r="W322" s="34">
        <f t="shared" si="73"/>
        <v>0</v>
      </c>
      <c r="X322" s="34">
        <f t="shared" si="74"/>
        <v>1.1499999999999999</v>
      </c>
      <c r="Y322" s="79">
        <v>665471.94999999995</v>
      </c>
      <c r="Z322" s="78">
        <v>1327129140</v>
      </c>
      <c r="AA322" s="11">
        <v>448557641</v>
      </c>
      <c r="AB322" s="11">
        <v>15522599.949999999</v>
      </c>
      <c r="AC322" s="11">
        <v>111446.86</v>
      </c>
      <c r="AD322" s="11">
        <v>25251.61</v>
      </c>
      <c r="AE322" s="11">
        <v>199627.39</v>
      </c>
      <c r="AF322" s="11"/>
      <c r="AG322" s="11">
        <v>61211.41</v>
      </c>
      <c r="AH322" s="11"/>
      <c r="AI322" s="11">
        <v>61211.4</v>
      </c>
      <c r="AJ322" s="11">
        <v>7332838.1600000001</v>
      </c>
      <c r="AK322" s="11"/>
      <c r="AL322" s="11"/>
      <c r="AM322" s="11"/>
      <c r="AN322" s="11"/>
      <c r="AO322" s="11"/>
      <c r="AP322" s="11"/>
      <c r="AQ322" s="11"/>
      <c r="AR322" s="11"/>
      <c r="AS322" s="11"/>
      <c r="AT322" s="11">
        <v>625227.88</v>
      </c>
      <c r="AU322" s="8">
        <v>0</v>
      </c>
      <c r="AV322" s="8">
        <v>6375.35</v>
      </c>
      <c r="AW322" s="38">
        <f t="shared" si="79"/>
        <v>23945790.010000002</v>
      </c>
    </row>
    <row r="323" spans="1:49" x14ac:dyDescent="0.2">
      <c r="A323" s="1">
        <v>116604003</v>
      </c>
      <c r="B323" s="2" t="s">
        <v>366</v>
      </c>
      <c r="C323" s="2" t="s">
        <v>367</v>
      </c>
      <c r="D323" s="15">
        <v>50192</v>
      </c>
      <c r="E323" s="6">
        <v>5992</v>
      </c>
      <c r="F323" s="28">
        <f t="shared" si="75"/>
        <v>23679602.229999997</v>
      </c>
      <c r="G323" s="37">
        <f t="shared" ref="G323:G386" si="80">ROUND(F323/(D323*E323)*1000,2)</f>
        <v>78.739999999999995</v>
      </c>
      <c r="H323" s="39">
        <f t="shared" si="76"/>
        <v>23</v>
      </c>
      <c r="I323" s="34">
        <f t="shared" ref="I323:I386" si="81">ROUND(G323/$G$504,2)</f>
        <v>1.54</v>
      </c>
      <c r="J323" s="76">
        <v>30026808.240000002</v>
      </c>
      <c r="K323" s="76">
        <v>27462.82</v>
      </c>
      <c r="L323" s="76">
        <f t="shared" si="77"/>
        <v>29999345.420000002</v>
      </c>
      <c r="M323" s="64">
        <v>1957.499</v>
      </c>
      <c r="N323" s="23">
        <f>INDEX('BEFC_17-18'!$Z$3:$Z$502,MATCH('LECI_17-18'!A:A,'BEFC_17-18'!$A$3:$A$502))</f>
        <v>331.74400000000003</v>
      </c>
      <c r="O323" s="35">
        <f t="shared" ref="O323:O386" si="82">ROUND(L323/(M323+N323),2)</f>
        <v>13104.48</v>
      </c>
      <c r="P323" s="237">
        <f t="shared" ref="P323:P386" si="83">RANK($O323,$O$3:$O$502,1)</f>
        <v>354</v>
      </c>
      <c r="Q323" s="22">
        <f t="shared" ref="Q323:Q386" si="84">ROUND(1/(O323/$O$504),4)</f>
        <v>0.9073</v>
      </c>
      <c r="R323" s="34">
        <f t="shared" ref="R323:R386" si="85">IF(Q323&lt;1,ROUND(I323*Q323,2),I323)</f>
        <v>1.4</v>
      </c>
      <c r="S323" s="29">
        <f t="shared" ref="S323:S386" si="86">ROUND(F323/(Z323+AA323),4)</f>
        <v>1.52E-2</v>
      </c>
      <c r="T323" s="184">
        <f t="shared" si="78"/>
        <v>149</v>
      </c>
      <c r="U323" s="31">
        <f t="shared" ref="U323:U386" si="87">ROUND((Z323+AA323)*$S$504,0)</f>
        <v>20861544</v>
      </c>
      <c r="V323" s="37">
        <f t="shared" ref="V323:V386" si="88">ROUND(U323/(M323+N323),2)</f>
        <v>9112.86</v>
      </c>
      <c r="W323" s="34">
        <f t="shared" ref="W323:W386" si="89">IF(V323&lt;$V$504,ROUND(1-(V323/$V$504),2),0)</f>
        <v>0</v>
      </c>
      <c r="X323" s="34">
        <f t="shared" ref="X323:X386" si="90">R323+W323</f>
        <v>1.4</v>
      </c>
      <c r="Y323" s="79">
        <v>514902.85</v>
      </c>
      <c r="Z323" s="78">
        <v>1095749045</v>
      </c>
      <c r="AA323" s="11">
        <v>461082625</v>
      </c>
      <c r="AB323" s="11">
        <v>15719885.83</v>
      </c>
      <c r="AC323" s="11">
        <v>173508.53</v>
      </c>
      <c r="AD323" s="11">
        <v>25361.93</v>
      </c>
      <c r="AE323" s="11">
        <v>50387.72</v>
      </c>
      <c r="AF323" s="11"/>
      <c r="AG323" s="11">
        <v>26870.85</v>
      </c>
      <c r="AH323" s="11"/>
      <c r="AI323" s="11">
        <v>54711.45</v>
      </c>
      <c r="AJ323" s="11">
        <v>6579435.7400000002</v>
      </c>
      <c r="AK323" s="11"/>
      <c r="AL323" s="11"/>
      <c r="AM323" s="11"/>
      <c r="AN323" s="11"/>
      <c r="AO323" s="11"/>
      <c r="AP323" s="11"/>
      <c r="AQ323" s="11"/>
      <c r="AR323" s="11"/>
      <c r="AS323" s="11"/>
      <c r="AT323" s="11">
        <v>512840.58</v>
      </c>
      <c r="AU323" s="8">
        <v>0</v>
      </c>
      <c r="AV323" s="8">
        <v>21696.75</v>
      </c>
      <c r="AW323" s="38">
        <f t="shared" si="79"/>
        <v>23164699.379999995</v>
      </c>
    </row>
    <row r="324" spans="1:49" x14ac:dyDescent="0.2">
      <c r="A324" s="1">
        <v>116605003</v>
      </c>
      <c r="B324" s="2" t="s">
        <v>368</v>
      </c>
      <c r="C324" s="2" t="s">
        <v>367</v>
      </c>
      <c r="D324" s="15">
        <v>48040</v>
      </c>
      <c r="E324" s="6">
        <v>6477</v>
      </c>
      <c r="F324" s="28">
        <f t="shared" ref="F324:F387" si="91">Y324+AW324</f>
        <v>14829136.539999997</v>
      </c>
      <c r="G324" s="37">
        <f t="shared" si="80"/>
        <v>47.66</v>
      </c>
      <c r="H324" s="39">
        <f t="shared" ref="H324:H387" si="92">RANK(G324,$G$3:$G$502,0)</f>
        <v>297</v>
      </c>
      <c r="I324" s="34">
        <f t="shared" si="81"/>
        <v>0.93</v>
      </c>
      <c r="J324" s="76">
        <v>26883256.920000002</v>
      </c>
      <c r="K324" s="76">
        <v>8481.64</v>
      </c>
      <c r="L324" s="76">
        <f t="shared" ref="L324:L387" si="93">J324-K324</f>
        <v>26874775.280000001</v>
      </c>
      <c r="M324" s="64">
        <v>2099.471</v>
      </c>
      <c r="N324" s="23">
        <f>INDEX('BEFC_17-18'!$Z$3:$Z$502,MATCH('LECI_17-18'!A:A,'BEFC_17-18'!$A$3:$A$502))</f>
        <v>354.58499999999998</v>
      </c>
      <c r="O324" s="35">
        <f t="shared" si="82"/>
        <v>10951.17</v>
      </c>
      <c r="P324" s="237">
        <f t="shared" si="83"/>
        <v>149</v>
      </c>
      <c r="Q324" s="22">
        <f t="shared" si="84"/>
        <v>1.0855999999999999</v>
      </c>
      <c r="R324" s="34">
        <f t="shared" si="85"/>
        <v>0.93</v>
      </c>
      <c r="S324" s="29">
        <f t="shared" si="86"/>
        <v>1.1299999999999999E-2</v>
      </c>
      <c r="T324" s="184">
        <f t="shared" ref="T324:T387" si="94">RANK(S324,$S$3:$S$502,0)</f>
        <v>384</v>
      </c>
      <c r="U324" s="31">
        <f t="shared" si="87"/>
        <v>17540213</v>
      </c>
      <c r="V324" s="37">
        <f t="shared" si="88"/>
        <v>7147.44</v>
      </c>
      <c r="W324" s="34">
        <f t="shared" si="89"/>
        <v>0</v>
      </c>
      <c r="X324" s="34">
        <f t="shared" si="90"/>
        <v>0.93</v>
      </c>
      <c r="Y324" s="79">
        <v>568884.77</v>
      </c>
      <c r="Z324" s="78">
        <v>998868374</v>
      </c>
      <c r="AA324" s="11">
        <v>310102727</v>
      </c>
      <c r="AB324" s="11">
        <v>8829830.6600000001</v>
      </c>
      <c r="AC324" s="11"/>
      <c r="AD324" s="11">
        <v>15715.4</v>
      </c>
      <c r="AE324" s="11">
        <v>69441.02</v>
      </c>
      <c r="AF324" s="11"/>
      <c r="AG324" s="11">
        <v>34321.1</v>
      </c>
      <c r="AH324" s="11"/>
      <c r="AI324" s="11">
        <v>64647.6</v>
      </c>
      <c r="AJ324" s="11">
        <v>4595428.55</v>
      </c>
      <c r="AK324" s="11"/>
      <c r="AL324" s="11"/>
      <c r="AM324" s="11"/>
      <c r="AN324" s="11"/>
      <c r="AO324" s="11"/>
      <c r="AP324" s="11"/>
      <c r="AQ324" s="11"/>
      <c r="AR324" s="11"/>
      <c r="AS324" s="11"/>
      <c r="AT324" s="11">
        <v>614689.18999999994</v>
      </c>
      <c r="AU324" s="8">
        <v>0</v>
      </c>
      <c r="AV324" s="8">
        <v>36178.25</v>
      </c>
      <c r="AW324" s="38">
        <f t="shared" ref="AW324:AW387" si="95">SUM(AB324:AV324)</f>
        <v>14260251.769999998</v>
      </c>
    </row>
    <row r="325" spans="1:49" x14ac:dyDescent="0.2">
      <c r="A325" s="1">
        <v>117080503</v>
      </c>
      <c r="B325" s="2" t="s">
        <v>369</v>
      </c>
      <c r="C325" s="2" t="s">
        <v>370</v>
      </c>
      <c r="D325" s="15">
        <v>47872</v>
      </c>
      <c r="E325" s="6">
        <v>5771</v>
      </c>
      <c r="F325" s="28">
        <f t="shared" si="91"/>
        <v>16478278.449999999</v>
      </c>
      <c r="G325" s="37">
        <f t="shared" si="80"/>
        <v>59.65</v>
      </c>
      <c r="H325" s="39">
        <f t="shared" si="92"/>
        <v>158</v>
      </c>
      <c r="I325" s="34">
        <f t="shared" si="81"/>
        <v>1.1599999999999999</v>
      </c>
      <c r="J325" s="76">
        <v>30172119.870000001</v>
      </c>
      <c r="K325" s="76">
        <v>20420.36</v>
      </c>
      <c r="L325" s="76">
        <f t="shared" si="93"/>
        <v>30151699.510000002</v>
      </c>
      <c r="M325" s="64">
        <v>2137.2130000000002</v>
      </c>
      <c r="N325" s="23">
        <f>INDEX('BEFC_17-18'!$Z$3:$Z$502,MATCH('LECI_17-18'!A:A,'BEFC_17-18'!$A$3:$A$502))</f>
        <v>389.94499999999999</v>
      </c>
      <c r="O325" s="35">
        <f t="shared" si="82"/>
        <v>11931.07</v>
      </c>
      <c r="P325" s="237">
        <f t="shared" si="83"/>
        <v>258</v>
      </c>
      <c r="Q325" s="22">
        <f t="shared" si="84"/>
        <v>0.99650000000000005</v>
      </c>
      <c r="R325" s="34">
        <f t="shared" si="85"/>
        <v>1.1599999999999999</v>
      </c>
      <c r="S325" s="29">
        <f t="shared" si="86"/>
        <v>1.6400000000000001E-2</v>
      </c>
      <c r="T325" s="184">
        <f t="shared" si="94"/>
        <v>110</v>
      </c>
      <c r="U325" s="31">
        <f t="shared" si="87"/>
        <v>13463104</v>
      </c>
      <c r="V325" s="37">
        <f t="shared" si="88"/>
        <v>5327.37</v>
      </c>
      <c r="W325" s="34">
        <f t="shared" si="89"/>
        <v>0.21</v>
      </c>
      <c r="X325" s="34">
        <f t="shared" si="90"/>
        <v>1.3699999999999999</v>
      </c>
      <c r="Y325" s="79">
        <v>926908.5</v>
      </c>
      <c r="Z325" s="78">
        <v>742236981</v>
      </c>
      <c r="AA325" s="11">
        <v>262472249</v>
      </c>
      <c r="AB325" s="11">
        <v>11670316.619999999</v>
      </c>
      <c r="AC325" s="11">
        <v>35680.910000000003</v>
      </c>
      <c r="AD325" s="11">
        <v>17195.29</v>
      </c>
      <c r="AE325" s="11">
        <v>12924.73</v>
      </c>
      <c r="AF325" s="11"/>
      <c r="AG325" s="11"/>
      <c r="AH325" s="11"/>
      <c r="AI325" s="11"/>
      <c r="AJ325" s="11">
        <v>2955854.06</v>
      </c>
      <c r="AK325" s="11"/>
      <c r="AL325" s="11"/>
      <c r="AM325" s="11"/>
      <c r="AN325" s="11"/>
      <c r="AO325" s="11"/>
      <c r="AP325" s="11"/>
      <c r="AQ325" s="11"/>
      <c r="AR325" s="11"/>
      <c r="AS325" s="11"/>
      <c r="AT325" s="11">
        <v>805225.57</v>
      </c>
      <c r="AU325" s="8">
        <v>0</v>
      </c>
      <c r="AV325" s="8">
        <v>54172.77</v>
      </c>
      <c r="AW325" s="38">
        <f t="shared" si="95"/>
        <v>15551369.949999999</v>
      </c>
    </row>
    <row r="326" spans="1:49" x14ac:dyDescent="0.2">
      <c r="A326" s="1">
        <v>117081003</v>
      </c>
      <c r="B326" s="2" t="s">
        <v>371</v>
      </c>
      <c r="C326" s="2" t="s">
        <v>370</v>
      </c>
      <c r="D326" s="15">
        <v>46113</v>
      </c>
      <c r="E326" s="6">
        <v>2475</v>
      </c>
      <c r="F326" s="28">
        <f t="shared" si="91"/>
        <v>4043036.5300000003</v>
      </c>
      <c r="G326" s="37">
        <f t="shared" si="80"/>
        <v>35.42</v>
      </c>
      <c r="H326" s="39">
        <f t="shared" si="92"/>
        <v>441</v>
      </c>
      <c r="I326" s="34">
        <f t="shared" si="81"/>
        <v>0.69</v>
      </c>
      <c r="J326" s="76">
        <v>13555717.619999999</v>
      </c>
      <c r="K326" s="76">
        <v>0</v>
      </c>
      <c r="L326" s="76">
        <f t="shared" si="93"/>
        <v>13555717.619999999</v>
      </c>
      <c r="M326" s="64">
        <v>918.20299999999997</v>
      </c>
      <c r="N326" s="23">
        <f>INDEX('BEFC_17-18'!$Z$3:$Z$502,MATCH('LECI_17-18'!A:A,'BEFC_17-18'!$A$3:$A$502))</f>
        <v>369.81400000000002</v>
      </c>
      <c r="O326" s="35">
        <f t="shared" si="82"/>
        <v>10524.49</v>
      </c>
      <c r="P326" s="237">
        <f t="shared" si="83"/>
        <v>101</v>
      </c>
      <c r="Q326" s="22">
        <f t="shared" si="84"/>
        <v>1.1296999999999999</v>
      </c>
      <c r="R326" s="34">
        <f t="shared" si="85"/>
        <v>0.69</v>
      </c>
      <c r="S326" s="29">
        <f t="shared" si="86"/>
        <v>9.7000000000000003E-3</v>
      </c>
      <c r="T326" s="184">
        <f t="shared" si="94"/>
        <v>457</v>
      </c>
      <c r="U326" s="31">
        <f t="shared" si="87"/>
        <v>5557132</v>
      </c>
      <c r="V326" s="37">
        <f t="shared" si="88"/>
        <v>4314.49</v>
      </c>
      <c r="W326" s="34">
        <f t="shared" si="89"/>
        <v>0.36</v>
      </c>
      <c r="X326" s="34">
        <f t="shared" si="90"/>
        <v>1.0499999999999998</v>
      </c>
      <c r="Y326" s="79">
        <v>298351.26</v>
      </c>
      <c r="Z326" s="78">
        <v>294473006</v>
      </c>
      <c r="AA326" s="11">
        <v>120238305</v>
      </c>
      <c r="AB326" s="11">
        <v>2735648.91</v>
      </c>
      <c r="AC326" s="11"/>
      <c r="AD326" s="11"/>
      <c r="AE326" s="11">
        <v>53379.360000000001</v>
      </c>
      <c r="AF326" s="11"/>
      <c r="AG326" s="11">
        <v>12796.74</v>
      </c>
      <c r="AH326" s="11"/>
      <c r="AI326" s="11">
        <v>12775.7</v>
      </c>
      <c r="AJ326" s="11">
        <v>553767.01</v>
      </c>
      <c r="AK326" s="11"/>
      <c r="AL326" s="11"/>
      <c r="AM326" s="11"/>
      <c r="AN326" s="11"/>
      <c r="AO326" s="11"/>
      <c r="AP326" s="11"/>
      <c r="AQ326" s="11"/>
      <c r="AR326" s="11"/>
      <c r="AS326" s="11"/>
      <c r="AT326" s="11">
        <v>267859.67</v>
      </c>
      <c r="AU326" s="8">
        <v>0</v>
      </c>
      <c r="AV326" s="8">
        <v>108457.88</v>
      </c>
      <c r="AW326" s="38">
        <f t="shared" si="95"/>
        <v>3744685.2700000005</v>
      </c>
    </row>
    <row r="327" spans="1:49" x14ac:dyDescent="0.2">
      <c r="A327" s="1">
        <v>117083004</v>
      </c>
      <c r="B327" s="2" t="s">
        <v>372</v>
      </c>
      <c r="C327" s="2" t="s">
        <v>370</v>
      </c>
      <c r="D327" s="15">
        <v>50844</v>
      </c>
      <c r="E327" s="6">
        <v>2012</v>
      </c>
      <c r="F327" s="28">
        <f t="shared" si="91"/>
        <v>3942348.56</v>
      </c>
      <c r="G327" s="37">
        <f t="shared" si="80"/>
        <v>38.54</v>
      </c>
      <c r="H327" s="39">
        <f t="shared" si="92"/>
        <v>406</v>
      </c>
      <c r="I327" s="34">
        <f t="shared" si="81"/>
        <v>0.75</v>
      </c>
      <c r="J327" s="76">
        <v>13318493.629999999</v>
      </c>
      <c r="K327" s="76">
        <v>13430.94</v>
      </c>
      <c r="L327" s="76">
        <f t="shared" si="93"/>
        <v>13305062.689999999</v>
      </c>
      <c r="M327" s="64">
        <v>848.39300000000003</v>
      </c>
      <c r="N327" s="23">
        <f>INDEX('BEFC_17-18'!$Z$3:$Z$502,MATCH('LECI_17-18'!A:A,'BEFC_17-18'!$A$3:$A$502))</f>
        <v>297.26400000000001</v>
      </c>
      <c r="O327" s="35">
        <f t="shared" si="82"/>
        <v>11613.48</v>
      </c>
      <c r="P327" s="237">
        <f t="shared" si="83"/>
        <v>224</v>
      </c>
      <c r="Q327" s="22">
        <f t="shared" si="84"/>
        <v>1.0237000000000001</v>
      </c>
      <c r="R327" s="34">
        <f t="shared" si="85"/>
        <v>0.75</v>
      </c>
      <c r="S327" s="29">
        <f t="shared" si="86"/>
        <v>9.7000000000000003E-3</v>
      </c>
      <c r="T327" s="184">
        <f t="shared" si="94"/>
        <v>457</v>
      </c>
      <c r="U327" s="31">
        <f t="shared" si="87"/>
        <v>5436662</v>
      </c>
      <c r="V327" s="37">
        <f t="shared" si="88"/>
        <v>4745.45</v>
      </c>
      <c r="W327" s="34">
        <f t="shared" si="89"/>
        <v>0.28999999999999998</v>
      </c>
      <c r="X327" s="34">
        <f t="shared" si="90"/>
        <v>1.04</v>
      </c>
      <c r="Y327" s="79">
        <v>99600.45</v>
      </c>
      <c r="Z327" s="78">
        <v>301883894</v>
      </c>
      <c r="AA327" s="11">
        <v>103837187</v>
      </c>
      <c r="AB327" s="11">
        <v>2769004.05</v>
      </c>
      <c r="AC327" s="11"/>
      <c r="AD327" s="11">
        <v>4219.12</v>
      </c>
      <c r="AE327" s="11">
        <v>6742.44</v>
      </c>
      <c r="AF327" s="11"/>
      <c r="AG327" s="11"/>
      <c r="AH327" s="11"/>
      <c r="AI327" s="11">
        <v>12460.23</v>
      </c>
      <c r="AJ327" s="11">
        <v>682337.76</v>
      </c>
      <c r="AK327" s="11"/>
      <c r="AL327" s="11"/>
      <c r="AM327" s="11"/>
      <c r="AN327" s="11"/>
      <c r="AO327" s="11"/>
      <c r="AP327" s="11"/>
      <c r="AQ327" s="11"/>
      <c r="AR327" s="11"/>
      <c r="AS327" s="11"/>
      <c r="AT327" s="11">
        <v>327451.59999999998</v>
      </c>
      <c r="AU327" s="8">
        <v>0</v>
      </c>
      <c r="AV327" s="8">
        <v>40532.910000000003</v>
      </c>
      <c r="AW327" s="38">
        <f t="shared" si="95"/>
        <v>3842748.11</v>
      </c>
    </row>
    <row r="328" spans="1:49" x14ac:dyDescent="0.2">
      <c r="A328" s="1">
        <v>117086003</v>
      </c>
      <c r="B328" s="2" t="s">
        <v>373</v>
      </c>
      <c r="C328" s="2" t="s">
        <v>370</v>
      </c>
      <c r="D328" s="15">
        <v>42050</v>
      </c>
      <c r="E328" s="6">
        <v>3570</v>
      </c>
      <c r="F328" s="28">
        <f t="shared" si="91"/>
        <v>8057172.9900000002</v>
      </c>
      <c r="G328" s="37">
        <f t="shared" si="80"/>
        <v>53.67</v>
      </c>
      <c r="H328" s="39">
        <f t="shared" si="92"/>
        <v>223</v>
      </c>
      <c r="I328" s="34">
        <f t="shared" si="81"/>
        <v>1.05</v>
      </c>
      <c r="J328" s="76">
        <v>17733859.850000001</v>
      </c>
      <c r="K328" s="76">
        <v>11008.68</v>
      </c>
      <c r="L328" s="76">
        <f t="shared" si="93"/>
        <v>17722851.170000002</v>
      </c>
      <c r="M328" s="64">
        <v>1030.403</v>
      </c>
      <c r="N328" s="23">
        <f>INDEX('BEFC_17-18'!$Z$3:$Z$502,MATCH('LECI_17-18'!A:A,'BEFC_17-18'!$A$3:$A$502))</f>
        <v>191.61699999999999</v>
      </c>
      <c r="O328" s="35">
        <f t="shared" si="82"/>
        <v>14502.91</v>
      </c>
      <c r="P328" s="237">
        <f t="shared" si="83"/>
        <v>422</v>
      </c>
      <c r="Q328" s="22">
        <f t="shared" si="84"/>
        <v>0.81979999999999997</v>
      </c>
      <c r="R328" s="34">
        <f t="shared" si="85"/>
        <v>0.86</v>
      </c>
      <c r="S328" s="29">
        <f t="shared" si="86"/>
        <v>1.6500000000000001E-2</v>
      </c>
      <c r="T328" s="184">
        <f t="shared" si="94"/>
        <v>100</v>
      </c>
      <c r="U328" s="31">
        <f t="shared" si="87"/>
        <v>6527023</v>
      </c>
      <c r="V328" s="37">
        <f t="shared" si="88"/>
        <v>5341.18</v>
      </c>
      <c r="W328" s="34">
        <f t="shared" si="89"/>
        <v>0.2</v>
      </c>
      <c r="X328" s="34">
        <f t="shared" si="90"/>
        <v>1.06</v>
      </c>
      <c r="Y328" s="79">
        <v>586900.87</v>
      </c>
      <c r="Z328" s="78">
        <v>348038897</v>
      </c>
      <c r="AA328" s="11">
        <v>139052335</v>
      </c>
      <c r="AB328" s="11">
        <v>5394689.9400000004</v>
      </c>
      <c r="AC328" s="11"/>
      <c r="AD328" s="11">
        <v>7909.15</v>
      </c>
      <c r="AE328" s="11">
        <v>217954.81</v>
      </c>
      <c r="AF328" s="11"/>
      <c r="AG328" s="11"/>
      <c r="AH328" s="11"/>
      <c r="AI328" s="11"/>
      <c r="AJ328" s="11">
        <v>1515813.76</v>
      </c>
      <c r="AK328" s="11"/>
      <c r="AL328" s="11"/>
      <c r="AM328" s="11"/>
      <c r="AN328" s="11"/>
      <c r="AO328" s="11"/>
      <c r="AP328" s="11"/>
      <c r="AQ328" s="11"/>
      <c r="AR328" s="11"/>
      <c r="AS328" s="11"/>
      <c r="AT328" s="11">
        <v>306360</v>
      </c>
      <c r="AU328" s="8">
        <v>0</v>
      </c>
      <c r="AV328" s="8">
        <v>27544.46</v>
      </c>
      <c r="AW328" s="38">
        <f t="shared" si="95"/>
        <v>7470272.1200000001</v>
      </c>
    </row>
    <row r="329" spans="1:49" x14ac:dyDescent="0.2">
      <c r="A329" s="1">
        <v>117086503</v>
      </c>
      <c r="B329" s="2" t="s">
        <v>374</v>
      </c>
      <c r="C329" s="2" t="s">
        <v>370</v>
      </c>
      <c r="D329" s="15">
        <v>49560</v>
      </c>
      <c r="E329" s="6">
        <v>4383</v>
      </c>
      <c r="F329" s="28">
        <f t="shared" si="91"/>
        <v>11122678.060000001</v>
      </c>
      <c r="G329" s="37">
        <f t="shared" si="80"/>
        <v>51.2</v>
      </c>
      <c r="H329" s="39">
        <f t="shared" si="92"/>
        <v>254</v>
      </c>
      <c r="I329" s="34">
        <f t="shared" si="81"/>
        <v>1</v>
      </c>
      <c r="J329" s="76">
        <v>21150977.459999997</v>
      </c>
      <c r="K329" s="76">
        <v>159666.47</v>
      </c>
      <c r="L329" s="76">
        <f t="shared" si="93"/>
        <v>20991310.989999998</v>
      </c>
      <c r="M329" s="64">
        <v>1563.921</v>
      </c>
      <c r="N329" s="23">
        <f>INDEX('BEFC_17-18'!$Z$3:$Z$502,MATCH('LECI_17-18'!A:A,'BEFC_17-18'!$A$3:$A$502))</f>
        <v>416.04399999999998</v>
      </c>
      <c r="O329" s="35">
        <f t="shared" si="82"/>
        <v>10601.86</v>
      </c>
      <c r="P329" s="237">
        <f t="shared" si="83"/>
        <v>116</v>
      </c>
      <c r="Q329" s="22">
        <f t="shared" si="84"/>
        <v>1.1214</v>
      </c>
      <c r="R329" s="34">
        <f t="shared" si="85"/>
        <v>1</v>
      </c>
      <c r="S329" s="29">
        <f t="shared" si="86"/>
        <v>1.2800000000000001E-2</v>
      </c>
      <c r="T329" s="184">
        <f t="shared" si="94"/>
        <v>297</v>
      </c>
      <c r="U329" s="31">
        <f t="shared" si="87"/>
        <v>11651036</v>
      </c>
      <c r="V329" s="37">
        <f t="shared" si="88"/>
        <v>5884.47</v>
      </c>
      <c r="W329" s="34">
        <f t="shared" si="89"/>
        <v>0.12</v>
      </c>
      <c r="X329" s="34">
        <f t="shared" si="90"/>
        <v>1.1200000000000001</v>
      </c>
      <c r="Y329" s="79">
        <v>753004.42</v>
      </c>
      <c r="Z329" s="78">
        <v>637864244</v>
      </c>
      <c r="AA329" s="11">
        <v>231616081</v>
      </c>
      <c r="AB329" s="11">
        <v>8063099.8200000003</v>
      </c>
      <c r="AC329" s="11">
        <v>38221.919999999998</v>
      </c>
      <c r="AD329" s="11">
        <v>11037.98</v>
      </c>
      <c r="AE329" s="11">
        <v>52709.48</v>
      </c>
      <c r="AF329" s="11"/>
      <c r="AG329" s="11"/>
      <c r="AH329" s="11"/>
      <c r="AI329" s="11"/>
      <c r="AJ329" s="11">
        <v>1478323.99</v>
      </c>
      <c r="AK329" s="11"/>
      <c r="AL329" s="11"/>
      <c r="AM329" s="11"/>
      <c r="AN329" s="11"/>
      <c r="AO329" s="11"/>
      <c r="AP329" s="11"/>
      <c r="AQ329" s="11"/>
      <c r="AR329" s="11"/>
      <c r="AS329" s="11"/>
      <c r="AT329" s="11">
        <v>491522.83</v>
      </c>
      <c r="AU329" s="8">
        <v>0</v>
      </c>
      <c r="AV329" s="8">
        <v>234757.62</v>
      </c>
      <c r="AW329" s="38">
        <f t="shared" si="95"/>
        <v>10369673.640000001</v>
      </c>
    </row>
    <row r="330" spans="1:49" x14ac:dyDescent="0.2">
      <c r="A330" s="1">
        <v>117086653</v>
      </c>
      <c r="B330" s="2" t="s">
        <v>375</v>
      </c>
      <c r="C330" s="2" t="s">
        <v>370</v>
      </c>
      <c r="D330" s="15">
        <v>51844</v>
      </c>
      <c r="E330" s="6">
        <v>3812</v>
      </c>
      <c r="F330" s="28">
        <f t="shared" si="91"/>
        <v>8282655.5999999987</v>
      </c>
      <c r="G330" s="37">
        <f t="shared" si="80"/>
        <v>41.91</v>
      </c>
      <c r="H330" s="39">
        <f t="shared" si="92"/>
        <v>365</v>
      </c>
      <c r="I330" s="34">
        <f t="shared" si="81"/>
        <v>0.82</v>
      </c>
      <c r="J330" s="76">
        <v>19869189.940000001</v>
      </c>
      <c r="K330" s="76">
        <v>72381.100000000006</v>
      </c>
      <c r="L330" s="76">
        <f t="shared" si="93"/>
        <v>19796808.84</v>
      </c>
      <c r="M330" s="64">
        <v>1475.684</v>
      </c>
      <c r="N330" s="23">
        <f>INDEX('BEFC_17-18'!$Z$3:$Z$502,MATCH('LECI_17-18'!A:A,'BEFC_17-18'!$A$3:$A$502))</f>
        <v>392.64600000000002</v>
      </c>
      <c r="O330" s="35">
        <f t="shared" si="82"/>
        <v>10595.99</v>
      </c>
      <c r="P330" s="237">
        <f t="shared" si="83"/>
        <v>114</v>
      </c>
      <c r="Q330" s="22">
        <f t="shared" si="84"/>
        <v>1.1220000000000001</v>
      </c>
      <c r="R330" s="34">
        <f t="shared" si="85"/>
        <v>0.82</v>
      </c>
      <c r="S330" s="29">
        <f t="shared" si="86"/>
        <v>1.01E-2</v>
      </c>
      <c r="T330" s="184">
        <f t="shared" si="94"/>
        <v>443</v>
      </c>
      <c r="U330" s="31">
        <f t="shared" si="87"/>
        <v>10992121</v>
      </c>
      <c r="V330" s="37">
        <f t="shared" si="88"/>
        <v>5883.39</v>
      </c>
      <c r="W330" s="34">
        <f t="shared" si="89"/>
        <v>0.12</v>
      </c>
      <c r="X330" s="34">
        <f t="shared" si="90"/>
        <v>0.94</v>
      </c>
      <c r="Y330" s="79">
        <v>340669.85</v>
      </c>
      <c r="Z330" s="78">
        <v>597739549</v>
      </c>
      <c r="AA330" s="11">
        <v>222568025</v>
      </c>
      <c r="AB330" s="11">
        <v>6140272.1200000001</v>
      </c>
      <c r="AC330" s="11"/>
      <c r="AD330" s="11">
        <v>8416.0499999999993</v>
      </c>
      <c r="AE330" s="11">
        <v>9657.64</v>
      </c>
      <c r="AF330" s="11"/>
      <c r="AG330" s="11">
        <v>26501.599999999999</v>
      </c>
      <c r="AH330" s="11"/>
      <c r="AI330" s="11">
        <v>26501.599999999999</v>
      </c>
      <c r="AJ330" s="11">
        <v>1224006.07</v>
      </c>
      <c r="AK330" s="11"/>
      <c r="AL330" s="11"/>
      <c r="AM330" s="11"/>
      <c r="AN330" s="11"/>
      <c r="AO330" s="11"/>
      <c r="AP330" s="11"/>
      <c r="AQ330" s="11"/>
      <c r="AR330" s="11"/>
      <c r="AS330" s="11"/>
      <c r="AT330" s="11">
        <v>306262.81</v>
      </c>
      <c r="AU330" s="8">
        <v>0</v>
      </c>
      <c r="AV330" s="8">
        <v>200367.86</v>
      </c>
      <c r="AW330" s="38">
        <f t="shared" si="95"/>
        <v>7941985.7499999991</v>
      </c>
    </row>
    <row r="331" spans="1:49" x14ac:dyDescent="0.2">
      <c r="A331" s="1">
        <v>117089003</v>
      </c>
      <c r="B331" s="2" t="s">
        <v>376</v>
      </c>
      <c r="C331" s="2" t="s">
        <v>370</v>
      </c>
      <c r="D331" s="15">
        <v>55800</v>
      </c>
      <c r="E331" s="6">
        <v>3490</v>
      </c>
      <c r="F331" s="28">
        <f t="shared" si="91"/>
        <v>9470430.9100000001</v>
      </c>
      <c r="G331" s="37">
        <f t="shared" si="80"/>
        <v>48.63</v>
      </c>
      <c r="H331" s="39">
        <f t="shared" si="92"/>
        <v>284</v>
      </c>
      <c r="I331" s="34">
        <f t="shared" si="81"/>
        <v>0.95</v>
      </c>
      <c r="J331" s="76">
        <v>18698003.07</v>
      </c>
      <c r="K331" s="76">
        <v>19049.599999999999</v>
      </c>
      <c r="L331" s="76">
        <f t="shared" si="93"/>
        <v>18678953.469999999</v>
      </c>
      <c r="M331" s="64">
        <v>1327.5409999999999</v>
      </c>
      <c r="N331" s="23">
        <f>INDEX('BEFC_17-18'!$Z$3:$Z$502,MATCH('LECI_17-18'!A:A,'BEFC_17-18'!$A$3:$A$502))</f>
        <v>387.84300000000002</v>
      </c>
      <c r="O331" s="35">
        <f t="shared" si="82"/>
        <v>10889.08</v>
      </c>
      <c r="P331" s="237">
        <f t="shared" si="83"/>
        <v>143</v>
      </c>
      <c r="Q331" s="22">
        <f t="shared" si="84"/>
        <v>1.0918000000000001</v>
      </c>
      <c r="R331" s="34">
        <f t="shared" si="85"/>
        <v>0.95</v>
      </c>
      <c r="S331" s="29">
        <f t="shared" si="86"/>
        <v>1.17E-2</v>
      </c>
      <c r="T331" s="184">
        <f t="shared" si="94"/>
        <v>366</v>
      </c>
      <c r="U331" s="31">
        <f t="shared" si="87"/>
        <v>10890875</v>
      </c>
      <c r="V331" s="37">
        <f t="shared" si="88"/>
        <v>6348.94</v>
      </c>
      <c r="W331" s="34">
        <f t="shared" si="89"/>
        <v>0.05</v>
      </c>
      <c r="X331" s="34">
        <f t="shared" si="90"/>
        <v>1</v>
      </c>
      <c r="Y331" s="9">
        <v>296897.73</v>
      </c>
      <c r="Z331" s="78">
        <v>538923875</v>
      </c>
      <c r="AA331" s="11">
        <v>273828022</v>
      </c>
      <c r="AB331" s="11">
        <v>6845429.4299999997</v>
      </c>
      <c r="AC331" s="11"/>
      <c r="AD331" s="11"/>
      <c r="AE331" s="11">
        <v>32936.67</v>
      </c>
      <c r="AF331" s="11"/>
      <c r="AG331" s="11">
        <v>26690.6</v>
      </c>
      <c r="AH331" s="11"/>
      <c r="AI331" s="11">
        <v>26690.6</v>
      </c>
      <c r="AJ331" s="11">
        <v>1582247.72</v>
      </c>
      <c r="AK331" s="11"/>
      <c r="AL331" s="11"/>
      <c r="AM331" s="11"/>
      <c r="AN331" s="11"/>
      <c r="AO331" s="11"/>
      <c r="AP331" s="11"/>
      <c r="AQ331" s="11"/>
      <c r="AR331" s="11"/>
      <c r="AS331" s="11"/>
      <c r="AT331" s="11">
        <v>641429.17000000004</v>
      </c>
      <c r="AU331" s="8">
        <v>0</v>
      </c>
      <c r="AV331" s="8">
        <v>18108.990000000002</v>
      </c>
      <c r="AW331" s="38">
        <f t="shared" si="95"/>
        <v>9173533.1799999997</v>
      </c>
    </row>
    <row r="332" spans="1:49" x14ac:dyDescent="0.2">
      <c r="A332" s="1">
        <v>117412003</v>
      </c>
      <c r="B332" s="2" t="s">
        <v>377</v>
      </c>
      <c r="C332" s="2" t="s">
        <v>378</v>
      </c>
      <c r="D332" s="15">
        <v>55530</v>
      </c>
      <c r="E332" s="6">
        <v>4116</v>
      </c>
      <c r="F332" s="28">
        <f t="shared" si="91"/>
        <v>9413180.7399999984</v>
      </c>
      <c r="G332" s="37">
        <f t="shared" si="80"/>
        <v>41.18</v>
      </c>
      <c r="H332" s="39">
        <f t="shared" si="92"/>
        <v>377</v>
      </c>
      <c r="I332" s="34">
        <f t="shared" si="81"/>
        <v>0.8</v>
      </c>
      <c r="J332" s="76">
        <v>21232830.190000001</v>
      </c>
      <c r="K332" s="76">
        <v>16369.3</v>
      </c>
      <c r="L332" s="76">
        <f t="shared" si="93"/>
        <v>21216460.890000001</v>
      </c>
      <c r="M332" s="64">
        <v>1613.809</v>
      </c>
      <c r="N332" s="23">
        <f>INDEX('BEFC_17-18'!$Z$3:$Z$502,MATCH('LECI_17-18'!A:A,'BEFC_17-18'!$A$3:$A$502))</f>
        <v>283.94299999999998</v>
      </c>
      <c r="O332" s="35">
        <f t="shared" si="82"/>
        <v>11179.79</v>
      </c>
      <c r="P332" s="237">
        <f t="shared" si="83"/>
        <v>171</v>
      </c>
      <c r="Q332" s="22">
        <f t="shared" si="84"/>
        <v>1.0633999999999999</v>
      </c>
      <c r="R332" s="34">
        <f t="shared" si="85"/>
        <v>0.8</v>
      </c>
      <c r="S332" s="29">
        <f t="shared" si="86"/>
        <v>1.0999999999999999E-2</v>
      </c>
      <c r="T332" s="184">
        <f t="shared" si="94"/>
        <v>404</v>
      </c>
      <c r="U332" s="31">
        <f t="shared" si="87"/>
        <v>11434156</v>
      </c>
      <c r="V332" s="37">
        <f t="shared" si="88"/>
        <v>6025.11</v>
      </c>
      <c r="W332" s="34">
        <f t="shared" si="89"/>
        <v>0.1</v>
      </c>
      <c r="X332" s="34">
        <f t="shared" si="90"/>
        <v>0.9</v>
      </c>
      <c r="Y332" s="79">
        <v>532712.32999999996</v>
      </c>
      <c r="Z332" s="78">
        <v>622911266</v>
      </c>
      <c r="AA332" s="11">
        <v>230383951</v>
      </c>
      <c r="AB332" s="11">
        <v>5824972.54</v>
      </c>
      <c r="AC332" s="11">
        <v>17039.28</v>
      </c>
      <c r="AD332" s="11">
        <v>10157.6</v>
      </c>
      <c r="AE332" s="11">
        <v>543.6</v>
      </c>
      <c r="AF332" s="11"/>
      <c r="AG332" s="11"/>
      <c r="AH332" s="11"/>
      <c r="AI332" s="11"/>
      <c r="AJ332" s="11">
        <v>2575530.83</v>
      </c>
      <c r="AK332" s="11"/>
      <c r="AL332" s="11"/>
      <c r="AM332" s="11"/>
      <c r="AN332" s="11"/>
      <c r="AO332" s="11"/>
      <c r="AP332" s="11"/>
      <c r="AQ332" s="11"/>
      <c r="AR332" s="11"/>
      <c r="AS332" s="11"/>
      <c r="AT332" s="11">
        <v>416010.87</v>
      </c>
      <c r="AU332" s="8">
        <v>25702.240000000002</v>
      </c>
      <c r="AV332" s="8">
        <v>10511.45</v>
      </c>
      <c r="AW332" s="38">
        <f t="shared" si="95"/>
        <v>8880468.4099999983</v>
      </c>
    </row>
    <row r="333" spans="1:49" x14ac:dyDescent="0.2">
      <c r="A333" s="1">
        <v>117414003</v>
      </c>
      <c r="B333" s="2" t="s">
        <v>379</v>
      </c>
      <c r="C333" s="2" t="s">
        <v>378</v>
      </c>
      <c r="D333" s="15">
        <v>53864</v>
      </c>
      <c r="E333" s="6">
        <v>7084</v>
      </c>
      <c r="F333" s="28">
        <f t="shared" si="91"/>
        <v>17098882.289999999</v>
      </c>
      <c r="G333" s="37">
        <f t="shared" si="80"/>
        <v>44.81</v>
      </c>
      <c r="H333" s="39">
        <f t="shared" si="92"/>
        <v>328</v>
      </c>
      <c r="I333" s="34">
        <f t="shared" si="81"/>
        <v>0.87</v>
      </c>
      <c r="J333" s="76">
        <v>35090426.359999999</v>
      </c>
      <c r="K333" s="76">
        <v>20678.8</v>
      </c>
      <c r="L333" s="76">
        <f t="shared" si="93"/>
        <v>35069747.560000002</v>
      </c>
      <c r="M333" s="64">
        <v>2591.6529999999998</v>
      </c>
      <c r="N333" s="23">
        <f>INDEX('BEFC_17-18'!$Z$3:$Z$502,MATCH('LECI_17-18'!A:A,'BEFC_17-18'!$A$3:$A$502))</f>
        <v>349.85199999999998</v>
      </c>
      <c r="O333" s="35">
        <f t="shared" si="82"/>
        <v>11922.38</v>
      </c>
      <c r="P333" s="237">
        <f t="shared" si="83"/>
        <v>254</v>
      </c>
      <c r="Q333" s="22">
        <f t="shared" si="84"/>
        <v>0.99719999999999998</v>
      </c>
      <c r="R333" s="34">
        <f t="shared" si="85"/>
        <v>0.87</v>
      </c>
      <c r="S333" s="29">
        <f t="shared" si="86"/>
        <v>1.3100000000000001E-2</v>
      </c>
      <c r="T333" s="184">
        <f t="shared" si="94"/>
        <v>263</v>
      </c>
      <c r="U333" s="31">
        <f t="shared" si="87"/>
        <v>17469766</v>
      </c>
      <c r="V333" s="37">
        <f t="shared" si="88"/>
        <v>5939.06</v>
      </c>
      <c r="W333" s="34">
        <f t="shared" si="89"/>
        <v>0.11</v>
      </c>
      <c r="X333" s="34">
        <f t="shared" si="90"/>
        <v>0.98</v>
      </c>
      <c r="Y333" s="79">
        <v>1142563.44</v>
      </c>
      <c r="Z333" s="78">
        <v>960397751</v>
      </c>
      <c r="AA333" s="11">
        <v>343316162</v>
      </c>
      <c r="AB333" s="11">
        <v>10996405.59</v>
      </c>
      <c r="AC333" s="11">
        <v>24577.51</v>
      </c>
      <c r="AD333" s="11">
        <v>17500.86</v>
      </c>
      <c r="AE333" s="11">
        <v>149819.26</v>
      </c>
      <c r="AF333" s="11"/>
      <c r="AG333" s="11"/>
      <c r="AH333" s="11"/>
      <c r="AI333" s="11"/>
      <c r="AJ333" s="11">
        <v>4044204.66</v>
      </c>
      <c r="AK333" s="11"/>
      <c r="AL333" s="11"/>
      <c r="AM333" s="11"/>
      <c r="AN333" s="11"/>
      <c r="AO333" s="11"/>
      <c r="AP333" s="11"/>
      <c r="AQ333" s="11"/>
      <c r="AR333" s="11"/>
      <c r="AS333" s="11"/>
      <c r="AT333" s="11">
        <v>633413.98</v>
      </c>
      <c r="AU333" s="8">
        <v>0</v>
      </c>
      <c r="AV333" s="8">
        <v>90396.99</v>
      </c>
      <c r="AW333" s="38">
        <f t="shared" si="95"/>
        <v>15956318.85</v>
      </c>
    </row>
    <row r="334" spans="1:49" x14ac:dyDescent="0.2">
      <c r="A334" s="1">
        <v>117414203</v>
      </c>
      <c r="B334" s="2" t="s">
        <v>380</v>
      </c>
      <c r="C334" s="2" t="s">
        <v>378</v>
      </c>
      <c r="D334" s="15">
        <v>44239</v>
      </c>
      <c r="E334" s="6">
        <v>4791</v>
      </c>
      <c r="F334" s="28">
        <f t="shared" si="91"/>
        <v>14888481.629999997</v>
      </c>
      <c r="G334" s="37">
        <f t="shared" si="80"/>
        <v>70.25</v>
      </c>
      <c r="H334" s="39">
        <f t="shared" si="92"/>
        <v>71</v>
      </c>
      <c r="I334" s="34">
        <f t="shared" si="81"/>
        <v>1.37</v>
      </c>
      <c r="J334" s="76">
        <v>18771500.079999998</v>
      </c>
      <c r="K334" s="76">
        <v>31346.04</v>
      </c>
      <c r="L334" s="76">
        <f t="shared" si="93"/>
        <v>18740154.039999999</v>
      </c>
      <c r="M334" s="64">
        <v>1517.617</v>
      </c>
      <c r="N334" s="23">
        <f>INDEX('BEFC_17-18'!$Z$3:$Z$502,MATCH('LECI_17-18'!A:A,'BEFC_17-18'!$A$3:$A$502))</f>
        <v>129.64699999999999</v>
      </c>
      <c r="O334" s="35">
        <f t="shared" si="82"/>
        <v>11376.53</v>
      </c>
      <c r="P334" s="237">
        <f t="shared" si="83"/>
        <v>200</v>
      </c>
      <c r="Q334" s="22">
        <f t="shared" si="84"/>
        <v>1.0450999999999999</v>
      </c>
      <c r="R334" s="34">
        <f t="shared" si="85"/>
        <v>1.37</v>
      </c>
      <c r="S334" s="29">
        <f t="shared" si="86"/>
        <v>1.29E-2</v>
      </c>
      <c r="T334" s="184">
        <f t="shared" si="94"/>
        <v>289</v>
      </c>
      <c r="U334" s="31">
        <f t="shared" si="87"/>
        <v>15467969</v>
      </c>
      <c r="V334" s="37">
        <f t="shared" si="88"/>
        <v>9390.1</v>
      </c>
      <c r="W334" s="34">
        <f t="shared" si="89"/>
        <v>0</v>
      </c>
      <c r="X334" s="34">
        <f t="shared" si="90"/>
        <v>1.37</v>
      </c>
      <c r="Y334" s="79">
        <v>393642.27</v>
      </c>
      <c r="Z334" s="78">
        <v>824266087</v>
      </c>
      <c r="AA334" s="11">
        <v>330059958</v>
      </c>
      <c r="AB334" s="11">
        <v>9656169.9800000004</v>
      </c>
      <c r="AC334" s="11">
        <v>67252.27</v>
      </c>
      <c r="AD334" s="11">
        <v>15653.61</v>
      </c>
      <c r="AE334" s="11">
        <v>130170.18</v>
      </c>
      <c r="AF334" s="11"/>
      <c r="AG334" s="11"/>
      <c r="AH334" s="11"/>
      <c r="AI334" s="11">
        <v>32869.089999999997</v>
      </c>
      <c r="AJ334" s="11">
        <v>4229793.2699999996</v>
      </c>
      <c r="AK334" s="11"/>
      <c r="AL334" s="11"/>
      <c r="AM334" s="11"/>
      <c r="AN334" s="11"/>
      <c r="AO334" s="11"/>
      <c r="AP334" s="11"/>
      <c r="AQ334" s="11"/>
      <c r="AR334" s="11"/>
      <c r="AS334" s="11"/>
      <c r="AT334" s="11">
        <v>287111.93</v>
      </c>
      <c r="AU334" s="8">
        <v>32000</v>
      </c>
      <c r="AV334" s="8">
        <v>43819.03</v>
      </c>
      <c r="AW334" s="38">
        <f t="shared" si="95"/>
        <v>14494839.359999998</v>
      </c>
    </row>
    <row r="335" spans="1:49" x14ac:dyDescent="0.2">
      <c r="A335" s="1">
        <v>117415004</v>
      </c>
      <c r="B335" s="2" t="s">
        <v>381</v>
      </c>
      <c r="C335" s="2" t="s">
        <v>378</v>
      </c>
      <c r="D335" s="15">
        <v>51078</v>
      </c>
      <c r="E335" s="6">
        <v>2226</v>
      </c>
      <c r="F335" s="28">
        <f t="shared" si="91"/>
        <v>5561039.3999999994</v>
      </c>
      <c r="G335" s="37">
        <f t="shared" si="80"/>
        <v>48.91</v>
      </c>
      <c r="H335" s="39">
        <f t="shared" si="92"/>
        <v>282</v>
      </c>
      <c r="I335" s="34">
        <f t="shared" si="81"/>
        <v>0.95</v>
      </c>
      <c r="J335" s="76">
        <v>12760074.130000001</v>
      </c>
      <c r="K335" s="76">
        <v>257357.24</v>
      </c>
      <c r="L335" s="76">
        <f t="shared" si="93"/>
        <v>12502716.890000001</v>
      </c>
      <c r="M335" s="64">
        <v>887.76900000000001</v>
      </c>
      <c r="N335" s="23">
        <f>INDEX('BEFC_17-18'!$Z$3:$Z$502,MATCH('LECI_17-18'!A:A,'BEFC_17-18'!$A$3:$A$502))</f>
        <v>266.66800000000001</v>
      </c>
      <c r="O335" s="35">
        <f t="shared" si="82"/>
        <v>10830.14</v>
      </c>
      <c r="P335" s="237">
        <f t="shared" si="83"/>
        <v>136</v>
      </c>
      <c r="Q335" s="22">
        <f t="shared" si="84"/>
        <v>1.0978000000000001</v>
      </c>
      <c r="R335" s="34">
        <f t="shared" si="85"/>
        <v>0.95</v>
      </c>
      <c r="S335" s="29">
        <f t="shared" si="86"/>
        <v>1.21E-2</v>
      </c>
      <c r="T335" s="184">
        <f t="shared" si="94"/>
        <v>343</v>
      </c>
      <c r="U335" s="31">
        <f t="shared" si="87"/>
        <v>6152932</v>
      </c>
      <c r="V335" s="37">
        <f t="shared" si="88"/>
        <v>5329.81</v>
      </c>
      <c r="W335" s="34">
        <f t="shared" si="89"/>
        <v>0.21</v>
      </c>
      <c r="X335" s="34">
        <f t="shared" si="90"/>
        <v>1.1599999999999999</v>
      </c>
      <c r="Y335" s="79">
        <v>318760.34999999998</v>
      </c>
      <c r="Z335" s="78">
        <v>334791438</v>
      </c>
      <c r="AA335" s="11">
        <v>124382562</v>
      </c>
      <c r="AB335" s="11">
        <v>3454209.53</v>
      </c>
      <c r="AC335" s="11">
        <v>9128.16</v>
      </c>
      <c r="AD335" s="11">
        <v>5737.9</v>
      </c>
      <c r="AE335" s="11">
        <v>46198.37</v>
      </c>
      <c r="AF335" s="11"/>
      <c r="AG335" s="11"/>
      <c r="AH335" s="11"/>
      <c r="AI335" s="11">
        <v>12567.36</v>
      </c>
      <c r="AJ335" s="11">
        <v>1545571.14</v>
      </c>
      <c r="AK335" s="11"/>
      <c r="AL335" s="11"/>
      <c r="AM335" s="11"/>
      <c r="AN335" s="11"/>
      <c r="AO335" s="11"/>
      <c r="AP335" s="11"/>
      <c r="AQ335" s="11"/>
      <c r="AR335" s="11"/>
      <c r="AS335" s="11"/>
      <c r="AT335" s="11">
        <v>166593.46</v>
      </c>
      <c r="AU335" s="8">
        <v>0</v>
      </c>
      <c r="AV335" s="8">
        <v>2273.13</v>
      </c>
      <c r="AW335" s="38">
        <f t="shared" si="95"/>
        <v>5242279.05</v>
      </c>
    </row>
    <row r="336" spans="1:49" x14ac:dyDescent="0.2">
      <c r="A336" s="1">
        <v>117415103</v>
      </c>
      <c r="B336" s="2" t="s">
        <v>382</v>
      </c>
      <c r="C336" s="2" t="s">
        <v>378</v>
      </c>
      <c r="D336" s="15">
        <v>55213</v>
      </c>
      <c r="E336" s="6">
        <v>5519</v>
      </c>
      <c r="F336" s="28">
        <f t="shared" si="91"/>
        <v>15255493</v>
      </c>
      <c r="G336" s="37">
        <f t="shared" si="80"/>
        <v>50.06</v>
      </c>
      <c r="H336" s="39">
        <f t="shared" si="92"/>
        <v>265</v>
      </c>
      <c r="I336" s="34">
        <f t="shared" si="81"/>
        <v>0.98</v>
      </c>
      <c r="J336" s="76">
        <v>25153219.149999999</v>
      </c>
      <c r="K336" s="76">
        <v>93678</v>
      </c>
      <c r="L336" s="76">
        <f t="shared" si="93"/>
        <v>25059541.149999999</v>
      </c>
      <c r="M336" s="64">
        <v>2023.067</v>
      </c>
      <c r="N336" s="23">
        <f>INDEX('BEFC_17-18'!$Z$3:$Z$502,MATCH('LECI_17-18'!A:A,'BEFC_17-18'!$A$3:$A$502))</f>
        <v>217.78100000000001</v>
      </c>
      <c r="O336" s="35">
        <f t="shared" si="82"/>
        <v>11183.06</v>
      </c>
      <c r="P336" s="237">
        <f t="shared" si="83"/>
        <v>172</v>
      </c>
      <c r="Q336" s="22">
        <f t="shared" si="84"/>
        <v>1.0630999999999999</v>
      </c>
      <c r="R336" s="34">
        <f t="shared" si="85"/>
        <v>0.98</v>
      </c>
      <c r="S336" s="29">
        <f t="shared" si="86"/>
        <v>1.18E-2</v>
      </c>
      <c r="T336" s="184">
        <f t="shared" si="94"/>
        <v>360</v>
      </c>
      <c r="U336" s="31">
        <f t="shared" si="87"/>
        <v>17293399</v>
      </c>
      <c r="V336" s="37">
        <f t="shared" si="88"/>
        <v>7717.35</v>
      </c>
      <c r="W336" s="34">
        <f t="shared" si="89"/>
        <v>0</v>
      </c>
      <c r="X336" s="34">
        <f t="shared" si="90"/>
        <v>0.98</v>
      </c>
      <c r="Y336" s="79">
        <v>511247.37</v>
      </c>
      <c r="Z336" s="78">
        <v>904134061</v>
      </c>
      <c r="AA336" s="11">
        <v>386418132</v>
      </c>
      <c r="AB336" s="11">
        <v>10323402</v>
      </c>
      <c r="AC336" s="11">
        <v>74696</v>
      </c>
      <c r="AD336" s="11">
        <v>16593</v>
      </c>
      <c r="AE336" s="11">
        <v>33064</v>
      </c>
      <c r="AF336" s="11"/>
      <c r="AG336" s="11"/>
      <c r="AH336" s="11"/>
      <c r="AI336" s="11"/>
      <c r="AJ336" s="11">
        <v>3777564</v>
      </c>
      <c r="AK336" s="11"/>
      <c r="AL336" s="11"/>
      <c r="AM336" s="11"/>
      <c r="AN336" s="11"/>
      <c r="AO336" s="11"/>
      <c r="AP336" s="11"/>
      <c r="AQ336" s="11"/>
      <c r="AR336" s="11"/>
      <c r="AS336" s="11"/>
      <c r="AT336" s="11">
        <v>497560</v>
      </c>
      <c r="AU336" s="8">
        <v>0</v>
      </c>
      <c r="AV336" s="8">
        <v>21366.63</v>
      </c>
      <c r="AW336" s="38">
        <f t="shared" si="95"/>
        <v>14744245.630000001</v>
      </c>
    </row>
    <row r="337" spans="1:49" x14ac:dyDescent="0.2">
      <c r="A337" s="1">
        <v>117415303</v>
      </c>
      <c r="B337" s="2" t="s">
        <v>383</v>
      </c>
      <c r="C337" s="2" t="s">
        <v>378</v>
      </c>
      <c r="D337" s="15">
        <v>49688</v>
      </c>
      <c r="E337" s="6">
        <v>2968</v>
      </c>
      <c r="F337" s="28">
        <f t="shared" si="91"/>
        <v>9322153.1099999975</v>
      </c>
      <c r="G337" s="37">
        <f t="shared" si="80"/>
        <v>63.21</v>
      </c>
      <c r="H337" s="39">
        <f t="shared" si="92"/>
        <v>126</v>
      </c>
      <c r="I337" s="34">
        <f t="shared" si="81"/>
        <v>1.23</v>
      </c>
      <c r="J337" s="76">
        <v>15307658.49</v>
      </c>
      <c r="K337" s="76">
        <v>7112.1100000000006</v>
      </c>
      <c r="L337" s="76">
        <f t="shared" si="93"/>
        <v>15300546.380000001</v>
      </c>
      <c r="M337" s="64">
        <v>1072.5899999999999</v>
      </c>
      <c r="N337" s="23">
        <f>INDEX('BEFC_17-18'!$Z$3:$Z$502,MATCH('LECI_17-18'!A:A,'BEFC_17-18'!$A$3:$A$502))</f>
        <v>106.27</v>
      </c>
      <c r="O337" s="35">
        <f t="shared" si="82"/>
        <v>12979.1</v>
      </c>
      <c r="P337" s="237">
        <f t="shared" si="83"/>
        <v>344</v>
      </c>
      <c r="Q337" s="22">
        <f t="shared" si="84"/>
        <v>0.91600000000000004</v>
      </c>
      <c r="R337" s="34">
        <f t="shared" si="85"/>
        <v>1.1299999999999999</v>
      </c>
      <c r="S337" s="29">
        <f t="shared" si="86"/>
        <v>1.3899999999999999E-2</v>
      </c>
      <c r="T337" s="184">
        <f t="shared" si="94"/>
        <v>220</v>
      </c>
      <c r="U337" s="31">
        <f t="shared" si="87"/>
        <v>8976206</v>
      </c>
      <c r="V337" s="37">
        <f t="shared" si="88"/>
        <v>7614.31</v>
      </c>
      <c r="W337" s="34">
        <f t="shared" si="89"/>
        <v>0</v>
      </c>
      <c r="X337" s="34">
        <f t="shared" si="90"/>
        <v>1.1299999999999999</v>
      </c>
      <c r="Y337" s="79">
        <v>330944.15999999997</v>
      </c>
      <c r="Z337" s="78">
        <v>506427953</v>
      </c>
      <c r="AA337" s="11">
        <v>163438167</v>
      </c>
      <c r="AB337" s="11">
        <v>6663842.1399999997</v>
      </c>
      <c r="AC337" s="11">
        <v>19666.88</v>
      </c>
      <c r="AD337" s="11">
        <v>9935.9500000000007</v>
      </c>
      <c r="AE337" s="11">
        <v>16.920000000000002</v>
      </c>
      <c r="AF337" s="11"/>
      <c r="AG337" s="11"/>
      <c r="AH337" s="11"/>
      <c r="AI337" s="11">
        <v>37373.75</v>
      </c>
      <c r="AJ337" s="11">
        <v>2033643.16</v>
      </c>
      <c r="AK337" s="11"/>
      <c r="AL337" s="11"/>
      <c r="AM337" s="11"/>
      <c r="AN337" s="11"/>
      <c r="AO337" s="11"/>
      <c r="AP337" s="11"/>
      <c r="AQ337" s="11"/>
      <c r="AR337" s="11"/>
      <c r="AS337" s="11"/>
      <c r="AT337" s="11">
        <v>215502.04</v>
      </c>
      <c r="AU337" s="8">
        <v>0</v>
      </c>
      <c r="AV337" s="8">
        <v>11228.11</v>
      </c>
      <c r="AW337" s="38">
        <f t="shared" si="95"/>
        <v>8991208.9499999974</v>
      </c>
    </row>
    <row r="338" spans="1:49" x14ac:dyDescent="0.2">
      <c r="A338" s="1">
        <v>117416103</v>
      </c>
      <c r="B338" s="2" t="s">
        <v>384</v>
      </c>
      <c r="C338" s="2" t="s">
        <v>378</v>
      </c>
      <c r="D338" s="15">
        <v>42938</v>
      </c>
      <c r="E338" s="6">
        <v>4015</v>
      </c>
      <c r="F338" s="28">
        <f t="shared" si="91"/>
        <v>7912202.1900000004</v>
      </c>
      <c r="G338" s="37">
        <f t="shared" si="80"/>
        <v>45.9</v>
      </c>
      <c r="H338" s="39">
        <f t="shared" si="92"/>
        <v>320</v>
      </c>
      <c r="I338" s="34">
        <f t="shared" si="81"/>
        <v>0.9</v>
      </c>
      <c r="J338" s="76">
        <v>16078622.82</v>
      </c>
      <c r="K338" s="76">
        <v>2610</v>
      </c>
      <c r="L338" s="76">
        <f t="shared" si="93"/>
        <v>16076012.82</v>
      </c>
      <c r="M338" s="64">
        <v>1305.1969999999999</v>
      </c>
      <c r="N338" s="23">
        <f>INDEX('BEFC_17-18'!$Z$3:$Z$502,MATCH('LECI_17-18'!A:A,'BEFC_17-18'!$A$3:$A$502))</f>
        <v>196.642</v>
      </c>
      <c r="O338" s="35">
        <f t="shared" si="82"/>
        <v>10704.22</v>
      </c>
      <c r="P338" s="237">
        <f t="shared" si="83"/>
        <v>125</v>
      </c>
      <c r="Q338" s="22">
        <f t="shared" si="84"/>
        <v>1.1107</v>
      </c>
      <c r="R338" s="34">
        <f t="shared" si="85"/>
        <v>0.9</v>
      </c>
      <c r="S338" s="29">
        <f t="shared" si="86"/>
        <v>1.2800000000000001E-2</v>
      </c>
      <c r="T338" s="184">
        <f t="shared" si="94"/>
        <v>297</v>
      </c>
      <c r="U338" s="31">
        <f t="shared" si="87"/>
        <v>8270553</v>
      </c>
      <c r="V338" s="37">
        <f t="shared" si="88"/>
        <v>5506.95</v>
      </c>
      <c r="W338" s="34">
        <f t="shared" si="89"/>
        <v>0.18</v>
      </c>
      <c r="X338" s="34">
        <f t="shared" si="90"/>
        <v>1.08</v>
      </c>
      <c r="Y338" s="79">
        <v>560554.61</v>
      </c>
      <c r="Z338" s="78">
        <v>426404778</v>
      </c>
      <c r="AA338" s="11">
        <v>190800670</v>
      </c>
      <c r="AB338" s="11">
        <v>4787829.32</v>
      </c>
      <c r="AC338" s="11"/>
      <c r="AD338" s="11">
        <v>8101.12</v>
      </c>
      <c r="AE338" s="11">
        <v>19570.349999999999</v>
      </c>
      <c r="AF338" s="11"/>
      <c r="AG338" s="11"/>
      <c r="AH338" s="11"/>
      <c r="AI338" s="11"/>
      <c r="AJ338" s="11">
        <v>2223077.71</v>
      </c>
      <c r="AK338" s="11"/>
      <c r="AL338" s="11"/>
      <c r="AM338" s="11"/>
      <c r="AN338" s="11"/>
      <c r="AO338" s="11"/>
      <c r="AP338" s="11"/>
      <c r="AQ338" s="11"/>
      <c r="AR338" s="11"/>
      <c r="AS338" s="11"/>
      <c r="AT338" s="11">
        <v>312244.18</v>
      </c>
      <c r="AU338" s="8">
        <v>0</v>
      </c>
      <c r="AV338" s="8">
        <v>824.9</v>
      </c>
      <c r="AW338" s="38">
        <f t="shared" si="95"/>
        <v>7351647.5800000001</v>
      </c>
    </row>
    <row r="339" spans="1:49" x14ac:dyDescent="0.2">
      <c r="A339" s="1">
        <v>117417202</v>
      </c>
      <c r="B339" s="2" t="s">
        <v>385</v>
      </c>
      <c r="C339" s="2" t="s">
        <v>378</v>
      </c>
      <c r="D339" s="15">
        <v>41369</v>
      </c>
      <c r="E339" s="6">
        <v>16143</v>
      </c>
      <c r="F339" s="28">
        <f t="shared" si="91"/>
        <v>34762494.590000004</v>
      </c>
      <c r="G339" s="37">
        <f t="shared" si="80"/>
        <v>52.05</v>
      </c>
      <c r="H339" s="39">
        <f t="shared" si="92"/>
        <v>234</v>
      </c>
      <c r="I339" s="34">
        <f t="shared" si="81"/>
        <v>1.02</v>
      </c>
      <c r="J339" s="76">
        <v>72926080.929999992</v>
      </c>
      <c r="K339" s="76">
        <v>320912.22000000003</v>
      </c>
      <c r="L339" s="76">
        <f t="shared" si="93"/>
        <v>72605168.709999993</v>
      </c>
      <c r="M339" s="64">
        <v>5081.3310000000001</v>
      </c>
      <c r="N339" s="23">
        <f>INDEX('BEFC_17-18'!$Z$3:$Z$502,MATCH('LECI_17-18'!A:A,'BEFC_17-18'!$A$3:$A$502))</f>
        <v>1775.8910000000001</v>
      </c>
      <c r="O339" s="35">
        <f t="shared" si="82"/>
        <v>10588.13</v>
      </c>
      <c r="P339" s="237">
        <f t="shared" si="83"/>
        <v>111</v>
      </c>
      <c r="Q339" s="22">
        <f t="shared" si="84"/>
        <v>1.1229</v>
      </c>
      <c r="R339" s="34">
        <f t="shared" si="85"/>
        <v>1.02</v>
      </c>
      <c r="S339" s="29">
        <f t="shared" si="86"/>
        <v>1.47E-2</v>
      </c>
      <c r="T339" s="184">
        <f t="shared" si="94"/>
        <v>176</v>
      </c>
      <c r="U339" s="31">
        <f t="shared" si="87"/>
        <v>31764954</v>
      </c>
      <c r="V339" s="37">
        <f t="shared" si="88"/>
        <v>4632.34</v>
      </c>
      <c r="W339" s="34">
        <f t="shared" si="89"/>
        <v>0.31</v>
      </c>
      <c r="X339" s="34">
        <f t="shared" si="90"/>
        <v>1.33</v>
      </c>
      <c r="Y339" s="79">
        <v>2436632.9900000002</v>
      </c>
      <c r="Z339" s="78">
        <v>1676183682</v>
      </c>
      <c r="AA339" s="11">
        <v>694335258</v>
      </c>
      <c r="AB339" s="11">
        <v>20341960.73</v>
      </c>
      <c r="AC339" s="11">
        <v>17991.7</v>
      </c>
      <c r="AD339" s="11">
        <v>36630.79</v>
      </c>
      <c r="AE339" s="11">
        <v>287733.34999999998</v>
      </c>
      <c r="AF339" s="11"/>
      <c r="AG339" s="11"/>
      <c r="AH339" s="11">
        <v>7315373.0800000001</v>
      </c>
      <c r="AI339" s="11"/>
      <c r="AJ339" s="11">
        <v>2866580.12</v>
      </c>
      <c r="AK339" s="11"/>
      <c r="AL339" s="11"/>
      <c r="AM339" s="11"/>
      <c r="AN339" s="11"/>
      <c r="AO339" s="11"/>
      <c r="AP339" s="11"/>
      <c r="AQ339" s="11"/>
      <c r="AR339" s="11"/>
      <c r="AS339" s="11"/>
      <c r="AT339" s="11">
        <v>1239214.69</v>
      </c>
      <c r="AU339" s="8">
        <v>0</v>
      </c>
      <c r="AV339" s="8">
        <v>220377.14</v>
      </c>
      <c r="AW339" s="38">
        <f t="shared" si="95"/>
        <v>32325861.600000001</v>
      </c>
    </row>
    <row r="340" spans="1:49" x14ac:dyDescent="0.2">
      <c r="A340" s="1">
        <v>117576303</v>
      </c>
      <c r="B340" s="2" t="s">
        <v>386</v>
      </c>
      <c r="C340" s="2" t="s">
        <v>387</v>
      </c>
      <c r="D340" s="15">
        <v>44189</v>
      </c>
      <c r="E340" s="6">
        <v>2669</v>
      </c>
      <c r="F340" s="28">
        <f t="shared" si="91"/>
        <v>8670444.5</v>
      </c>
      <c r="G340" s="37">
        <f t="shared" si="80"/>
        <v>73.52</v>
      </c>
      <c r="H340" s="39">
        <f t="shared" si="92"/>
        <v>47</v>
      </c>
      <c r="I340" s="34">
        <f t="shared" si="81"/>
        <v>1.43</v>
      </c>
      <c r="J340" s="76">
        <v>13213689.34</v>
      </c>
      <c r="K340" s="76">
        <v>0</v>
      </c>
      <c r="L340" s="76">
        <f t="shared" si="93"/>
        <v>13213689.34</v>
      </c>
      <c r="M340" s="64">
        <v>654.72900000000004</v>
      </c>
      <c r="N340" s="23">
        <f>INDEX('BEFC_17-18'!$Z$3:$Z$502,MATCH('LECI_17-18'!A:A,'BEFC_17-18'!$A$3:$A$502))</f>
        <v>256.62099999999998</v>
      </c>
      <c r="O340" s="35">
        <f t="shared" si="82"/>
        <v>14499.03</v>
      </c>
      <c r="P340" s="237">
        <f t="shared" si="83"/>
        <v>421</v>
      </c>
      <c r="Q340" s="22">
        <f t="shared" si="84"/>
        <v>0.82</v>
      </c>
      <c r="R340" s="34">
        <f t="shared" si="85"/>
        <v>1.17</v>
      </c>
      <c r="S340" s="29">
        <f t="shared" si="86"/>
        <v>8.8000000000000005E-3</v>
      </c>
      <c r="T340" s="184">
        <f t="shared" si="94"/>
        <v>479</v>
      </c>
      <c r="U340" s="31">
        <f t="shared" si="87"/>
        <v>13205378</v>
      </c>
      <c r="V340" s="37">
        <f t="shared" si="88"/>
        <v>14489.91</v>
      </c>
      <c r="W340" s="34">
        <f t="shared" si="89"/>
        <v>0</v>
      </c>
      <c r="X340" s="34">
        <f t="shared" si="90"/>
        <v>1.17</v>
      </c>
      <c r="Y340" s="79">
        <v>207195.44</v>
      </c>
      <c r="Z340" s="78">
        <v>855111612</v>
      </c>
      <c r="AA340" s="11">
        <v>130364374</v>
      </c>
      <c r="AB340" s="11">
        <v>7417195.8399999999</v>
      </c>
      <c r="AC340" s="11">
        <v>28227.74</v>
      </c>
      <c r="AD340" s="11">
        <v>9283.0300000000007</v>
      </c>
      <c r="AE340" s="11">
        <v>136061.32</v>
      </c>
      <c r="AF340" s="11"/>
      <c r="AG340" s="11"/>
      <c r="AH340" s="11"/>
      <c r="AI340" s="11"/>
      <c r="AJ340" s="11">
        <v>609043.65</v>
      </c>
      <c r="AK340" s="11"/>
      <c r="AL340" s="11"/>
      <c r="AM340" s="11"/>
      <c r="AN340" s="11"/>
      <c r="AO340" s="11"/>
      <c r="AP340" s="11"/>
      <c r="AQ340" s="11"/>
      <c r="AR340" s="11"/>
      <c r="AS340" s="11"/>
      <c r="AT340" s="11">
        <v>261742.48</v>
      </c>
      <c r="AU340" s="8">
        <v>0</v>
      </c>
      <c r="AV340" s="8">
        <v>1695</v>
      </c>
      <c r="AW340" s="38">
        <f t="shared" si="95"/>
        <v>8463249.0600000005</v>
      </c>
    </row>
    <row r="341" spans="1:49" x14ac:dyDescent="0.2">
      <c r="A341" s="1">
        <v>117596003</v>
      </c>
      <c r="B341" s="2" t="s">
        <v>388</v>
      </c>
      <c r="C341" s="2" t="s">
        <v>389</v>
      </c>
      <c r="D341" s="15">
        <v>43333</v>
      </c>
      <c r="E341" s="6">
        <v>5818</v>
      </c>
      <c r="F341" s="28">
        <f t="shared" si="91"/>
        <v>11154848.700000003</v>
      </c>
      <c r="G341" s="37">
        <f t="shared" si="80"/>
        <v>44.25</v>
      </c>
      <c r="H341" s="39">
        <f t="shared" si="92"/>
        <v>338</v>
      </c>
      <c r="I341" s="34">
        <f t="shared" si="81"/>
        <v>0.86</v>
      </c>
      <c r="J341" s="76">
        <v>28796923.59</v>
      </c>
      <c r="K341" s="76">
        <v>11349.24</v>
      </c>
      <c r="L341" s="76">
        <f t="shared" si="93"/>
        <v>28785574.350000001</v>
      </c>
      <c r="M341" s="64">
        <v>2089.625</v>
      </c>
      <c r="N341" s="23">
        <f>INDEX('BEFC_17-18'!$Z$3:$Z$502,MATCH('LECI_17-18'!A:A,'BEFC_17-18'!$A$3:$A$502))</f>
        <v>428.82900000000001</v>
      </c>
      <c r="O341" s="35">
        <f t="shared" si="82"/>
        <v>11429.86</v>
      </c>
      <c r="P341" s="237">
        <f t="shared" si="83"/>
        <v>208</v>
      </c>
      <c r="Q341" s="22">
        <f t="shared" si="84"/>
        <v>1.0402</v>
      </c>
      <c r="R341" s="34">
        <f t="shared" si="85"/>
        <v>0.86</v>
      </c>
      <c r="S341" s="29">
        <f t="shared" si="86"/>
        <v>1.29E-2</v>
      </c>
      <c r="T341" s="184">
        <f t="shared" si="94"/>
        <v>289</v>
      </c>
      <c r="U341" s="31">
        <f t="shared" si="87"/>
        <v>11627290</v>
      </c>
      <c r="V341" s="37">
        <f t="shared" si="88"/>
        <v>4616.84</v>
      </c>
      <c r="W341" s="34">
        <f t="shared" si="89"/>
        <v>0.31</v>
      </c>
      <c r="X341" s="34">
        <f t="shared" si="90"/>
        <v>1.17</v>
      </c>
      <c r="Y341" s="79">
        <v>476568.39</v>
      </c>
      <c r="Z341" s="78">
        <v>673982596</v>
      </c>
      <c r="AA341" s="11">
        <v>193725631</v>
      </c>
      <c r="AB341" s="11">
        <v>7264912.6699999999</v>
      </c>
      <c r="AC341" s="11">
        <v>39814.78</v>
      </c>
      <c r="AD341" s="11">
        <v>11298.92</v>
      </c>
      <c r="AE341" s="11">
        <v>33955.730000000003</v>
      </c>
      <c r="AF341" s="11"/>
      <c r="AG341" s="11"/>
      <c r="AH341" s="11"/>
      <c r="AI341" s="11">
        <v>21649.279999999999</v>
      </c>
      <c r="AJ341" s="11">
        <v>2304907.88</v>
      </c>
      <c r="AK341" s="11"/>
      <c r="AL341" s="11"/>
      <c r="AM341" s="11"/>
      <c r="AN341" s="11"/>
      <c r="AO341" s="11"/>
      <c r="AP341" s="11"/>
      <c r="AQ341" s="11"/>
      <c r="AR341" s="11"/>
      <c r="AS341" s="11"/>
      <c r="AT341" s="11">
        <v>952365.82</v>
      </c>
      <c r="AU341" s="8">
        <v>0</v>
      </c>
      <c r="AV341" s="8">
        <v>49375.23</v>
      </c>
      <c r="AW341" s="38">
        <f t="shared" si="95"/>
        <v>10678280.310000002</v>
      </c>
    </row>
    <row r="342" spans="1:49" x14ac:dyDescent="0.2">
      <c r="A342" s="1">
        <v>117597003</v>
      </c>
      <c r="B342" s="2" t="s">
        <v>390</v>
      </c>
      <c r="C342" s="2" t="s">
        <v>389</v>
      </c>
      <c r="D342" s="15">
        <v>47947</v>
      </c>
      <c r="E342" s="6">
        <v>5888</v>
      </c>
      <c r="F342" s="28">
        <f t="shared" si="91"/>
        <v>13896505.890000001</v>
      </c>
      <c r="G342" s="37">
        <f t="shared" si="80"/>
        <v>49.22</v>
      </c>
      <c r="H342" s="39">
        <f t="shared" si="92"/>
        <v>279</v>
      </c>
      <c r="I342" s="34">
        <f t="shared" si="81"/>
        <v>0.96</v>
      </c>
      <c r="J342" s="76">
        <v>25321678.920000002</v>
      </c>
      <c r="K342" s="76">
        <v>700</v>
      </c>
      <c r="L342" s="76">
        <f t="shared" si="93"/>
        <v>25320978.920000002</v>
      </c>
      <c r="M342" s="64">
        <v>1861.836</v>
      </c>
      <c r="N342" s="23">
        <f>INDEX('BEFC_17-18'!$Z$3:$Z$502,MATCH('LECI_17-18'!A:A,'BEFC_17-18'!$A$3:$A$502))</f>
        <v>431.197</v>
      </c>
      <c r="O342" s="35">
        <f t="shared" si="82"/>
        <v>11042.57</v>
      </c>
      <c r="P342" s="237">
        <f t="shared" si="83"/>
        <v>161</v>
      </c>
      <c r="Q342" s="22">
        <f t="shared" si="84"/>
        <v>1.0767</v>
      </c>
      <c r="R342" s="34">
        <f t="shared" si="85"/>
        <v>0.96</v>
      </c>
      <c r="S342" s="29">
        <f t="shared" si="86"/>
        <v>1.15E-2</v>
      </c>
      <c r="T342" s="184">
        <f t="shared" si="94"/>
        <v>375</v>
      </c>
      <c r="U342" s="31">
        <f t="shared" si="87"/>
        <v>16194377</v>
      </c>
      <c r="V342" s="37">
        <f t="shared" si="88"/>
        <v>7062.43</v>
      </c>
      <c r="W342" s="34">
        <f t="shared" si="89"/>
        <v>0</v>
      </c>
      <c r="X342" s="34">
        <f t="shared" si="90"/>
        <v>0.96</v>
      </c>
      <c r="Y342" s="79">
        <v>656274</v>
      </c>
      <c r="Z342" s="78">
        <v>922664609</v>
      </c>
      <c r="AA342" s="11">
        <v>285870990</v>
      </c>
      <c r="AB342" s="11">
        <v>9502560.5800000001</v>
      </c>
      <c r="AC342" s="11">
        <v>35985.760000000002</v>
      </c>
      <c r="AD342" s="11">
        <v>12486.65</v>
      </c>
      <c r="AE342" s="11">
        <v>105311.79</v>
      </c>
      <c r="AF342" s="11"/>
      <c r="AG342" s="11"/>
      <c r="AH342" s="11"/>
      <c r="AI342" s="11"/>
      <c r="AJ342" s="11">
        <v>2789336.7</v>
      </c>
      <c r="AK342" s="11"/>
      <c r="AL342" s="11"/>
      <c r="AM342" s="11"/>
      <c r="AN342" s="11"/>
      <c r="AO342" s="11"/>
      <c r="AP342" s="11"/>
      <c r="AQ342" s="11"/>
      <c r="AR342" s="11"/>
      <c r="AS342" s="11"/>
      <c r="AT342" s="11">
        <v>794550.41</v>
      </c>
      <c r="AU342" s="8">
        <v>0</v>
      </c>
      <c r="AV342" s="8">
        <v>0</v>
      </c>
      <c r="AW342" s="38">
        <f t="shared" si="95"/>
        <v>13240231.890000001</v>
      </c>
    </row>
    <row r="343" spans="1:49" x14ac:dyDescent="0.2">
      <c r="A343" s="1">
        <v>117598503</v>
      </c>
      <c r="B343" s="2" t="s">
        <v>391</v>
      </c>
      <c r="C343" s="2" t="s">
        <v>389</v>
      </c>
      <c r="D343" s="15">
        <v>50105</v>
      </c>
      <c r="E343" s="6">
        <v>4901</v>
      </c>
      <c r="F343" s="28">
        <f t="shared" si="91"/>
        <v>13501050.23</v>
      </c>
      <c r="G343" s="37">
        <f t="shared" si="80"/>
        <v>54.98</v>
      </c>
      <c r="H343" s="39">
        <f t="shared" si="92"/>
        <v>207</v>
      </c>
      <c r="I343" s="34">
        <f t="shared" si="81"/>
        <v>1.07</v>
      </c>
      <c r="J343" s="76">
        <v>21853584.460000001</v>
      </c>
      <c r="K343" s="76">
        <v>149871.73000000001</v>
      </c>
      <c r="L343" s="76">
        <f t="shared" si="93"/>
        <v>21703712.73</v>
      </c>
      <c r="M343" s="64">
        <v>1542.624</v>
      </c>
      <c r="N343" s="23">
        <f>INDEX('BEFC_17-18'!$Z$3:$Z$502,MATCH('LECI_17-18'!A:A,'BEFC_17-18'!$A$3:$A$502))</f>
        <v>393.81900000000002</v>
      </c>
      <c r="O343" s="35">
        <f t="shared" si="82"/>
        <v>11208.03</v>
      </c>
      <c r="P343" s="237">
        <f t="shared" si="83"/>
        <v>176</v>
      </c>
      <c r="Q343" s="22">
        <f t="shared" si="84"/>
        <v>1.0608</v>
      </c>
      <c r="R343" s="34">
        <f t="shared" si="85"/>
        <v>1.07</v>
      </c>
      <c r="S343" s="29">
        <f t="shared" si="86"/>
        <v>1.29E-2</v>
      </c>
      <c r="T343" s="184">
        <f t="shared" si="94"/>
        <v>289</v>
      </c>
      <c r="U343" s="31">
        <f t="shared" si="87"/>
        <v>14004759</v>
      </c>
      <c r="V343" s="37">
        <f t="shared" si="88"/>
        <v>7232.21</v>
      </c>
      <c r="W343" s="34">
        <f t="shared" si="89"/>
        <v>0</v>
      </c>
      <c r="X343" s="34">
        <f t="shared" si="90"/>
        <v>1.07</v>
      </c>
      <c r="Y343" s="79">
        <v>378521.65</v>
      </c>
      <c r="Z343" s="78">
        <v>813512330</v>
      </c>
      <c r="AA343" s="11">
        <v>231618932</v>
      </c>
      <c r="AB343" s="11">
        <v>9837037.2300000004</v>
      </c>
      <c r="AC343" s="11">
        <v>43568.44</v>
      </c>
      <c r="AD343" s="11">
        <v>14238.63</v>
      </c>
      <c r="AE343" s="11">
        <v>118786.37</v>
      </c>
      <c r="AF343" s="11"/>
      <c r="AG343" s="11"/>
      <c r="AH343" s="11"/>
      <c r="AI343" s="11">
        <v>33103.360000000001</v>
      </c>
      <c r="AJ343" s="11">
        <v>2260351.4300000002</v>
      </c>
      <c r="AK343" s="11"/>
      <c r="AL343" s="11"/>
      <c r="AM343" s="11"/>
      <c r="AN343" s="11"/>
      <c r="AO343" s="11"/>
      <c r="AP343" s="11"/>
      <c r="AQ343" s="11"/>
      <c r="AR343" s="11"/>
      <c r="AS343" s="11"/>
      <c r="AT343" s="11">
        <v>813298.38</v>
      </c>
      <c r="AU343" s="8">
        <v>0</v>
      </c>
      <c r="AV343" s="8">
        <v>2144.7399999999998</v>
      </c>
      <c r="AW343" s="38">
        <f t="shared" si="95"/>
        <v>13122528.58</v>
      </c>
    </row>
    <row r="344" spans="1:49" x14ac:dyDescent="0.2">
      <c r="A344" s="1">
        <v>118401403</v>
      </c>
      <c r="B344" s="2" t="s">
        <v>392</v>
      </c>
      <c r="C344" s="2" t="s">
        <v>393</v>
      </c>
      <c r="D344" s="15">
        <v>70495</v>
      </c>
      <c r="E344" s="6">
        <v>7789</v>
      </c>
      <c r="F344" s="28">
        <f t="shared" si="91"/>
        <v>21176312.570000004</v>
      </c>
      <c r="G344" s="37">
        <f t="shared" si="80"/>
        <v>38.57</v>
      </c>
      <c r="H344" s="39">
        <f t="shared" si="92"/>
        <v>405</v>
      </c>
      <c r="I344" s="34">
        <f t="shared" si="81"/>
        <v>0.75</v>
      </c>
      <c r="J344" s="76">
        <v>34683804.590000004</v>
      </c>
      <c r="K344" s="76">
        <v>341657.82</v>
      </c>
      <c r="L344" s="76">
        <f t="shared" si="93"/>
        <v>34342146.770000003</v>
      </c>
      <c r="M344" s="64">
        <v>2915.8829999999998</v>
      </c>
      <c r="N344" s="23">
        <f>INDEX('BEFC_17-18'!$Z$3:$Z$502,MATCH('LECI_17-18'!A:A,'BEFC_17-18'!$A$3:$A$502))</f>
        <v>192.56299999999999</v>
      </c>
      <c r="O344" s="35">
        <f t="shared" si="82"/>
        <v>11048.01</v>
      </c>
      <c r="P344" s="237">
        <f t="shared" si="83"/>
        <v>162</v>
      </c>
      <c r="Q344" s="22">
        <f t="shared" si="84"/>
        <v>1.0761000000000001</v>
      </c>
      <c r="R344" s="34">
        <f t="shared" si="85"/>
        <v>0.75</v>
      </c>
      <c r="S344" s="29">
        <f t="shared" si="86"/>
        <v>1.0500000000000001E-2</v>
      </c>
      <c r="T344" s="184">
        <f t="shared" si="94"/>
        <v>427</v>
      </c>
      <c r="U344" s="31">
        <f t="shared" si="87"/>
        <v>27083671</v>
      </c>
      <c r="V344" s="37">
        <f t="shared" si="88"/>
        <v>8712.93</v>
      </c>
      <c r="W344" s="34">
        <f t="shared" si="89"/>
        <v>0</v>
      </c>
      <c r="X344" s="34">
        <f t="shared" si="90"/>
        <v>0.75</v>
      </c>
      <c r="Y344" s="79">
        <v>421736.57</v>
      </c>
      <c r="Z344" s="78">
        <v>1409095769</v>
      </c>
      <c r="AA344" s="11">
        <v>612073744</v>
      </c>
      <c r="AB344" s="11">
        <v>15896366.630000001</v>
      </c>
      <c r="AC344" s="11"/>
      <c r="AD344" s="11">
        <v>22459.16</v>
      </c>
      <c r="AE344" s="11">
        <v>23934.05</v>
      </c>
      <c r="AF344" s="11"/>
      <c r="AG344" s="11"/>
      <c r="AH344" s="11"/>
      <c r="AI344" s="11">
        <v>37331.160000000003</v>
      </c>
      <c r="AJ344" s="11">
        <v>3565548.91</v>
      </c>
      <c r="AK344" s="11"/>
      <c r="AL344" s="11"/>
      <c r="AM344" s="11"/>
      <c r="AN344" s="11"/>
      <c r="AO344" s="11"/>
      <c r="AP344" s="11"/>
      <c r="AQ344" s="11"/>
      <c r="AR344" s="11"/>
      <c r="AS344" s="11"/>
      <c r="AT344" s="11">
        <v>1113896</v>
      </c>
      <c r="AU344" s="8">
        <v>0</v>
      </c>
      <c r="AV344" s="8">
        <v>95040.09</v>
      </c>
      <c r="AW344" s="38">
        <f t="shared" si="95"/>
        <v>20754576.000000004</v>
      </c>
    </row>
    <row r="345" spans="1:49" x14ac:dyDescent="0.2">
      <c r="A345" s="1">
        <v>118401603</v>
      </c>
      <c r="B345" s="2" t="s">
        <v>394</v>
      </c>
      <c r="C345" s="2" t="s">
        <v>393</v>
      </c>
      <c r="D345" s="15">
        <v>62838</v>
      </c>
      <c r="E345" s="6">
        <v>7995</v>
      </c>
      <c r="F345" s="28">
        <f t="shared" si="91"/>
        <v>24277008.869999994</v>
      </c>
      <c r="G345" s="37">
        <f t="shared" si="80"/>
        <v>48.32</v>
      </c>
      <c r="H345" s="39">
        <f t="shared" si="92"/>
        <v>291</v>
      </c>
      <c r="I345" s="34">
        <f t="shared" si="81"/>
        <v>0.94</v>
      </c>
      <c r="J345" s="76">
        <v>30886284.900000002</v>
      </c>
      <c r="K345" s="76">
        <v>5391.94</v>
      </c>
      <c r="L345" s="76">
        <f t="shared" si="93"/>
        <v>30880892.960000001</v>
      </c>
      <c r="M345" s="64">
        <v>2663.49</v>
      </c>
      <c r="N345" s="23">
        <f>INDEX('BEFC_17-18'!$Z$3:$Z$502,MATCH('LECI_17-18'!A:A,'BEFC_17-18'!$A$3:$A$502))</f>
        <v>249.15199999999999</v>
      </c>
      <c r="O345" s="35">
        <f t="shared" si="82"/>
        <v>10602.36</v>
      </c>
      <c r="P345" s="237">
        <f t="shared" si="83"/>
        <v>117</v>
      </c>
      <c r="Q345" s="22">
        <f t="shared" si="84"/>
        <v>1.1214</v>
      </c>
      <c r="R345" s="34">
        <f t="shared" si="85"/>
        <v>0.94</v>
      </c>
      <c r="S345" s="29">
        <f t="shared" si="86"/>
        <v>1.21E-2</v>
      </c>
      <c r="T345" s="184">
        <f t="shared" si="94"/>
        <v>343</v>
      </c>
      <c r="U345" s="31">
        <f t="shared" si="87"/>
        <v>26915445</v>
      </c>
      <c r="V345" s="37">
        <f t="shared" si="88"/>
        <v>9240.9</v>
      </c>
      <c r="W345" s="34">
        <f t="shared" si="89"/>
        <v>0</v>
      </c>
      <c r="X345" s="34">
        <f t="shared" si="90"/>
        <v>0.94</v>
      </c>
      <c r="Y345" s="79">
        <v>315409.90000000002</v>
      </c>
      <c r="Z345" s="78">
        <v>1276891302</v>
      </c>
      <c r="AA345" s="11">
        <v>731724000</v>
      </c>
      <c r="AB345" s="11">
        <v>19105454.68</v>
      </c>
      <c r="AC345" s="11"/>
      <c r="AD345" s="11">
        <v>25998.7</v>
      </c>
      <c r="AE345" s="11">
        <v>49113.71</v>
      </c>
      <c r="AF345" s="11"/>
      <c r="AG345" s="11">
        <v>43701</v>
      </c>
      <c r="AH345" s="11"/>
      <c r="AI345" s="11">
        <v>75785.97</v>
      </c>
      <c r="AJ345" s="11">
        <v>3497421.47</v>
      </c>
      <c r="AK345" s="11"/>
      <c r="AL345" s="11"/>
      <c r="AM345" s="11"/>
      <c r="AN345" s="11"/>
      <c r="AO345" s="11"/>
      <c r="AP345" s="11"/>
      <c r="AQ345" s="11"/>
      <c r="AR345" s="11"/>
      <c r="AS345" s="11"/>
      <c r="AT345" s="11">
        <v>1109297.92</v>
      </c>
      <c r="AU345" s="8">
        <v>0</v>
      </c>
      <c r="AV345" s="8">
        <v>54825.52</v>
      </c>
      <c r="AW345" s="38">
        <f t="shared" si="95"/>
        <v>23961598.969999995</v>
      </c>
    </row>
    <row r="346" spans="1:49" x14ac:dyDescent="0.2">
      <c r="A346" s="1">
        <v>118402603</v>
      </c>
      <c r="B346" s="2" t="s">
        <v>395</v>
      </c>
      <c r="C346" s="2" t="s">
        <v>393</v>
      </c>
      <c r="D346" s="15">
        <v>37725</v>
      </c>
      <c r="E346" s="6">
        <v>7433</v>
      </c>
      <c r="F346" s="28">
        <f t="shared" si="91"/>
        <v>8831333.2200000007</v>
      </c>
      <c r="G346" s="37">
        <f t="shared" si="80"/>
        <v>31.49</v>
      </c>
      <c r="H346" s="39">
        <f t="shared" si="92"/>
        <v>468</v>
      </c>
      <c r="I346" s="34">
        <f t="shared" si="81"/>
        <v>0.61</v>
      </c>
      <c r="J346" s="76">
        <v>26452589.920000002</v>
      </c>
      <c r="K346" s="76">
        <v>0</v>
      </c>
      <c r="L346" s="76">
        <f t="shared" si="93"/>
        <v>26452589.920000002</v>
      </c>
      <c r="M346" s="64">
        <v>2367.7170000000001</v>
      </c>
      <c r="N346" s="23">
        <f>INDEX('BEFC_17-18'!$Z$3:$Z$502,MATCH('LECI_17-18'!A:A,'BEFC_17-18'!$A$3:$A$502))</f>
        <v>1017.6559999999999</v>
      </c>
      <c r="O346" s="35">
        <f t="shared" si="82"/>
        <v>7813.79</v>
      </c>
      <c r="P346" s="237">
        <f t="shared" si="83"/>
        <v>4</v>
      </c>
      <c r="Q346" s="22">
        <f t="shared" si="84"/>
        <v>1.5216000000000001</v>
      </c>
      <c r="R346" s="34">
        <f t="shared" si="85"/>
        <v>0.61</v>
      </c>
      <c r="S346" s="29">
        <f t="shared" si="86"/>
        <v>1.11E-2</v>
      </c>
      <c r="T346" s="184">
        <f t="shared" si="94"/>
        <v>399</v>
      </c>
      <c r="U346" s="31">
        <f t="shared" si="87"/>
        <v>10648806</v>
      </c>
      <c r="V346" s="37">
        <f t="shared" si="88"/>
        <v>3145.53</v>
      </c>
      <c r="W346" s="34">
        <f t="shared" si="89"/>
        <v>0.53</v>
      </c>
      <c r="X346" s="34">
        <f t="shared" si="90"/>
        <v>1.1400000000000001</v>
      </c>
      <c r="Y346" s="79">
        <v>705991.79</v>
      </c>
      <c r="Z346" s="78">
        <v>524690816</v>
      </c>
      <c r="AA346" s="11">
        <v>269996232</v>
      </c>
      <c r="AB346" s="11">
        <v>5628738.54</v>
      </c>
      <c r="AC346" s="11"/>
      <c r="AD346" s="11">
        <v>9290.36</v>
      </c>
      <c r="AE346" s="11">
        <v>47361.59</v>
      </c>
      <c r="AF346" s="11"/>
      <c r="AG346" s="11">
        <v>47813.69</v>
      </c>
      <c r="AH346" s="11"/>
      <c r="AI346" s="11">
        <v>13140.41</v>
      </c>
      <c r="AJ346" s="11">
        <v>1561933.99</v>
      </c>
      <c r="AK346" s="11"/>
      <c r="AL346" s="11"/>
      <c r="AM346" s="11"/>
      <c r="AN346" s="11"/>
      <c r="AO346" s="11"/>
      <c r="AP346" s="11"/>
      <c r="AQ346" s="11"/>
      <c r="AR346" s="11"/>
      <c r="AS346" s="11"/>
      <c r="AT346" s="11">
        <v>738807.35</v>
      </c>
      <c r="AU346" s="8">
        <v>0</v>
      </c>
      <c r="AV346" s="8">
        <v>78255.5</v>
      </c>
      <c r="AW346" s="38">
        <f t="shared" si="95"/>
        <v>8125341.4300000006</v>
      </c>
    </row>
    <row r="347" spans="1:49" x14ac:dyDescent="0.2">
      <c r="A347" s="1">
        <v>118403003</v>
      </c>
      <c r="B347" s="2" t="s">
        <v>396</v>
      </c>
      <c r="C347" s="2" t="s">
        <v>393</v>
      </c>
      <c r="D347" s="15">
        <v>38257</v>
      </c>
      <c r="E347" s="6">
        <v>6733</v>
      </c>
      <c r="F347" s="28">
        <f t="shared" si="91"/>
        <v>14808463.400000002</v>
      </c>
      <c r="G347" s="37">
        <f t="shared" si="80"/>
        <v>57.49</v>
      </c>
      <c r="H347" s="39">
        <f t="shared" si="92"/>
        <v>178</v>
      </c>
      <c r="I347" s="34">
        <f t="shared" si="81"/>
        <v>1.1200000000000001</v>
      </c>
      <c r="J347" s="76">
        <v>27166871</v>
      </c>
      <c r="K347" s="76">
        <v>0</v>
      </c>
      <c r="L347" s="76">
        <f t="shared" si="93"/>
        <v>27166871</v>
      </c>
      <c r="M347" s="64">
        <v>2151.145</v>
      </c>
      <c r="N347" s="23">
        <f>INDEX('BEFC_17-18'!$Z$3:$Z$502,MATCH('LECI_17-18'!A:A,'BEFC_17-18'!$A$3:$A$502))</f>
        <v>526.50800000000004</v>
      </c>
      <c r="O347" s="35">
        <f t="shared" si="82"/>
        <v>10145.780000000001</v>
      </c>
      <c r="P347" s="237">
        <f t="shared" si="83"/>
        <v>71</v>
      </c>
      <c r="Q347" s="22">
        <f t="shared" si="84"/>
        <v>1.1718</v>
      </c>
      <c r="R347" s="34">
        <f t="shared" si="85"/>
        <v>1.1200000000000001</v>
      </c>
      <c r="S347" s="29">
        <f t="shared" si="86"/>
        <v>1.54E-2</v>
      </c>
      <c r="T347" s="184">
        <f t="shared" si="94"/>
        <v>140</v>
      </c>
      <c r="U347" s="31">
        <f t="shared" si="87"/>
        <v>12883922</v>
      </c>
      <c r="V347" s="37">
        <f t="shared" si="88"/>
        <v>4811.6499999999996</v>
      </c>
      <c r="W347" s="34">
        <f t="shared" si="89"/>
        <v>0.28000000000000003</v>
      </c>
      <c r="X347" s="34">
        <f t="shared" si="90"/>
        <v>1.4000000000000001</v>
      </c>
      <c r="Y347" s="79">
        <v>887644.73</v>
      </c>
      <c r="Z347" s="78">
        <v>681468272</v>
      </c>
      <c r="AA347" s="11">
        <v>280018450</v>
      </c>
      <c r="AB347" s="11">
        <v>11471838.41</v>
      </c>
      <c r="AC347" s="11"/>
      <c r="AD347" s="11">
        <v>6900</v>
      </c>
      <c r="AE347" s="11"/>
      <c r="AF347" s="11"/>
      <c r="AG347" s="11">
        <v>38887.31</v>
      </c>
      <c r="AH347" s="11"/>
      <c r="AI347" s="11">
        <v>92577.1</v>
      </c>
      <c r="AJ347" s="11">
        <v>1454364.14</v>
      </c>
      <c r="AK347" s="11"/>
      <c r="AL347" s="11"/>
      <c r="AM347" s="11"/>
      <c r="AN347" s="11"/>
      <c r="AO347" s="11"/>
      <c r="AP347" s="11"/>
      <c r="AQ347" s="11"/>
      <c r="AR347" s="11"/>
      <c r="AS347" s="11"/>
      <c r="AT347" s="11">
        <v>856251.71</v>
      </c>
      <c r="AU347" s="8">
        <v>0</v>
      </c>
      <c r="AV347" s="8">
        <v>0</v>
      </c>
      <c r="AW347" s="38">
        <f t="shared" si="95"/>
        <v>13920818.670000002</v>
      </c>
    </row>
    <row r="348" spans="1:49" x14ac:dyDescent="0.2">
      <c r="A348" s="1">
        <v>118403302</v>
      </c>
      <c r="B348" s="2" t="s">
        <v>397</v>
      </c>
      <c r="C348" s="2" t="s">
        <v>393</v>
      </c>
      <c r="D348" s="15">
        <v>42879</v>
      </c>
      <c r="E348" s="6">
        <v>28193</v>
      </c>
      <c r="F348" s="28">
        <f t="shared" si="91"/>
        <v>58690929.810000002</v>
      </c>
      <c r="G348" s="37">
        <f t="shared" si="80"/>
        <v>48.55</v>
      </c>
      <c r="H348" s="39">
        <f t="shared" si="92"/>
        <v>286</v>
      </c>
      <c r="I348" s="34">
        <f t="shared" si="81"/>
        <v>0.95</v>
      </c>
      <c r="J348" s="76">
        <v>124832639.52999999</v>
      </c>
      <c r="K348" s="76">
        <v>747896.57</v>
      </c>
      <c r="L348" s="76">
        <f t="shared" si="93"/>
        <v>124084742.95999999</v>
      </c>
      <c r="M348" s="64">
        <v>11184.647000000001</v>
      </c>
      <c r="N348" s="23">
        <f>INDEX('BEFC_17-18'!$Z$3:$Z$502,MATCH('LECI_17-18'!A:A,'BEFC_17-18'!$A$3:$A$502))</f>
        <v>3734.7869999999998</v>
      </c>
      <c r="O348" s="35">
        <f t="shared" si="82"/>
        <v>8316.99</v>
      </c>
      <c r="P348" s="237">
        <f t="shared" si="83"/>
        <v>8</v>
      </c>
      <c r="Q348" s="22">
        <f t="shared" si="84"/>
        <v>1.4295</v>
      </c>
      <c r="R348" s="34">
        <f t="shared" si="85"/>
        <v>0.95</v>
      </c>
      <c r="S348" s="29">
        <f t="shared" si="86"/>
        <v>1.12E-2</v>
      </c>
      <c r="T348" s="184">
        <f t="shared" si="94"/>
        <v>392</v>
      </c>
      <c r="U348" s="31">
        <f t="shared" si="87"/>
        <v>70111115</v>
      </c>
      <c r="V348" s="37">
        <f t="shared" si="88"/>
        <v>4699.3100000000004</v>
      </c>
      <c r="W348" s="34">
        <f t="shared" si="89"/>
        <v>0.3</v>
      </c>
      <c r="X348" s="34">
        <f t="shared" si="90"/>
        <v>1.25</v>
      </c>
      <c r="Y348" s="79">
        <v>2687657.1</v>
      </c>
      <c r="Z348" s="78">
        <v>3947585946</v>
      </c>
      <c r="AA348" s="11">
        <v>1284586829</v>
      </c>
      <c r="AB348" s="11">
        <v>37693520.810000002</v>
      </c>
      <c r="AC348" s="11">
        <v>161580.12</v>
      </c>
      <c r="AD348" s="11">
        <v>61984.5</v>
      </c>
      <c r="AE348" s="11">
        <v>5348.02</v>
      </c>
      <c r="AF348" s="11"/>
      <c r="AG348" s="11"/>
      <c r="AH348" s="11">
        <v>4469210</v>
      </c>
      <c r="AI348" s="11"/>
      <c r="AJ348" s="11">
        <v>9833296.5999999996</v>
      </c>
      <c r="AK348" s="11"/>
      <c r="AL348" s="11"/>
      <c r="AM348" s="11"/>
      <c r="AN348" s="11"/>
      <c r="AO348" s="11"/>
      <c r="AP348" s="11"/>
      <c r="AQ348" s="11"/>
      <c r="AR348" s="11"/>
      <c r="AS348" s="11"/>
      <c r="AT348" s="11">
        <v>3674735.68</v>
      </c>
      <c r="AU348" s="8">
        <v>0</v>
      </c>
      <c r="AV348" s="8">
        <v>103596.98</v>
      </c>
      <c r="AW348" s="38">
        <f t="shared" si="95"/>
        <v>56003272.710000001</v>
      </c>
    </row>
    <row r="349" spans="1:49" x14ac:dyDescent="0.2">
      <c r="A349" s="1">
        <v>118403903</v>
      </c>
      <c r="B349" s="2" t="s">
        <v>398</v>
      </c>
      <c r="C349" s="2" t="s">
        <v>393</v>
      </c>
      <c r="D349" s="15">
        <v>60569</v>
      </c>
      <c r="E349" s="6">
        <v>5868</v>
      </c>
      <c r="F349" s="28">
        <f t="shared" si="91"/>
        <v>15768865.980000002</v>
      </c>
      <c r="G349" s="37">
        <f t="shared" si="80"/>
        <v>44.37</v>
      </c>
      <c r="H349" s="39">
        <f t="shared" si="92"/>
        <v>334</v>
      </c>
      <c r="I349" s="34">
        <f t="shared" si="81"/>
        <v>0.87</v>
      </c>
      <c r="J349" s="76">
        <v>25991348.359999999</v>
      </c>
      <c r="K349" s="76">
        <v>13057.83</v>
      </c>
      <c r="L349" s="76">
        <f t="shared" si="93"/>
        <v>25978290.530000001</v>
      </c>
      <c r="M349" s="64">
        <v>1932.347</v>
      </c>
      <c r="N349" s="23">
        <f>INDEX('BEFC_17-18'!$Z$3:$Z$502,MATCH('LECI_17-18'!A:A,'BEFC_17-18'!$A$3:$A$502))</f>
        <v>235.27500000000001</v>
      </c>
      <c r="O349" s="35">
        <f t="shared" si="82"/>
        <v>11984.7</v>
      </c>
      <c r="P349" s="237">
        <f t="shared" si="83"/>
        <v>266</v>
      </c>
      <c r="Q349" s="22">
        <f t="shared" si="84"/>
        <v>0.99199999999999999</v>
      </c>
      <c r="R349" s="34">
        <f t="shared" si="85"/>
        <v>0.86</v>
      </c>
      <c r="S349" s="29">
        <f t="shared" si="86"/>
        <v>1.1299999999999999E-2</v>
      </c>
      <c r="T349" s="184">
        <f t="shared" si="94"/>
        <v>384</v>
      </c>
      <c r="U349" s="31">
        <f t="shared" si="87"/>
        <v>18651776</v>
      </c>
      <c r="V349" s="37">
        <f t="shared" si="88"/>
        <v>8604.7199999999993</v>
      </c>
      <c r="W349" s="34">
        <f t="shared" si="89"/>
        <v>0</v>
      </c>
      <c r="X349" s="34">
        <f t="shared" si="90"/>
        <v>0.86</v>
      </c>
      <c r="Y349" s="79">
        <v>462886.97</v>
      </c>
      <c r="Z349" s="78">
        <v>1008812681</v>
      </c>
      <c r="AA349" s="11">
        <v>383110933</v>
      </c>
      <c r="AB349" s="11">
        <v>12203926.460000001</v>
      </c>
      <c r="AC349" s="11"/>
      <c r="AD349" s="11">
        <v>17097.490000000002</v>
      </c>
      <c r="AE349" s="11">
        <v>21783.31</v>
      </c>
      <c r="AF349" s="11"/>
      <c r="AG349" s="11">
        <v>39571.5</v>
      </c>
      <c r="AH349" s="11"/>
      <c r="AI349" s="11">
        <v>63202.39</v>
      </c>
      <c r="AJ349" s="11">
        <v>2117276.19</v>
      </c>
      <c r="AK349" s="11"/>
      <c r="AL349" s="11"/>
      <c r="AM349" s="11"/>
      <c r="AN349" s="11"/>
      <c r="AO349" s="11"/>
      <c r="AP349" s="11"/>
      <c r="AQ349" s="11"/>
      <c r="AR349" s="11"/>
      <c r="AS349" s="11"/>
      <c r="AT349" s="11">
        <v>808504.51</v>
      </c>
      <c r="AU349" s="8">
        <v>0</v>
      </c>
      <c r="AV349" s="8">
        <v>34617.160000000003</v>
      </c>
      <c r="AW349" s="38">
        <f t="shared" si="95"/>
        <v>15305979.010000002</v>
      </c>
    </row>
    <row r="350" spans="1:49" x14ac:dyDescent="0.2">
      <c r="A350" s="1">
        <v>118406003</v>
      </c>
      <c r="B350" s="2" t="s">
        <v>399</v>
      </c>
      <c r="C350" s="2" t="s">
        <v>393</v>
      </c>
      <c r="D350" s="15">
        <v>50352</v>
      </c>
      <c r="E350" s="6">
        <v>3412</v>
      </c>
      <c r="F350" s="28">
        <f t="shared" si="91"/>
        <v>6847991.9800000014</v>
      </c>
      <c r="G350" s="37">
        <f t="shared" si="80"/>
        <v>39.86</v>
      </c>
      <c r="H350" s="39">
        <f t="shared" si="92"/>
        <v>395</v>
      </c>
      <c r="I350" s="34">
        <f t="shared" si="81"/>
        <v>0.78</v>
      </c>
      <c r="J350" s="76">
        <v>16523185.140000001</v>
      </c>
      <c r="K350" s="76">
        <v>14987.26</v>
      </c>
      <c r="L350" s="76">
        <f t="shared" si="93"/>
        <v>16508197.880000001</v>
      </c>
      <c r="M350" s="64">
        <v>1113.518</v>
      </c>
      <c r="N350" s="23">
        <f>INDEX('BEFC_17-18'!$Z$3:$Z$502,MATCH('LECI_17-18'!A:A,'BEFC_17-18'!$A$3:$A$502))</f>
        <v>304.74</v>
      </c>
      <c r="O350" s="35">
        <f t="shared" si="82"/>
        <v>11639.77</v>
      </c>
      <c r="P350" s="237">
        <f t="shared" si="83"/>
        <v>228</v>
      </c>
      <c r="Q350" s="22">
        <f t="shared" si="84"/>
        <v>1.0214000000000001</v>
      </c>
      <c r="R350" s="34">
        <f t="shared" si="85"/>
        <v>0.78</v>
      </c>
      <c r="S350" s="29">
        <f t="shared" si="86"/>
        <v>1.09E-2</v>
      </c>
      <c r="T350" s="184">
        <f t="shared" si="94"/>
        <v>409</v>
      </c>
      <c r="U350" s="31">
        <f t="shared" si="87"/>
        <v>8415801</v>
      </c>
      <c r="V350" s="37">
        <f t="shared" si="88"/>
        <v>5933.9</v>
      </c>
      <c r="W350" s="34">
        <f t="shared" si="89"/>
        <v>0.12</v>
      </c>
      <c r="X350" s="34">
        <f t="shared" si="90"/>
        <v>0.9</v>
      </c>
      <c r="Y350" s="79">
        <v>491909.9</v>
      </c>
      <c r="Z350" s="78">
        <v>456862237</v>
      </c>
      <c r="AA350" s="11">
        <v>171182613</v>
      </c>
      <c r="AB350" s="11">
        <v>4558791.9000000004</v>
      </c>
      <c r="AC350" s="11"/>
      <c r="AD350" s="11">
        <v>6805.22</v>
      </c>
      <c r="AE350" s="11">
        <v>7394.11</v>
      </c>
      <c r="AF350" s="11"/>
      <c r="AG350" s="11">
        <v>17926.8</v>
      </c>
      <c r="AH350" s="11"/>
      <c r="AI350" s="11">
        <v>42057.7</v>
      </c>
      <c r="AJ350" s="11">
        <v>973829.16</v>
      </c>
      <c r="AK350" s="11"/>
      <c r="AL350" s="11"/>
      <c r="AM350" s="11"/>
      <c r="AN350" s="11"/>
      <c r="AO350" s="11"/>
      <c r="AP350" s="11"/>
      <c r="AQ350" s="11"/>
      <c r="AR350" s="11"/>
      <c r="AS350" s="11"/>
      <c r="AT350" s="11">
        <v>707096.28</v>
      </c>
      <c r="AU350" s="8">
        <v>0</v>
      </c>
      <c r="AV350" s="8">
        <v>42180.91</v>
      </c>
      <c r="AW350" s="38">
        <f t="shared" si="95"/>
        <v>6356082.080000001</v>
      </c>
    </row>
    <row r="351" spans="1:49" x14ac:dyDescent="0.2">
      <c r="A351" s="1">
        <v>118406602</v>
      </c>
      <c r="B351" s="2" t="s">
        <v>400</v>
      </c>
      <c r="C351" s="2" t="s">
        <v>393</v>
      </c>
      <c r="D351" s="15">
        <v>46388</v>
      </c>
      <c r="E351" s="6">
        <v>11687</v>
      </c>
      <c r="F351" s="28">
        <f t="shared" si="91"/>
        <v>26934643.539999999</v>
      </c>
      <c r="G351" s="37">
        <f t="shared" si="80"/>
        <v>49.68</v>
      </c>
      <c r="H351" s="39">
        <f t="shared" si="92"/>
        <v>273</v>
      </c>
      <c r="I351" s="34">
        <f t="shared" si="81"/>
        <v>0.97</v>
      </c>
      <c r="J351" s="76">
        <v>41778834.920000002</v>
      </c>
      <c r="K351" s="76">
        <v>100429.78</v>
      </c>
      <c r="L351" s="76">
        <f t="shared" si="93"/>
        <v>41678405.140000001</v>
      </c>
      <c r="M351" s="64">
        <v>3371.3110000000001</v>
      </c>
      <c r="N351" s="23">
        <f>INDEX('BEFC_17-18'!$Z$3:$Z$502,MATCH('LECI_17-18'!A:A,'BEFC_17-18'!$A$3:$A$502))</f>
        <v>619.74300000000005</v>
      </c>
      <c r="O351" s="35">
        <f t="shared" si="82"/>
        <v>10442.959999999999</v>
      </c>
      <c r="P351" s="237">
        <f t="shared" si="83"/>
        <v>95</v>
      </c>
      <c r="Q351" s="22">
        <f t="shared" si="84"/>
        <v>1.1385000000000001</v>
      </c>
      <c r="R351" s="34">
        <f t="shared" si="85"/>
        <v>0.97</v>
      </c>
      <c r="S351" s="29">
        <f t="shared" si="86"/>
        <v>1.4200000000000001E-2</v>
      </c>
      <c r="T351" s="184">
        <f t="shared" si="94"/>
        <v>203</v>
      </c>
      <c r="U351" s="31">
        <f t="shared" si="87"/>
        <v>25358130</v>
      </c>
      <c r="V351" s="37">
        <f t="shared" si="88"/>
        <v>6353.74</v>
      </c>
      <c r="W351" s="34">
        <f t="shared" si="89"/>
        <v>0.05</v>
      </c>
      <c r="X351" s="34">
        <f t="shared" si="90"/>
        <v>1.02</v>
      </c>
      <c r="Y351" s="79">
        <v>841907.13</v>
      </c>
      <c r="Z351" s="78">
        <v>1314054463</v>
      </c>
      <c r="AA351" s="11">
        <v>578343322</v>
      </c>
      <c r="AB351" s="11">
        <v>20378769.399999999</v>
      </c>
      <c r="AC351" s="11"/>
      <c r="AD351" s="11">
        <v>27297.9</v>
      </c>
      <c r="AE351" s="11">
        <v>35560.36</v>
      </c>
      <c r="AF351" s="11"/>
      <c r="AG351" s="11"/>
      <c r="AH351" s="11"/>
      <c r="AI351" s="11">
        <v>77259.009999999995</v>
      </c>
      <c r="AJ351" s="11">
        <v>3290372.75</v>
      </c>
      <c r="AK351" s="11"/>
      <c r="AL351" s="11"/>
      <c r="AM351" s="11"/>
      <c r="AN351" s="11"/>
      <c r="AO351" s="11"/>
      <c r="AP351" s="11"/>
      <c r="AQ351" s="11"/>
      <c r="AR351" s="11"/>
      <c r="AS351" s="11"/>
      <c r="AT351" s="11">
        <v>2050765.48</v>
      </c>
      <c r="AU351" s="8">
        <v>0</v>
      </c>
      <c r="AV351" s="8">
        <v>232711.51</v>
      </c>
      <c r="AW351" s="38">
        <f t="shared" si="95"/>
        <v>26092736.41</v>
      </c>
    </row>
    <row r="352" spans="1:49" x14ac:dyDescent="0.2">
      <c r="A352" s="1">
        <v>118408852</v>
      </c>
      <c r="B352" s="2" t="s">
        <v>401</v>
      </c>
      <c r="C352" s="2" t="s">
        <v>393</v>
      </c>
      <c r="D352" s="15">
        <v>37780</v>
      </c>
      <c r="E352" s="6">
        <v>23812</v>
      </c>
      <c r="F352" s="28">
        <f t="shared" si="91"/>
        <v>60940496.630000003</v>
      </c>
      <c r="G352" s="37">
        <f t="shared" si="80"/>
        <v>67.739999999999995</v>
      </c>
      <c r="H352" s="39">
        <f t="shared" si="92"/>
        <v>87</v>
      </c>
      <c r="I352" s="34">
        <f t="shared" si="81"/>
        <v>1.32</v>
      </c>
      <c r="J352" s="76">
        <v>111444859.95</v>
      </c>
      <c r="K352" s="76">
        <v>211121</v>
      </c>
      <c r="L352" s="76">
        <f t="shared" si="93"/>
        <v>111233738.95</v>
      </c>
      <c r="M352" s="64">
        <v>7503.3490000000002</v>
      </c>
      <c r="N352" s="23">
        <f>INDEX('BEFC_17-18'!$Z$3:$Z$502,MATCH('LECI_17-18'!A:A,'BEFC_17-18'!$A$3:$A$502))</f>
        <v>3611.66</v>
      </c>
      <c r="O352" s="35">
        <f t="shared" si="82"/>
        <v>10007.530000000001</v>
      </c>
      <c r="P352" s="237">
        <f t="shared" si="83"/>
        <v>68</v>
      </c>
      <c r="Q352" s="22">
        <f t="shared" si="84"/>
        <v>1.1879999999999999</v>
      </c>
      <c r="R352" s="34">
        <f t="shared" si="85"/>
        <v>1.32</v>
      </c>
      <c r="S352" s="29">
        <f t="shared" si="86"/>
        <v>1.7100000000000001E-2</v>
      </c>
      <c r="T352" s="184">
        <f t="shared" si="94"/>
        <v>80</v>
      </c>
      <c r="U352" s="31">
        <f t="shared" si="87"/>
        <v>47882804</v>
      </c>
      <c r="V352" s="37">
        <f t="shared" si="88"/>
        <v>4307.9399999999996</v>
      </c>
      <c r="W352" s="34">
        <f t="shared" si="89"/>
        <v>0.36</v>
      </c>
      <c r="X352" s="34">
        <f t="shared" si="90"/>
        <v>1.6800000000000002</v>
      </c>
      <c r="Y352" s="79">
        <v>2882962.19</v>
      </c>
      <c r="Z352" s="78">
        <v>2645980227</v>
      </c>
      <c r="AA352" s="11">
        <v>927363390</v>
      </c>
      <c r="AB352" s="11">
        <v>42887615.43</v>
      </c>
      <c r="AC352" s="11"/>
      <c r="AD352" s="11">
        <v>61317.4</v>
      </c>
      <c r="AE352" s="11">
        <v>2108191.1800000002</v>
      </c>
      <c r="AF352" s="11"/>
      <c r="AG352" s="11"/>
      <c r="AH352" s="11"/>
      <c r="AI352" s="11">
        <v>285955.92</v>
      </c>
      <c r="AJ352" s="11">
        <v>8038595.2400000002</v>
      </c>
      <c r="AK352" s="11"/>
      <c r="AL352" s="11"/>
      <c r="AM352" s="11"/>
      <c r="AN352" s="11"/>
      <c r="AO352" s="11"/>
      <c r="AP352" s="11"/>
      <c r="AQ352" s="11"/>
      <c r="AR352" s="11"/>
      <c r="AS352" s="11"/>
      <c r="AT352" s="11">
        <v>4605318.82</v>
      </c>
      <c r="AU352" s="8">
        <v>0</v>
      </c>
      <c r="AV352" s="8">
        <v>70540.45</v>
      </c>
      <c r="AW352" s="38">
        <f t="shared" si="95"/>
        <v>58057534.440000005</v>
      </c>
    </row>
    <row r="353" spans="1:49" x14ac:dyDescent="0.2">
      <c r="A353" s="1">
        <v>118409203</v>
      </c>
      <c r="B353" s="2" t="s">
        <v>402</v>
      </c>
      <c r="C353" s="2" t="s">
        <v>393</v>
      </c>
      <c r="D353" s="15">
        <v>49531</v>
      </c>
      <c r="E353" s="6">
        <v>8189</v>
      </c>
      <c r="F353" s="28">
        <f t="shared" si="91"/>
        <v>17629498.879999999</v>
      </c>
      <c r="G353" s="37">
        <f t="shared" si="80"/>
        <v>43.46</v>
      </c>
      <c r="H353" s="39">
        <f t="shared" si="92"/>
        <v>346</v>
      </c>
      <c r="I353" s="34">
        <f t="shared" si="81"/>
        <v>0.85</v>
      </c>
      <c r="J353" s="76">
        <v>31282301.68</v>
      </c>
      <c r="K353" s="76">
        <v>18680.05</v>
      </c>
      <c r="L353" s="76">
        <f t="shared" si="93"/>
        <v>31263621.629999999</v>
      </c>
      <c r="M353" s="64">
        <v>2359.123</v>
      </c>
      <c r="N353" s="23">
        <f>INDEX('BEFC_17-18'!$Z$3:$Z$502,MATCH('LECI_17-18'!A:A,'BEFC_17-18'!$A$3:$A$502))</f>
        <v>407.06099999999998</v>
      </c>
      <c r="O353" s="35">
        <f t="shared" si="82"/>
        <v>11302.08</v>
      </c>
      <c r="P353" s="237">
        <f t="shared" si="83"/>
        <v>189</v>
      </c>
      <c r="Q353" s="22">
        <f t="shared" si="84"/>
        <v>1.0519000000000001</v>
      </c>
      <c r="R353" s="34">
        <f t="shared" si="85"/>
        <v>0.85</v>
      </c>
      <c r="S353" s="29">
        <f t="shared" si="86"/>
        <v>1.37E-2</v>
      </c>
      <c r="T353" s="184">
        <f t="shared" si="94"/>
        <v>233</v>
      </c>
      <c r="U353" s="31">
        <f t="shared" si="87"/>
        <v>17254545</v>
      </c>
      <c r="V353" s="37">
        <f t="shared" si="88"/>
        <v>6237.67</v>
      </c>
      <c r="W353" s="34">
        <f t="shared" si="89"/>
        <v>7.0000000000000007E-2</v>
      </c>
      <c r="X353" s="34">
        <f t="shared" si="90"/>
        <v>0.91999999999999993</v>
      </c>
      <c r="Y353" s="79">
        <v>466756.29</v>
      </c>
      <c r="Z353" s="78">
        <v>882528873</v>
      </c>
      <c r="AA353" s="11">
        <v>405123776</v>
      </c>
      <c r="AB353" s="11">
        <v>13212345.65</v>
      </c>
      <c r="AC353" s="11"/>
      <c r="AD353" s="11">
        <v>18869.86</v>
      </c>
      <c r="AE353" s="11">
        <v>30499.67</v>
      </c>
      <c r="AF353" s="11"/>
      <c r="AG353" s="11"/>
      <c r="AH353" s="11"/>
      <c r="AI353" s="11">
        <v>88713.51</v>
      </c>
      <c r="AJ353" s="11">
        <v>2237714.63</v>
      </c>
      <c r="AK353" s="11"/>
      <c r="AL353" s="11"/>
      <c r="AM353" s="11"/>
      <c r="AN353" s="11"/>
      <c r="AO353" s="11"/>
      <c r="AP353" s="11"/>
      <c r="AQ353" s="11"/>
      <c r="AR353" s="11"/>
      <c r="AS353" s="11"/>
      <c r="AT353" s="11">
        <v>1511259.98</v>
      </c>
      <c r="AU353" s="8">
        <v>0</v>
      </c>
      <c r="AV353" s="8">
        <v>63339.29</v>
      </c>
      <c r="AW353" s="38">
        <f t="shared" si="95"/>
        <v>17162742.59</v>
      </c>
    </row>
    <row r="354" spans="1:49" x14ac:dyDescent="0.2">
      <c r="A354" s="1">
        <v>118409302</v>
      </c>
      <c r="B354" s="2" t="s">
        <v>403</v>
      </c>
      <c r="C354" s="2" t="s">
        <v>393</v>
      </c>
      <c r="D354" s="15">
        <v>44239</v>
      </c>
      <c r="E354" s="6">
        <v>18444</v>
      </c>
      <c r="F354" s="28">
        <f t="shared" si="91"/>
        <v>35172666.100000009</v>
      </c>
      <c r="G354" s="37">
        <f t="shared" si="80"/>
        <v>43.11</v>
      </c>
      <c r="H354" s="39">
        <f t="shared" si="92"/>
        <v>350</v>
      </c>
      <c r="I354" s="34">
        <f t="shared" si="81"/>
        <v>0.84</v>
      </c>
      <c r="J354" s="76">
        <v>67875404.239999995</v>
      </c>
      <c r="K354" s="76">
        <v>29701.08</v>
      </c>
      <c r="L354" s="76">
        <f t="shared" si="93"/>
        <v>67845703.159999996</v>
      </c>
      <c r="M354" s="64">
        <v>5128.5240000000003</v>
      </c>
      <c r="N354" s="23">
        <f>INDEX('BEFC_17-18'!$Z$3:$Z$502,MATCH('LECI_17-18'!A:A,'BEFC_17-18'!$A$3:$A$502))</f>
        <v>1233.123</v>
      </c>
      <c r="O354" s="35">
        <f t="shared" si="82"/>
        <v>10664.8</v>
      </c>
      <c r="P354" s="237">
        <f t="shared" si="83"/>
        <v>122</v>
      </c>
      <c r="Q354" s="22">
        <f t="shared" si="84"/>
        <v>1.1148</v>
      </c>
      <c r="R354" s="34">
        <f t="shared" si="85"/>
        <v>0.84</v>
      </c>
      <c r="S354" s="29">
        <f t="shared" si="86"/>
        <v>1.52E-2</v>
      </c>
      <c r="T354" s="184">
        <f t="shared" si="94"/>
        <v>149</v>
      </c>
      <c r="U354" s="31">
        <f t="shared" si="87"/>
        <v>31073348</v>
      </c>
      <c r="V354" s="37">
        <f t="shared" si="88"/>
        <v>4884.4799999999996</v>
      </c>
      <c r="W354" s="34">
        <f t="shared" si="89"/>
        <v>0.27</v>
      </c>
      <c r="X354" s="34">
        <f t="shared" si="90"/>
        <v>1.1099999999999999</v>
      </c>
      <c r="Y354" s="79">
        <v>1564694.17</v>
      </c>
      <c r="Z354" s="78">
        <v>1526414351</v>
      </c>
      <c r="AA354" s="11">
        <v>792492198</v>
      </c>
      <c r="AB354" s="11">
        <v>24947853.370000001</v>
      </c>
      <c r="AC354" s="11">
        <v>14728.57</v>
      </c>
      <c r="AD354" s="11">
        <v>36915.410000000003</v>
      </c>
      <c r="AE354" s="11">
        <v>57435.82</v>
      </c>
      <c r="AF354" s="11"/>
      <c r="AG354" s="11">
        <v>64163.5</v>
      </c>
      <c r="AH354" s="11"/>
      <c r="AI354" s="11">
        <v>132676.91</v>
      </c>
      <c r="AJ354" s="11">
        <v>5868685.2800000003</v>
      </c>
      <c r="AK354" s="11"/>
      <c r="AL354" s="11"/>
      <c r="AM354" s="11"/>
      <c r="AN354" s="11"/>
      <c r="AO354" s="11"/>
      <c r="AP354" s="11"/>
      <c r="AQ354" s="11"/>
      <c r="AR354" s="11"/>
      <c r="AS354" s="11"/>
      <c r="AT354" s="11">
        <v>2450746.7599999998</v>
      </c>
      <c r="AU354" s="8">
        <v>0</v>
      </c>
      <c r="AV354" s="8">
        <v>34766.31</v>
      </c>
      <c r="AW354" s="38">
        <f t="shared" si="95"/>
        <v>33607971.930000007</v>
      </c>
    </row>
    <row r="355" spans="1:49" x14ac:dyDescent="0.2">
      <c r="A355" s="1">
        <v>118667503</v>
      </c>
      <c r="B355" s="2" t="s">
        <v>404</v>
      </c>
      <c r="C355" s="2" t="s">
        <v>405</v>
      </c>
      <c r="D355" s="15">
        <v>51149</v>
      </c>
      <c r="E355" s="6">
        <v>7556</v>
      </c>
      <c r="F355" s="28">
        <f t="shared" si="91"/>
        <v>23960774.079999998</v>
      </c>
      <c r="G355" s="37">
        <f t="shared" si="80"/>
        <v>62</v>
      </c>
      <c r="H355" s="39">
        <f t="shared" si="92"/>
        <v>138</v>
      </c>
      <c r="I355" s="34">
        <f t="shared" si="81"/>
        <v>1.21</v>
      </c>
      <c r="J355" s="76">
        <v>45686680.619999997</v>
      </c>
      <c r="K355" s="76">
        <v>31566.19</v>
      </c>
      <c r="L355" s="76">
        <f t="shared" si="93"/>
        <v>45655114.43</v>
      </c>
      <c r="M355" s="64">
        <v>2510.9560000000001</v>
      </c>
      <c r="N355" s="23">
        <f>INDEX('BEFC_17-18'!$Z$3:$Z$502,MATCH('LECI_17-18'!A:A,'BEFC_17-18'!$A$3:$A$502))</f>
        <v>370.16500000000002</v>
      </c>
      <c r="O355" s="35">
        <f t="shared" si="82"/>
        <v>15846.3</v>
      </c>
      <c r="P355" s="237">
        <f t="shared" si="83"/>
        <v>458</v>
      </c>
      <c r="Q355" s="22">
        <f t="shared" si="84"/>
        <v>0.75029999999999997</v>
      </c>
      <c r="R355" s="34">
        <f t="shared" si="85"/>
        <v>0.91</v>
      </c>
      <c r="S355" s="29">
        <f t="shared" si="86"/>
        <v>1.23E-2</v>
      </c>
      <c r="T355" s="184">
        <f t="shared" si="94"/>
        <v>329</v>
      </c>
      <c r="U355" s="31">
        <f t="shared" si="87"/>
        <v>26140143</v>
      </c>
      <c r="V355" s="37">
        <f t="shared" si="88"/>
        <v>9072.91</v>
      </c>
      <c r="W355" s="34">
        <f t="shared" si="89"/>
        <v>0</v>
      </c>
      <c r="X355" s="34">
        <f t="shared" si="90"/>
        <v>0.91</v>
      </c>
      <c r="Y355" s="79">
        <v>1144215.08</v>
      </c>
      <c r="Z355" s="78">
        <v>1494220274</v>
      </c>
      <c r="AA355" s="11">
        <v>456536700</v>
      </c>
      <c r="AB355" s="11">
        <v>19070969.52</v>
      </c>
      <c r="AC355" s="11"/>
      <c r="AD355" s="11">
        <v>25052.36</v>
      </c>
      <c r="AE355" s="11">
        <v>36223.22</v>
      </c>
      <c r="AF355" s="11"/>
      <c r="AG355" s="11">
        <v>47317.2</v>
      </c>
      <c r="AH355" s="11"/>
      <c r="AI355" s="11">
        <v>95860.2</v>
      </c>
      <c r="AJ355" s="11">
        <v>2071214.63</v>
      </c>
      <c r="AK355" s="11"/>
      <c r="AL355" s="11"/>
      <c r="AM355" s="11"/>
      <c r="AN355" s="11"/>
      <c r="AO355" s="11"/>
      <c r="AP355" s="11"/>
      <c r="AQ355" s="11"/>
      <c r="AR355" s="11"/>
      <c r="AS355" s="11"/>
      <c r="AT355" s="11">
        <v>1462278.12</v>
      </c>
      <c r="AU355" s="8">
        <v>0</v>
      </c>
      <c r="AV355" s="8">
        <v>7643.75</v>
      </c>
      <c r="AW355" s="38">
        <f t="shared" si="95"/>
        <v>22816558.999999996</v>
      </c>
    </row>
    <row r="356" spans="1:49" x14ac:dyDescent="0.2">
      <c r="A356" s="1">
        <v>119350303</v>
      </c>
      <c r="B356" s="2" t="s">
        <v>406</v>
      </c>
      <c r="C356" s="2" t="s">
        <v>407</v>
      </c>
      <c r="D356" s="15">
        <v>73248</v>
      </c>
      <c r="E356" s="6">
        <v>9215</v>
      </c>
      <c r="F356" s="28">
        <f t="shared" si="91"/>
        <v>31164075.429999996</v>
      </c>
      <c r="G356" s="37">
        <f t="shared" si="80"/>
        <v>46.17</v>
      </c>
      <c r="H356" s="39">
        <f t="shared" si="92"/>
        <v>314</v>
      </c>
      <c r="I356" s="34">
        <f t="shared" si="81"/>
        <v>0.9</v>
      </c>
      <c r="J356" s="76">
        <v>41259612.630000003</v>
      </c>
      <c r="K356" s="76">
        <v>110774.42</v>
      </c>
      <c r="L356" s="76">
        <f t="shared" si="93"/>
        <v>41148838.210000001</v>
      </c>
      <c r="M356" s="64">
        <v>3272.46</v>
      </c>
      <c r="N356" s="23">
        <f>INDEX('BEFC_17-18'!$Z$3:$Z$502,MATCH('LECI_17-18'!A:A,'BEFC_17-18'!$A$3:$A$502))</f>
        <v>199.035</v>
      </c>
      <c r="O356" s="35">
        <f t="shared" si="82"/>
        <v>11853.35</v>
      </c>
      <c r="P356" s="237">
        <f t="shared" si="83"/>
        <v>245</v>
      </c>
      <c r="Q356" s="22">
        <f t="shared" si="84"/>
        <v>1.0029999999999999</v>
      </c>
      <c r="R356" s="34">
        <f t="shared" si="85"/>
        <v>0.9</v>
      </c>
      <c r="S356" s="29">
        <f t="shared" si="86"/>
        <v>1.15E-2</v>
      </c>
      <c r="T356" s="184">
        <f t="shared" si="94"/>
        <v>375</v>
      </c>
      <c r="U356" s="31">
        <f t="shared" si="87"/>
        <v>36469544</v>
      </c>
      <c r="V356" s="37">
        <f t="shared" si="88"/>
        <v>10505.43</v>
      </c>
      <c r="W356" s="34">
        <f t="shared" si="89"/>
        <v>0</v>
      </c>
      <c r="X356" s="34">
        <f t="shared" si="90"/>
        <v>0.9</v>
      </c>
      <c r="Y356" s="79">
        <v>813627.8</v>
      </c>
      <c r="Z356" s="78">
        <v>1788432478</v>
      </c>
      <c r="AA356" s="11">
        <v>933175264</v>
      </c>
      <c r="AB356" s="11">
        <v>24549942.52</v>
      </c>
      <c r="AC356" s="11"/>
      <c r="AD356" s="11">
        <v>34369.31</v>
      </c>
      <c r="AE356" s="11">
        <v>17244.87</v>
      </c>
      <c r="AF356" s="11"/>
      <c r="AG356" s="11"/>
      <c r="AH356" s="11"/>
      <c r="AI356" s="11">
        <v>55333.58</v>
      </c>
      <c r="AJ356" s="11">
        <v>4446026.59</v>
      </c>
      <c r="AK356" s="11"/>
      <c r="AL356" s="11"/>
      <c r="AM356" s="11"/>
      <c r="AN356" s="11"/>
      <c r="AO356" s="11"/>
      <c r="AP356" s="11"/>
      <c r="AQ356" s="11"/>
      <c r="AR356" s="11"/>
      <c r="AS356" s="11"/>
      <c r="AT356" s="11">
        <v>1160304.83</v>
      </c>
      <c r="AU356" s="8">
        <v>0</v>
      </c>
      <c r="AV356" s="8">
        <v>87225.93</v>
      </c>
      <c r="AW356" s="38">
        <f t="shared" si="95"/>
        <v>30350447.629999995</v>
      </c>
    </row>
    <row r="357" spans="1:49" x14ac:dyDescent="0.2">
      <c r="A357" s="1">
        <v>119351303</v>
      </c>
      <c r="B357" s="2" t="s">
        <v>408</v>
      </c>
      <c r="C357" s="2" t="s">
        <v>407</v>
      </c>
      <c r="D357" s="15">
        <v>34853</v>
      </c>
      <c r="E357" s="6">
        <v>4724</v>
      </c>
      <c r="F357" s="28">
        <f t="shared" si="91"/>
        <v>7751393.2399999993</v>
      </c>
      <c r="G357" s="37">
        <f t="shared" si="80"/>
        <v>47.08</v>
      </c>
      <c r="H357" s="39">
        <f t="shared" si="92"/>
        <v>302</v>
      </c>
      <c r="I357" s="34">
        <f t="shared" si="81"/>
        <v>0.92</v>
      </c>
      <c r="J357" s="76">
        <v>22494326.98</v>
      </c>
      <c r="K357" s="76">
        <v>2000</v>
      </c>
      <c r="L357" s="76">
        <f t="shared" si="93"/>
        <v>22492326.98</v>
      </c>
      <c r="M357" s="64">
        <v>1788.2670000000001</v>
      </c>
      <c r="N357" s="23">
        <f>INDEX('BEFC_17-18'!$Z$3:$Z$502,MATCH('LECI_17-18'!A:A,'BEFC_17-18'!$A$3:$A$502))</f>
        <v>756.65</v>
      </c>
      <c r="O357" s="35">
        <f t="shared" si="82"/>
        <v>8838.14</v>
      </c>
      <c r="P357" s="237">
        <f t="shared" si="83"/>
        <v>14</v>
      </c>
      <c r="Q357" s="22">
        <f t="shared" si="84"/>
        <v>1.3452</v>
      </c>
      <c r="R357" s="34">
        <f t="shared" si="85"/>
        <v>0.92</v>
      </c>
      <c r="S357" s="29">
        <f t="shared" si="86"/>
        <v>1.52E-2</v>
      </c>
      <c r="T357" s="184">
        <f t="shared" si="94"/>
        <v>149</v>
      </c>
      <c r="U357" s="31">
        <f t="shared" si="87"/>
        <v>6842624</v>
      </c>
      <c r="V357" s="37">
        <f t="shared" si="88"/>
        <v>2688.74</v>
      </c>
      <c r="W357" s="34">
        <f t="shared" si="89"/>
        <v>0.6</v>
      </c>
      <c r="X357" s="34">
        <f t="shared" si="90"/>
        <v>1.52</v>
      </c>
      <c r="Y357" s="79">
        <v>625010.61</v>
      </c>
      <c r="Z357" s="78">
        <v>345639612</v>
      </c>
      <c r="AA357" s="11">
        <v>165003987</v>
      </c>
      <c r="AB357" s="11">
        <v>4971797.04</v>
      </c>
      <c r="AC357" s="11"/>
      <c r="AD357" s="11">
        <v>7208.21</v>
      </c>
      <c r="AE357" s="11">
        <v>55880.6</v>
      </c>
      <c r="AF357" s="11"/>
      <c r="AG357" s="11"/>
      <c r="AH357" s="11"/>
      <c r="AI357" s="11">
        <v>4059.35</v>
      </c>
      <c r="AJ357" s="11">
        <v>1046841.42</v>
      </c>
      <c r="AK357" s="11"/>
      <c r="AL357" s="11"/>
      <c r="AM357" s="11"/>
      <c r="AN357" s="11"/>
      <c r="AO357" s="11"/>
      <c r="AP357" s="11"/>
      <c r="AQ357" s="11"/>
      <c r="AR357" s="11"/>
      <c r="AS357" s="11"/>
      <c r="AT357" s="11">
        <v>625812.52</v>
      </c>
      <c r="AU357" s="8">
        <v>401990</v>
      </c>
      <c r="AV357" s="8">
        <v>12793.49</v>
      </c>
      <c r="AW357" s="38">
        <f t="shared" si="95"/>
        <v>7126382.629999999</v>
      </c>
    </row>
    <row r="358" spans="1:49" x14ac:dyDescent="0.2">
      <c r="A358" s="1">
        <v>119352203</v>
      </c>
      <c r="B358" s="2" t="s">
        <v>409</v>
      </c>
      <c r="C358" s="2" t="s">
        <v>407</v>
      </c>
      <c r="D358" s="15">
        <v>49275</v>
      </c>
      <c r="E358" s="6">
        <v>5503</v>
      </c>
      <c r="F358" s="28">
        <f t="shared" si="91"/>
        <v>11185455.560000001</v>
      </c>
      <c r="G358" s="37">
        <f t="shared" si="80"/>
        <v>41.25</v>
      </c>
      <c r="H358" s="39">
        <f t="shared" si="92"/>
        <v>373</v>
      </c>
      <c r="I358" s="34">
        <f t="shared" si="81"/>
        <v>0.8</v>
      </c>
      <c r="J358" s="76">
        <v>18654480.84</v>
      </c>
      <c r="K358" s="76">
        <v>0</v>
      </c>
      <c r="L358" s="76">
        <f t="shared" si="93"/>
        <v>18654480.84</v>
      </c>
      <c r="M358" s="64">
        <v>1572.8589999999999</v>
      </c>
      <c r="N358" s="23">
        <f>INDEX('BEFC_17-18'!$Z$3:$Z$502,MATCH('LECI_17-18'!A:A,'BEFC_17-18'!$A$3:$A$502))</f>
        <v>345.41399999999999</v>
      </c>
      <c r="O358" s="35">
        <f t="shared" si="82"/>
        <v>9724.6200000000008</v>
      </c>
      <c r="P358" s="237">
        <f t="shared" si="83"/>
        <v>46</v>
      </c>
      <c r="Q358" s="22">
        <f t="shared" si="84"/>
        <v>1.2225999999999999</v>
      </c>
      <c r="R358" s="34">
        <f t="shared" si="85"/>
        <v>0.8</v>
      </c>
      <c r="S358" s="29">
        <f t="shared" si="86"/>
        <v>1.0800000000000001E-2</v>
      </c>
      <c r="T358" s="184">
        <f t="shared" si="94"/>
        <v>418</v>
      </c>
      <c r="U358" s="31">
        <f t="shared" si="87"/>
        <v>13908093</v>
      </c>
      <c r="V358" s="37">
        <f t="shared" si="88"/>
        <v>7250.32</v>
      </c>
      <c r="W358" s="34">
        <f t="shared" si="89"/>
        <v>0</v>
      </c>
      <c r="X358" s="34">
        <f t="shared" si="90"/>
        <v>0.8</v>
      </c>
      <c r="Y358" s="79">
        <v>335674.66</v>
      </c>
      <c r="Z358" s="78">
        <v>678387883</v>
      </c>
      <c r="AA358" s="11">
        <v>359529474</v>
      </c>
      <c r="AB358" s="11">
        <v>8427629.0800000001</v>
      </c>
      <c r="AC358" s="11"/>
      <c r="AD358" s="11">
        <v>11414.74</v>
      </c>
      <c r="AE358" s="11">
        <v>13005.05</v>
      </c>
      <c r="AF358" s="11"/>
      <c r="AG358" s="11"/>
      <c r="AH358" s="11"/>
      <c r="AI358" s="11">
        <v>36500</v>
      </c>
      <c r="AJ358" s="11">
        <v>1864757.54</v>
      </c>
      <c r="AK358" s="11"/>
      <c r="AL358" s="11"/>
      <c r="AM358" s="11"/>
      <c r="AN358" s="11"/>
      <c r="AO358" s="11"/>
      <c r="AP358" s="11"/>
      <c r="AQ358" s="11"/>
      <c r="AR358" s="11"/>
      <c r="AS358" s="11"/>
      <c r="AT358" s="11">
        <v>496474.49</v>
      </c>
      <c r="AU358" s="8">
        <v>0</v>
      </c>
      <c r="AV358" s="8">
        <v>0</v>
      </c>
      <c r="AW358" s="38">
        <f t="shared" si="95"/>
        <v>10849780.9</v>
      </c>
    </row>
    <row r="359" spans="1:49" x14ac:dyDescent="0.2">
      <c r="A359" s="1">
        <v>119354603</v>
      </c>
      <c r="B359" s="2" t="s">
        <v>410</v>
      </c>
      <c r="C359" s="2" t="s">
        <v>407</v>
      </c>
      <c r="D359" s="15">
        <v>51758</v>
      </c>
      <c r="E359" s="6">
        <v>5078</v>
      </c>
      <c r="F359" s="28">
        <f t="shared" si="91"/>
        <v>10495556.9</v>
      </c>
      <c r="G359" s="37">
        <f t="shared" si="80"/>
        <v>39.93</v>
      </c>
      <c r="H359" s="39">
        <f t="shared" si="92"/>
        <v>394</v>
      </c>
      <c r="I359" s="34">
        <f t="shared" si="81"/>
        <v>0.78</v>
      </c>
      <c r="J359" s="76">
        <v>20598211.920000002</v>
      </c>
      <c r="K359" s="76">
        <v>0</v>
      </c>
      <c r="L359" s="76">
        <f t="shared" si="93"/>
        <v>20598211.920000002</v>
      </c>
      <c r="M359" s="64">
        <v>1552.634</v>
      </c>
      <c r="N359" s="23">
        <f>INDEX('BEFC_17-18'!$Z$3:$Z$502,MATCH('LECI_17-18'!A:A,'BEFC_17-18'!$A$3:$A$502))</f>
        <v>198.26300000000001</v>
      </c>
      <c r="O359" s="35">
        <f t="shared" si="82"/>
        <v>11764.38</v>
      </c>
      <c r="P359" s="237">
        <f t="shared" si="83"/>
        <v>235</v>
      </c>
      <c r="Q359" s="22">
        <f t="shared" si="84"/>
        <v>1.0105999999999999</v>
      </c>
      <c r="R359" s="34">
        <f t="shared" si="85"/>
        <v>0.78</v>
      </c>
      <c r="S359" s="29">
        <f t="shared" si="86"/>
        <v>1.17E-2</v>
      </c>
      <c r="T359" s="184">
        <f t="shared" si="94"/>
        <v>366</v>
      </c>
      <c r="U359" s="31">
        <f t="shared" si="87"/>
        <v>12055554</v>
      </c>
      <c r="V359" s="37">
        <f t="shared" si="88"/>
        <v>6885.36</v>
      </c>
      <c r="W359" s="34">
        <f t="shared" si="89"/>
        <v>0</v>
      </c>
      <c r="X359" s="34">
        <f t="shared" si="90"/>
        <v>0.78</v>
      </c>
      <c r="Y359" s="79">
        <v>339367.82</v>
      </c>
      <c r="Z359" s="78">
        <v>630370165</v>
      </c>
      <c r="AA359" s="11">
        <v>269298022</v>
      </c>
      <c r="AB359" s="11">
        <v>7687147.2000000002</v>
      </c>
      <c r="AC359" s="11"/>
      <c r="AD359" s="11">
        <v>10916.12</v>
      </c>
      <c r="AE359" s="11">
        <v>7317.6</v>
      </c>
      <c r="AF359" s="11"/>
      <c r="AG359" s="11"/>
      <c r="AH359" s="11"/>
      <c r="AI359" s="11">
        <v>10350.57</v>
      </c>
      <c r="AJ359" s="11">
        <v>1460599.42</v>
      </c>
      <c r="AK359" s="11"/>
      <c r="AL359" s="11"/>
      <c r="AM359" s="11"/>
      <c r="AN359" s="11"/>
      <c r="AO359" s="11"/>
      <c r="AP359" s="11"/>
      <c r="AQ359" s="11"/>
      <c r="AR359" s="11"/>
      <c r="AS359" s="11"/>
      <c r="AT359" s="11">
        <v>950043.65</v>
      </c>
      <c r="AU359" s="8">
        <v>0</v>
      </c>
      <c r="AV359" s="8">
        <v>29814.52</v>
      </c>
      <c r="AW359" s="38">
        <f t="shared" si="95"/>
        <v>10156189.08</v>
      </c>
    </row>
    <row r="360" spans="1:49" x14ac:dyDescent="0.2">
      <c r="A360" s="1">
        <v>119355503</v>
      </c>
      <c r="B360" s="2" t="s">
        <v>411</v>
      </c>
      <c r="C360" s="2" t="s">
        <v>407</v>
      </c>
      <c r="D360" s="15">
        <v>44660</v>
      </c>
      <c r="E360" s="6">
        <v>6687</v>
      </c>
      <c r="F360" s="28">
        <f t="shared" si="91"/>
        <v>15715011.52</v>
      </c>
      <c r="G360" s="37">
        <f t="shared" si="80"/>
        <v>52.62</v>
      </c>
      <c r="H360" s="39">
        <f t="shared" si="92"/>
        <v>229</v>
      </c>
      <c r="I360" s="34">
        <f t="shared" si="81"/>
        <v>1.03</v>
      </c>
      <c r="J360" s="76">
        <v>21483283.370000001</v>
      </c>
      <c r="K360" s="76">
        <v>65039.92</v>
      </c>
      <c r="L360" s="76">
        <f t="shared" si="93"/>
        <v>21418243.449999999</v>
      </c>
      <c r="M360" s="64">
        <v>1827.412</v>
      </c>
      <c r="N360" s="23">
        <f>INDEX('BEFC_17-18'!$Z$3:$Z$502,MATCH('LECI_17-18'!A:A,'BEFC_17-18'!$A$3:$A$502))</f>
        <v>405.11599999999999</v>
      </c>
      <c r="O360" s="35">
        <f t="shared" si="82"/>
        <v>9593.7199999999993</v>
      </c>
      <c r="P360" s="237">
        <f t="shared" si="83"/>
        <v>37</v>
      </c>
      <c r="Q360" s="22">
        <f t="shared" si="84"/>
        <v>1.2393000000000001</v>
      </c>
      <c r="R360" s="34">
        <f t="shared" si="85"/>
        <v>1.03</v>
      </c>
      <c r="S360" s="29">
        <f t="shared" si="86"/>
        <v>1.37E-2</v>
      </c>
      <c r="T360" s="184">
        <f t="shared" si="94"/>
        <v>233</v>
      </c>
      <c r="U360" s="31">
        <f t="shared" si="87"/>
        <v>15356233</v>
      </c>
      <c r="V360" s="37">
        <f t="shared" si="88"/>
        <v>6878.41</v>
      </c>
      <c r="W360" s="34">
        <f t="shared" si="89"/>
        <v>0</v>
      </c>
      <c r="X360" s="34">
        <f t="shared" si="90"/>
        <v>1.03</v>
      </c>
      <c r="Y360" s="79">
        <v>261188.73</v>
      </c>
      <c r="Z360" s="78">
        <v>856758259</v>
      </c>
      <c r="AA360" s="11">
        <v>289229274</v>
      </c>
      <c r="AB360" s="11">
        <v>12662983.25</v>
      </c>
      <c r="AC360" s="11"/>
      <c r="AD360" s="11">
        <v>16259.69</v>
      </c>
      <c r="AE360" s="11">
        <v>20368.27</v>
      </c>
      <c r="AF360" s="11"/>
      <c r="AG360" s="11"/>
      <c r="AH360" s="11"/>
      <c r="AI360" s="11">
        <v>51321.26</v>
      </c>
      <c r="AJ360" s="11">
        <v>1878659.85</v>
      </c>
      <c r="AK360" s="11"/>
      <c r="AL360" s="11"/>
      <c r="AM360" s="11"/>
      <c r="AN360" s="11"/>
      <c r="AO360" s="11"/>
      <c r="AP360" s="11"/>
      <c r="AQ360" s="11"/>
      <c r="AR360" s="11"/>
      <c r="AS360" s="11"/>
      <c r="AT360" s="11">
        <v>800803.4</v>
      </c>
      <c r="AU360" s="8">
        <v>0</v>
      </c>
      <c r="AV360" s="8">
        <v>23427.07</v>
      </c>
      <c r="AW360" s="38">
        <f t="shared" si="95"/>
        <v>15453822.789999999</v>
      </c>
    </row>
    <row r="361" spans="1:49" x14ac:dyDescent="0.2">
      <c r="A361" s="1">
        <v>119356503</v>
      </c>
      <c r="B361" s="2" t="s">
        <v>412</v>
      </c>
      <c r="C361" s="2" t="s">
        <v>407</v>
      </c>
      <c r="D361" s="15">
        <v>60189</v>
      </c>
      <c r="E361" s="6">
        <v>7829</v>
      </c>
      <c r="F361" s="28">
        <f t="shared" si="91"/>
        <v>31379591.659999996</v>
      </c>
      <c r="G361" s="37">
        <f t="shared" si="80"/>
        <v>66.59</v>
      </c>
      <c r="H361" s="39">
        <f t="shared" si="92"/>
        <v>97</v>
      </c>
      <c r="I361" s="34">
        <f t="shared" si="81"/>
        <v>1.3</v>
      </c>
      <c r="J361" s="76">
        <v>43706647.030000001</v>
      </c>
      <c r="K361" s="76">
        <v>406894.2</v>
      </c>
      <c r="L361" s="76">
        <f t="shared" si="93"/>
        <v>43299752.829999998</v>
      </c>
      <c r="M361" s="64">
        <v>3054.1370000000002</v>
      </c>
      <c r="N361" s="23">
        <f>INDEX('BEFC_17-18'!$Z$3:$Z$502,MATCH('LECI_17-18'!A:A,'BEFC_17-18'!$A$3:$A$502))</f>
        <v>342.34300000000002</v>
      </c>
      <c r="O361" s="35">
        <f t="shared" si="82"/>
        <v>12748.42</v>
      </c>
      <c r="P361" s="237">
        <f t="shared" si="83"/>
        <v>331</v>
      </c>
      <c r="Q361" s="22">
        <f t="shared" si="84"/>
        <v>0.93259999999999998</v>
      </c>
      <c r="R361" s="34">
        <f t="shared" si="85"/>
        <v>1.21</v>
      </c>
      <c r="S361" s="29">
        <f t="shared" si="86"/>
        <v>1.52E-2</v>
      </c>
      <c r="T361" s="184">
        <f t="shared" si="94"/>
        <v>149</v>
      </c>
      <c r="U361" s="31">
        <f t="shared" si="87"/>
        <v>27633038</v>
      </c>
      <c r="V361" s="37">
        <f t="shared" si="88"/>
        <v>8135.79</v>
      </c>
      <c r="W361" s="34">
        <f t="shared" si="89"/>
        <v>0</v>
      </c>
      <c r="X361" s="34">
        <f t="shared" si="90"/>
        <v>1.21</v>
      </c>
      <c r="Y361" s="9">
        <v>1194513.3799999999</v>
      </c>
      <c r="Z361" s="78">
        <v>1554225783</v>
      </c>
      <c r="AA361" s="11">
        <v>507941196</v>
      </c>
      <c r="AB361" s="11">
        <v>25087042.629999999</v>
      </c>
      <c r="AC361" s="11"/>
      <c r="AD361" s="11">
        <v>32219.98</v>
      </c>
      <c r="AE361" s="11">
        <v>36489</v>
      </c>
      <c r="AF361" s="11"/>
      <c r="AG361" s="11"/>
      <c r="AH361" s="11"/>
      <c r="AI361" s="11"/>
      <c r="AJ361" s="11">
        <v>2855736.89</v>
      </c>
      <c r="AK361" s="11"/>
      <c r="AL361" s="11"/>
      <c r="AM361" s="11"/>
      <c r="AN361" s="11"/>
      <c r="AO361" s="11"/>
      <c r="AP361" s="11"/>
      <c r="AQ361" s="11"/>
      <c r="AR361" s="11"/>
      <c r="AS361" s="11"/>
      <c r="AT361" s="11">
        <v>2009739.54</v>
      </c>
      <c r="AU361" s="8">
        <v>0</v>
      </c>
      <c r="AV361" s="8">
        <v>163850.23999999999</v>
      </c>
      <c r="AW361" s="38">
        <f t="shared" si="95"/>
        <v>30185078.279999997</v>
      </c>
    </row>
    <row r="362" spans="1:49" x14ac:dyDescent="0.2">
      <c r="A362" s="1">
        <v>119356603</v>
      </c>
      <c r="B362" s="2" t="s">
        <v>413</v>
      </c>
      <c r="C362" s="2" t="s">
        <v>407</v>
      </c>
      <c r="D362" s="15">
        <v>48169</v>
      </c>
      <c r="E362" s="6">
        <v>3746</v>
      </c>
      <c r="F362" s="28">
        <f t="shared" si="91"/>
        <v>7441460.2600000007</v>
      </c>
      <c r="G362" s="37">
        <f t="shared" si="80"/>
        <v>41.24</v>
      </c>
      <c r="H362" s="39">
        <f t="shared" si="92"/>
        <v>374</v>
      </c>
      <c r="I362" s="34">
        <f t="shared" si="81"/>
        <v>0.8</v>
      </c>
      <c r="J362" s="76">
        <v>11420394.949999999</v>
      </c>
      <c r="K362" s="76">
        <v>16259.93</v>
      </c>
      <c r="L362" s="76">
        <f t="shared" si="93"/>
        <v>11404135.02</v>
      </c>
      <c r="M362" s="64">
        <v>982.13499999999999</v>
      </c>
      <c r="N362" s="23">
        <f>INDEX('BEFC_17-18'!$Z$3:$Z$502,MATCH('LECI_17-18'!A:A,'BEFC_17-18'!$A$3:$A$502))</f>
        <v>174.84200000000001</v>
      </c>
      <c r="O362" s="35">
        <f t="shared" si="82"/>
        <v>9856.84</v>
      </c>
      <c r="P362" s="237">
        <f t="shared" si="83"/>
        <v>55</v>
      </c>
      <c r="Q362" s="22">
        <f t="shared" si="84"/>
        <v>1.2061999999999999</v>
      </c>
      <c r="R362" s="34">
        <f t="shared" si="85"/>
        <v>0.8</v>
      </c>
      <c r="S362" s="29">
        <f t="shared" si="86"/>
        <v>1.3100000000000001E-2</v>
      </c>
      <c r="T362" s="184">
        <f t="shared" si="94"/>
        <v>263</v>
      </c>
      <c r="U362" s="31">
        <f t="shared" si="87"/>
        <v>7594921</v>
      </c>
      <c r="V362" s="37">
        <f t="shared" si="88"/>
        <v>6564.45</v>
      </c>
      <c r="W362" s="34">
        <f t="shared" si="89"/>
        <v>0.02</v>
      </c>
      <c r="X362" s="34">
        <f t="shared" si="90"/>
        <v>0.82000000000000006</v>
      </c>
      <c r="Y362" s="79">
        <v>224294.75</v>
      </c>
      <c r="Z362" s="78">
        <v>385356374</v>
      </c>
      <c r="AA362" s="11">
        <v>181428754</v>
      </c>
      <c r="AB362" s="11">
        <v>5560562.0499999998</v>
      </c>
      <c r="AC362" s="11"/>
      <c r="AD362" s="11"/>
      <c r="AE362" s="11">
        <v>9407.9</v>
      </c>
      <c r="AF362" s="11"/>
      <c r="AG362" s="11"/>
      <c r="AH362" s="11"/>
      <c r="AI362" s="11">
        <v>11230.08</v>
      </c>
      <c r="AJ362" s="11">
        <v>1013505.49</v>
      </c>
      <c r="AK362" s="11"/>
      <c r="AL362" s="11"/>
      <c r="AM362" s="11"/>
      <c r="AN362" s="11"/>
      <c r="AO362" s="11"/>
      <c r="AP362" s="11"/>
      <c r="AQ362" s="11"/>
      <c r="AR362" s="11"/>
      <c r="AS362" s="11"/>
      <c r="AT362" s="11">
        <v>610072.75</v>
      </c>
      <c r="AU362" s="8">
        <v>0</v>
      </c>
      <c r="AV362" s="8">
        <v>12387.24</v>
      </c>
      <c r="AW362" s="38">
        <f t="shared" si="95"/>
        <v>7217165.5100000007</v>
      </c>
    </row>
    <row r="363" spans="1:49" x14ac:dyDescent="0.2">
      <c r="A363" s="1">
        <v>119357003</v>
      </c>
      <c r="B363" s="2" t="s">
        <v>667</v>
      </c>
      <c r="C363" s="2" t="s">
        <v>407</v>
      </c>
      <c r="D363" s="15">
        <v>44639</v>
      </c>
      <c r="E363" s="6">
        <v>4738</v>
      </c>
      <c r="F363" s="28">
        <f t="shared" si="91"/>
        <v>14309374.51</v>
      </c>
      <c r="G363" s="37">
        <f t="shared" si="80"/>
        <v>67.66</v>
      </c>
      <c r="H363" s="39">
        <f t="shared" si="92"/>
        <v>89</v>
      </c>
      <c r="I363" s="34">
        <f t="shared" si="81"/>
        <v>1.32</v>
      </c>
      <c r="J363" s="76">
        <v>21231274.109999999</v>
      </c>
      <c r="K363" s="76">
        <v>39500</v>
      </c>
      <c r="L363" s="76">
        <f t="shared" si="93"/>
        <v>21191774.109999999</v>
      </c>
      <c r="M363" s="64">
        <v>1565.825</v>
      </c>
      <c r="N363" s="23">
        <f>INDEX('BEFC_17-18'!$Z$3:$Z$502,MATCH('LECI_17-18'!A:A,'BEFC_17-18'!$A$3:$A$502))</f>
        <v>322.86200000000002</v>
      </c>
      <c r="O363" s="35">
        <f t="shared" si="82"/>
        <v>11220.37</v>
      </c>
      <c r="P363" s="237">
        <f t="shared" si="83"/>
        <v>180</v>
      </c>
      <c r="Q363" s="22">
        <f t="shared" si="84"/>
        <v>1.0596000000000001</v>
      </c>
      <c r="R363" s="34">
        <f t="shared" si="85"/>
        <v>1.32</v>
      </c>
      <c r="S363" s="29">
        <f t="shared" si="86"/>
        <v>1.3899999999999999E-2</v>
      </c>
      <c r="T363" s="184">
        <f t="shared" si="94"/>
        <v>220</v>
      </c>
      <c r="U363" s="31">
        <f t="shared" si="87"/>
        <v>13796783</v>
      </c>
      <c r="V363" s="37">
        <f t="shared" si="88"/>
        <v>7304.96</v>
      </c>
      <c r="W363" s="34">
        <f t="shared" si="89"/>
        <v>0</v>
      </c>
      <c r="X363" s="34">
        <f t="shared" si="90"/>
        <v>1.32</v>
      </c>
      <c r="Y363" s="79">
        <v>462920.28</v>
      </c>
      <c r="Z363" s="78">
        <v>764114993</v>
      </c>
      <c r="AA363" s="11">
        <v>265495714</v>
      </c>
      <c r="AB363" s="11">
        <v>11589167.42</v>
      </c>
      <c r="AC363" s="11"/>
      <c r="AD363" s="11">
        <v>15504.76</v>
      </c>
      <c r="AE363" s="11">
        <v>17088.580000000002</v>
      </c>
      <c r="AF363" s="11"/>
      <c r="AG363" s="11"/>
      <c r="AH363" s="11"/>
      <c r="AI363" s="11">
        <v>63442.13</v>
      </c>
      <c r="AJ363" s="11">
        <v>1562271.43</v>
      </c>
      <c r="AK363" s="11"/>
      <c r="AL363" s="11"/>
      <c r="AM363" s="11"/>
      <c r="AN363" s="11"/>
      <c r="AO363" s="11"/>
      <c r="AP363" s="11"/>
      <c r="AQ363" s="11"/>
      <c r="AR363" s="11"/>
      <c r="AS363" s="11"/>
      <c r="AT363" s="11">
        <v>592284.42000000004</v>
      </c>
      <c r="AU363" s="8">
        <v>0</v>
      </c>
      <c r="AV363" s="8">
        <v>6695.49</v>
      </c>
      <c r="AW363" s="38">
        <f t="shared" si="95"/>
        <v>13846454.23</v>
      </c>
    </row>
    <row r="364" spans="1:49" x14ac:dyDescent="0.2">
      <c r="A364" s="1">
        <v>119357402</v>
      </c>
      <c r="B364" s="2" t="s">
        <v>415</v>
      </c>
      <c r="C364" s="2" t="s">
        <v>407</v>
      </c>
      <c r="D364" s="15">
        <v>37218</v>
      </c>
      <c r="E364" s="6">
        <v>28946</v>
      </c>
      <c r="F364" s="28">
        <f t="shared" si="91"/>
        <v>63595274.829999998</v>
      </c>
      <c r="G364" s="37">
        <f t="shared" si="80"/>
        <v>59.03</v>
      </c>
      <c r="H364" s="39">
        <f t="shared" si="92"/>
        <v>164</v>
      </c>
      <c r="I364" s="34">
        <f t="shared" si="81"/>
        <v>1.1499999999999999</v>
      </c>
      <c r="J364" s="76">
        <v>141102658.13999999</v>
      </c>
      <c r="K364" s="76">
        <v>190288</v>
      </c>
      <c r="L364" s="76">
        <f t="shared" si="93"/>
        <v>140912370.13999999</v>
      </c>
      <c r="M364" s="64">
        <v>10157.541999999999</v>
      </c>
      <c r="N364" s="23">
        <f>INDEX('BEFC_17-18'!$Z$3:$Z$502,MATCH('LECI_17-18'!A:A,'BEFC_17-18'!$A$3:$A$502))</f>
        <v>4160.7389999999996</v>
      </c>
      <c r="O364" s="35">
        <f t="shared" si="82"/>
        <v>9841.43</v>
      </c>
      <c r="P364" s="237">
        <f t="shared" si="83"/>
        <v>52</v>
      </c>
      <c r="Q364" s="22">
        <f t="shared" si="84"/>
        <v>1.2081</v>
      </c>
      <c r="R364" s="34">
        <f t="shared" si="85"/>
        <v>1.1499999999999999</v>
      </c>
      <c r="S364" s="29">
        <f t="shared" si="86"/>
        <v>1.9199999999999998E-2</v>
      </c>
      <c r="T364" s="184">
        <f t="shared" si="94"/>
        <v>31</v>
      </c>
      <c r="U364" s="31">
        <f t="shared" si="87"/>
        <v>44326356</v>
      </c>
      <c r="V364" s="37">
        <f t="shared" si="88"/>
        <v>3095.79</v>
      </c>
      <c r="W364" s="34">
        <f t="shared" si="89"/>
        <v>0.54</v>
      </c>
      <c r="X364" s="34">
        <f t="shared" si="90"/>
        <v>1.69</v>
      </c>
      <c r="Y364" s="79">
        <v>4364751.05</v>
      </c>
      <c r="Z364" s="78">
        <v>2273875550</v>
      </c>
      <c r="AA364" s="11">
        <v>1034061428</v>
      </c>
      <c r="AB364" s="11">
        <v>36943850.560000002</v>
      </c>
      <c r="AC364" s="11"/>
      <c r="AD364" s="11">
        <v>67289.429999999993</v>
      </c>
      <c r="AE364" s="11">
        <v>59144.06</v>
      </c>
      <c r="AF364" s="11"/>
      <c r="AG364" s="11"/>
      <c r="AH364" s="11"/>
      <c r="AI364" s="11">
        <v>150677.54999999999</v>
      </c>
      <c r="AJ364" s="11">
        <v>17405891.93</v>
      </c>
      <c r="AK364" s="11"/>
      <c r="AL364" s="11"/>
      <c r="AM364" s="11"/>
      <c r="AN364" s="11"/>
      <c r="AO364" s="11"/>
      <c r="AP364" s="11"/>
      <c r="AQ364" s="11"/>
      <c r="AR364" s="11"/>
      <c r="AS364" s="11"/>
      <c r="AT364" s="11">
        <v>4464136.25</v>
      </c>
      <c r="AU364" s="8">
        <v>0</v>
      </c>
      <c r="AV364" s="8">
        <v>139534</v>
      </c>
      <c r="AW364" s="38">
        <f t="shared" si="95"/>
        <v>59230523.780000001</v>
      </c>
    </row>
    <row r="365" spans="1:49" x14ac:dyDescent="0.2">
      <c r="A365" s="1">
        <v>119358403</v>
      </c>
      <c r="B365" s="2" t="s">
        <v>416</v>
      </c>
      <c r="C365" s="2" t="s">
        <v>407</v>
      </c>
      <c r="D365" s="15">
        <v>45720</v>
      </c>
      <c r="E365" s="6">
        <v>7452</v>
      </c>
      <c r="F365" s="28">
        <f t="shared" si="91"/>
        <v>15810570.939999999</v>
      </c>
      <c r="G365" s="37">
        <f t="shared" si="80"/>
        <v>46.41</v>
      </c>
      <c r="H365" s="39">
        <f t="shared" si="92"/>
        <v>310</v>
      </c>
      <c r="I365" s="34">
        <f t="shared" si="81"/>
        <v>0.91</v>
      </c>
      <c r="J365" s="76">
        <v>28922413</v>
      </c>
      <c r="K365" s="76">
        <v>219724</v>
      </c>
      <c r="L365" s="76">
        <f t="shared" si="93"/>
        <v>28702689</v>
      </c>
      <c r="M365" s="64">
        <v>2490.9639999999999</v>
      </c>
      <c r="N365" s="23">
        <f>INDEX('BEFC_17-18'!$Z$3:$Z$502,MATCH('LECI_17-18'!A:A,'BEFC_17-18'!$A$3:$A$502))</f>
        <v>234.27500000000001</v>
      </c>
      <c r="O365" s="35">
        <f t="shared" si="82"/>
        <v>10532.17</v>
      </c>
      <c r="P365" s="237">
        <f t="shared" si="83"/>
        <v>102</v>
      </c>
      <c r="Q365" s="22">
        <f t="shared" si="84"/>
        <v>1.1288</v>
      </c>
      <c r="R365" s="34">
        <f t="shared" si="85"/>
        <v>0.91</v>
      </c>
      <c r="S365" s="29">
        <f t="shared" si="86"/>
        <v>1.17E-2</v>
      </c>
      <c r="T365" s="184">
        <f t="shared" si="94"/>
        <v>366</v>
      </c>
      <c r="U365" s="31">
        <f t="shared" si="87"/>
        <v>18148775</v>
      </c>
      <c r="V365" s="37">
        <f t="shared" si="88"/>
        <v>6659.52</v>
      </c>
      <c r="W365" s="34">
        <f t="shared" si="89"/>
        <v>0.01</v>
      </c>
      <c r="X365" s="34">
        <f t="shared" si="90"/>
        <v>0.92</v>
      </c>
      <c r="Y365" s="79">
        <v>892797.94</v>
      </c>
      <c r="Z365" s="78">
        <v>962252120</v>
      </c>
      <c r="AA365" s="11">
        <v>392134042</v>
      </c>
      <c r="AB365" s="11">
        <v>11480723</v>
      </c>
      <c r="AC365" s="11">
        <v>14901</v>
      </c>
      <c r="AD365" s="11"/>
      <c r="AE365" s="11">
        <v>76428</v>
      </c>
      <c r="AF365" s="11"/>
      <c r="AG365" s="11"/>
      <c r="AH365" s="11"/>
      <c r="AI365" s="11">
        <v>31704</v>
      </c>
      <c r="AJ365" s="11">
        <v>2312864</v>
      </c>
      <c r="AK365" s="11"/>
      <c r="AL365" s="11"/>
      <c r="AM365" s="11"/>
      <c r="AN365" s="11"/>
      <c r="AO365" s="11"/>
      <c r="AP365" s="11"/>
      <c r="AQ365" s="11"/>
      <c r="AR365" s="11"/>
      <c r="AS365" s="11"/>
      <c r="AT365" s="11">
        <v>993172</v>
      </c>
      <c r="AU365" s="8">
        <v>0</v>
      </c>
      <c r="AV365" s="8">
        <v>7981</v>
      </c>
      <c r="AW365" s="38">
        <f t="shared" si="95"/>
        <v>14917773</v>
      </c>
    </row>
    <row r="366" spans="1:49" x14ac:dyDescent="0.2">
      <c r="A366" s="1">
        <v>119581003</v>
      </c>
      <c r="B366" s="2" t="s">
        <v>417</v>
      </c>
      <c r="C366" s="2" t="s">
        <v>418</v>
      </c>
      <c r="D366" s="15">
        <v>45511</v>
      </c>
      <c r="E366" s="6">
        <v>3254</v>
      </c>
      <c r="F366" s="28">
        <f t="shared" si="91"/>
        <v>6970465.5700000012</v>
      </c>
      <c r="G366" s="37">
        <f t="shared" si="80"/>
        <v>47.07</v>
      </c>
      <c r="H366" s="39">
        <f t="shared" si="92"/>
        <v>304</v>
      </c>
      <c r="I366" s="34">
        <f t="shared" si="81"/>
        <v>0.92</v>
      </c>
      <c r="J366" s="76">
        <v>13913328.15</v>
      </c>
      <c r="K366" s="76">
        <v>47040</v>
      </c>
      <c r="L366" s="76">
        <f t="shared" si="93"/>
        <v>13866288.15</v>
      </c>
      <c r="M366" s="64">
        <v>1036.6790000000001</v>
      </c>
      <c r="N366" s="23">
        <f>INDEX('BEFC_17-18'!$Z$3:$Z$502,MATCH('LECI_17-18'!A:A,'BEFC_17-18'!$A$3:$A$502))</f>
        <v>312.74099999999999</v>
      </c>
      <c r="O366" s="35">
        <f t="shared" si="82"/>
        <v>10275.74</v>
      </c>
      <c r="P366" s="237">
        <f t="shared" si="83"/>
        <v>77</v>
      </c>
      <c r="Q366" s="22">
        <f t="shared" si="84"/>
        <v>1.157</v>
      </c>
      <c r="R366" s="34">
        <f t="shared" si="85"/>
        <v>0.92</v>
      </c>
      <c r="S366" s="29">
        <f t="shared" si="86"/>
        <v>1.2699999999999999E-2</v>
      </c>
      <c r="T366" s="184">
        <f t="shared" si="94"/>
        <v>304</v>
      </c>
      <c r="U366" s="31">
        <f t="shared" si="87"/>
        <v>7383029</v>
      </c>
      <c r="V366" s="37">
        <f t="shared" si="88"/>
        <v>5471.26</v>
      </c>
      <c r="W366" s="34">
        <f t="shared" si="89"/>
        <v>0.18</v>
      </c>
      <c r="X366" s="34">
        <f t="shared" si="90"/>
        <v>1.1000000000000001</v>
      </c>
      <c r="Y366" s="79">
        <v>732358.04</v>
      </c>
      <c r="Z366" s="78">
        <v>433932360</v>
      </c>
      <c r="AA366" s="11">
        <v>117039922</v>
      </c>
      <c r="AB366" s="11">
        <v>5407328.3600000003</v>
      </c>
      <c r="AC366" s="11"/>
      <c r="AD366" s="11">
        <v>6460.74</v>
      </c>
      <c r="AE366" s="11">
        <v>34555.25</v>
      </c>
      <c r="AF366" s="11"/>
      <c r="AG366" s="11"/>
      <c r="AH366" s="11"/>
      <c r="AI366" s="11"/>
      <c r="AJ366" s="11">
        <v>109082.69</v>
      </c>
      <c r="AK366" s="11"/>
      <c r="AL366" s="11"/>
      <c r="AM366" s="11"/>
      <c r="AN366" s="11"/>
      <c r="AO366" s="11"/>
      <c r="AP366" s="11"/>
      <c r="AQ366" s="11"/>
      <c r="AR366" s="11"/>
      <c r="AS366" s="11"/>
      <c r="AT366" s="11">
        <v>447678.87</v>
      </c>
      <c r="AU366" s="8">
        <v>0</v>
      </c>
      <c r="AV366" s="8">
        <v>233001.62</v>
      </c>
      <c r="AW366" s="38">
        <f t="shared" si="95"/>
        <v>6238107.5300000012</v>
      </c>
    </row>
    <row r="367" spans="1:49" x14ac:dyDescent="0.2">
      <c r="A367" s="1">
        <v>119582503</v>
      </c>
      <c r="B367" s="2" t="s">
        <v>419</v>
      </c>
      <c r="C367" s="2" t="s">
        <v>418</v>
      </c>
      <c r="D367" s="15">
        <v>56199</v>
      </c>
      <c r="E367" s="6">
        <v>2894</v>
      </c>
      <c r="F367" s="28">
        <f t="shared" si="91"/>
        <v>6586907.5099999998</v>
      </c>
      <c r="G367" s="37">
        <f t="shared" si="80"/>
        <v>40.5</v>
      </c>
      <c r="H367" s="39">
        <f t="shared" si="92"/>
        <v>386</v>
      </c>
      <c r="I367" s="34">
        <f t="shared" si="81"/>
        <v>0.79</v>
      </c>
      <c r="J367" s="76">
        <v>18407885.449999999</v>
      </c>
      <c r="K367" s="76">
        <v>732345.91</v>
      </c>
      <c r="L367" s="76">
        <f t="shared" si="93"/>
        <v>17675539.539999999</v>
      </c>
      <c r="M367" s="64">
        <v>1213.5450000000001</v>
      </c>
      <c r="N367" s="23">
        <f>INDEX('BEFC_17-18'!$Z$3:$Z$502,MATCH('LECI_17-18'!A:A,'BEFC_17-18'!$A$3:$A$502))</f>
        <v>345.476</v>
      </c>
      <c r="O367" s="35">
        <f t="shared" si="82"/>
        <v>11337.59</v>
      </c>
      <c r="P367" s="237">
        <f t="shared" si="83"/>
        <v>194</v>
      </c>
      <c r="Q367" s="22">
        <f t="shared" si="84"/>
        <v>1.0486</v>
      </c>
      <c r="R367" s="34">
        <f t="shared" si="85"/>
        <v>0.79</v>
      </c>
      <c r="S367" s="29">
        <f t="shared" si="86"/>
        <v>8.9999999999999993E-3</v>
      </c>
      <c r="T367" s="184">
        <f t="shared" si="94"/>
        <v>475</v>
      </c>
      <c r="U367" s="31">
        <f t="shared" si="87"/>
        <v>9801857</v>
      </c>
      <c r="V367" s="37">
        <f t="shared" si="88"/>
        <v>6287.19</v>
      </c>
      <c r="W367" s="34">
        <f t="shared" si="89"/>
        <v>0.06</v>
      </c>
      <c r="X367" s="34">
        <f t="shared" si="90"/>
        <v>0.85000000000000009</v>
      </c>
      <c r="Y367" s="79">
        <v>339694.57</v>
      </c>
      <c r="Z367" s="78">
        <v>483925041</v>
      </c>
      <c r="AA367" s="11">
        <v>247556831</v>
      </c>
      <c r="AB367" s="11">
        <v>5302274.0599999996</v>
      </c>
      <c r="AC367" s="11"/>
      <c r="AD367" s="11"/>
      <c r="AE367" s="11">
        <v>7201.37</v>
      </c>
      <c r="AF367" s="11"/>
      <c r="AG367" s="11">
        <v>14506</v>
      </c>
      <c r="AH367" s="11"/>
      <c r="AI367" s="11">
        <v>14506</v>
      </c>
      <c r="AJ367" s="11">
        <v>707561.47</v>
      </c>
      <c r="AK367" s="11"/>
      <c r="AL367" s="11"/>
      <c r="AM367" s="11"/>
      <c r="AN367" s="11"/>
      <c r="AO367" s="11"/>
      <c r="AP367" s="11"/>
      <c r="AQ367" s="11"/>
      <c r="AR367" s="11"/>
      <c r="AS367" s="11"/>
      <c r="AT367" s="11">
        <v>177316.75</v>
      </c>
      <c r="AU367" s="8">
        <v>0</v>
      </c>
      <c r="AV367" s="8">
        <v>23847.29</v>
      </c>
      <c r="AW367" s="38">
        <f t="shared" si="95"/>
        <v>6247212.9399999995</v>
      </c>
    </row>
    <row r="368" spans="1:49" x14ac:dyDescent="0.2">
      <c r="A368" s="1">
        <v>119583003</v>
      </c>
      <c r="B368" s="2" t="s">
        <v>420</v>
      </c>
      <c r="C368" s="2" t="s">
        <v>418</v>
      </c>
      <c r="D368" s="15">
        <v>49267</v>
      </c>
      <c r="E368" s="6">
        <v>2521</v>
      </c>
      <c r="F368" s="28">
        <f t="shared" si="91"/>
        <v>6591856.2699999986</v>
      </c>
      <c r="G368" s="37">
        <f t="shared" si="80"/>
        <v>53.07</v>
      </c>
      <c r="H368" s="39">
        <f t="shared" si="92"/>
        <v>226</v>
      </c>
      <c r="I368" s="34">
        <f t="shared" si="81"/>
        <v>1.04</v>
      </c>
      <c r="J368" s="76">
        <v>12638357.299999999</v>
      </c>
      <c r="K368" s="76">
        <v>75578.44</v>
      </c>
      <c r="L368" s="76">
        <f t="shared" si="93"/>
        <v>12562778.859999999</v>
      </c>
      <c r="M368" s="64">
        <v>751.51499999999999</v>
      </c>
      <c r="N368" s="23">
        <f>INDEX('BEFC_17-18'!$Z$3:$Z$502,MATCH('LECI_17-18'!A:A,'BEFC_17-18'!$A$3:$A$502))</f>
        <v>249.94499999999999</v>
      </c>
      <c r="O368" s="35">
        <f t="shared" si="82"/>
        <v>12544.46</v>
      </c>
      <c r="P368" s="237">
        <f t="shared" si="83"/>
        <v>314</v>
      </c>
      <c r="Q368" s="22">
        <f t="shared" si="84"/>
        <v>0.94779999999999998</v>
      </c>
      <c r="R368" s="34">
        <f t="shared" si="85"/>
        <v>0.99</v>
      </c>
      <c r="S368" s="29">
        <f t="shared" si="86"/>
        <v>1.18E-2</v>
      </c>
      <c r="T368" s="184">
        <f t="shared" si="94"/>
        <v>360</v>
      </c>
      <c r="U368" s="31">
        <f t="shared" si="87"/>
        <v>7492282</v>
      </c>
      <c r="V368" s="37">
        <f t="shared" si="88"/>
        <v>7481.36</v>
      </c>
      <c r="W368" s="34">
        <f t="shared" si="89"/>
        <v>0</v>
      </c>
      <c r="X368" s="34">
        <f t="shared" si="90"/>
        <v>0.99</v>
      </c>
      <c r="Y368" s="79">
        <v>374439.14</v>
      </c>
      <c r="Z368" s="78">
        <v>457780175</v>
      </c>
      <c r="AA368" s="11">
        <v>101345328</v>
      </c>
      <c r="AB368" s="11">
        <v>5102133.57</v>
      </c>
      <c r="AC368" s="11"/>
      <c r="AD368" s="11">
        <v>7080.88</v>
      </c>
      <c r="AE368" s="11">
        <v>14820.22</v>
      </c>
      <c r="AF368" s="11"/>
      <c r="AG368" s="11">
        <v>7400.8</v>
      </c>
      <c r="AH368" s="11"/>
      <c r="AI368" s="11">
        <v>7400.8</v>
      </c>
      <c r="AJ368" s="11">
        <v>683799.47</v>
      </c>
      <c r="AK368" s="11"/>
      <c r="AL368" s="11"/>
      <c r="AM368" s="11"/>
      <c r="AN368" s="11"/>
      <c r="AO368" s="11"/>
      <c r="AP368" s="11"/>
      <c r="AQ368" s="11"/>
      <c r="AR368" s="11"/>
      <c r="AS368" s="11"/>
      <c r="AT368" s="11">
        <v>392435.72</v>
      </c>
      <c r="AU368" s="8">
        <v>0</v>
      </c>
      <c r="AV368" s="8">
        <v>2345.67</v>
      </c>
      <c r="AW368" s="38">
        <f t="shared" si="95"/>
        <v>6217417.129999999</v>
      </c>
    </row>
    <row r="369" spans="1:49" x14ac:dyDescent="0.2">
      <c r="A369" s="1">
        <v>119584503</v>
      </c>
      <c r="B369" s="2" t="s">
        <v>421</v>
      </c>
      <c r="C369" s="2" t="s">
        <v>418</v>
      </c>
      <c r="D369" s="15">
        <v>54099</v>
      </c>
      <c r="E369" s="6">
        <v>4987</v>
      </c>
      <c r="F369" s="28">
        <f t="shared" si="91"/>
        <v>11137673.840000002</v>
      </c>
      <c r="G369" s="37">
        <f t="shared" si="80"/>
        <v>41.28</v>
      </c>
      <c r="H369" s="39">
        <f t="shared" si="92"/>
        <v>371</v>
      </c>
      <c r="I369" s="34">
        <f t="shared" si="81"/>
        <v>0.81</v>
      </c>
      <c r="J369" s="76">
        <v>24042802.289999999</v>
      </c>
      <c r="K369" s="76">
        <v>624</v>
      </c>
      <c r="L369" s="76">
        <f t="shared" si="93"/>
        <v>24042178.289999999</v>
      </c>
      <c r="M369" s="64">
        <v>1455.383</v>
      </c>
      <c r="N369" s="23">
        <f>INDEX('BEFC_17-18'!$Z$3:$Z$502,MATCH('LECI_17-18'!A:A,'BEFC_17-18'!$A$3:$A$502))</f>
        <v>361.08</v>
      </c>
      <c r="O369" s="35">
        <f t="shared" si="82"/>
        <v>13235.71</v>
      </c>
      <c r="P369" s="237">
        <f t="shared" si="83"/>
        <v>358</v>
      </c>
      <c r="Q369" s="22">
        <f t="shared" si="84"/>
        <v>0.89829999999999999</v>
      </c>
      <c r="R369" s="34">
        <f t="shared" si="85"/>
        <v>0.73</v>
      </c>
      <c r="S369" s="29">
        <f t="shared" si="86"/>
        <v>1.09E-2</v>
      </c>
      <c r="T369" s="184">
        <f t="shared" si="94"/>
        <v>409</v>
      </c>
      <c r="U369" s="31">
        <f t="shared" si="87"/>
        <v>13715130</v>
      </c>
      <c r="V369" s="37">
        <f t="shared" si="88"/>
        <v>7550.46</v>
      </c>
      <c r="W369" s="34">
        <f t="shared" si="89"/>
        <v>0</v>
      </c>
      <c r="X369" s="34">
        <f t="shared" si="90"/>
        <v>0.73</v>
      </c>
      <c r="Y369" s="79">
        <v>1098662.32</v>
      </c>
      <c r="Z369" s="78">
        <v>788053612</v>
      </c>
      <c r="AA369" s="11">
        <v>235463550</v>
      </c>
      <c r="AB369" s="11">
        <v>9188625.5700000003</v>
      </c>
      <c r="AC369" s="11"/>
      <c r="AD369" s="11">
        <v>10918.17</v>
      </c>
      <c r="AE369" s="11">
        <v>6314.03</v>
      </c>
      <c r="AF369" s="11"/>
      <c r="AG369" s="11">
        <v>19345.8</v>
      </c>
      <c r="AH369" s="11"/>
      <c r="AI369" s="11">
        <v>19345.8</v>
      </c>
      <c r="AJ369" s="11">
        <v>187122.91</v>
      </c>
      <c r="AK369" s="11"/>
      <c r="AL369" s="11"/>
      <c r="AM369" s="11"/>
      <c r="AN369" s="11"/>
      <c r="AO369" s="11"/>
      <c r="AP369" s="11"/>
      <c r="AQ369" s="11"/>
      <c r="AR369" s="11"/>
      <c r="AS369" s="11"/>
      <c r="AT369" s="11">
        <v>604798.18999999994</v>
      </c>
      <c r="AU369" s="8">
        <v>0</v>
      </c>
      <c r="AV369" s="8">
        <v>2541.0500000000002</v>
      </c>
      <c r="AW369" s="38">
        <f t="shared" si="95"/>
        <v>10039011.520000001</v>
      </c>
    </row>
    <row r="370" spans="1:49" x14ac:dyDescent="0.2">
      <c r="A370" s="1">
        <v>119584603</v>
      </c>
      <c r="B370" s="2" t="s">
        <v>422</v>
      </c>
      <c r="C370" s="2" t="s">
        <v>418</v>
      </c>
      <c r="D370" s="15">
        <v>54861</v>
      </c>
      <c r="E370" s="6">
        <v>3536</v>
      </c>
      <c r="F370" s="28">
        <f t="shared" si="91"/>
        <v>8415326.040000001</v>
      </c>
      <c r="G370" s="37">
        <f t="shared" si="80"/>
        <v>43.38</v>
      </c>
      <c r="H370" s="39">
        <f t="shared" si="92"/>
        <v>347</v>
      </c>
      <c r="I370" s="34">
        <f t="shared" si="81"/>
        <v>0.85</v>
      </c>
      <c r="J370" s="76">
        <v>19440805.309999999</v>
      </c>
      <c r="K370" s="76">
        <v>20101.11</v>
      </c>
      <c r="L370" s="76">
        <f t="shared" si="93"/>
        <v>19420704.199999999</v>
      </c>
      <c r="M370" s="64">
        <v>1017.336</v>
      </c>
      <c r="N370" s="23">
        <f>INDEX('BEFC_17-18'!$Z$3:$Z$502,MATCH('LECI_17-18'!A:A,'BEFC_17-18'!$A$3:$A$502))</f>
        <v>334.58199999999999</v>
      </c>
      <c r="O370" s="35">
        <f t="shared" si="82"/>
        <v>14365.3</v>
      </c>
      <c r="P370" s="237">
        <f t="shared" si="83"/>
        <v>416</v>
      </c>
      <c r="Q370" s="22">
        <f t="shared" si="84"/>
        <v>0.8276</v>
      </c>
      <c r="R370" s="34">
        <f t="shared" si="85"/>
        <v>0.7</v>
      </c>
      <c r="S370" s="29">
        <f t="shared" si="86"/>
        <v>0.01</v>
      </c>
      <c r="T370" s="184">
        <f t="shared" si="94"/>
        <v>446</v>
      </c>
      <c r="U370" s="31">
        <f t="shared" si="87"/>
        <v>11307772</v>
      </c>
      <c r="V370" s="37">
        <f t="shared" si="88"/>
        <v>8364.24</v>
      </c>
      <c r="W370" s="34">
        <f t="shared" si="89"/>
        <v>0</v>
      </c>
      <c r="X370" s="34">
        <f t="shared" si="90"/>
        <v>0.7</v>
      </c>
      <c r="Y370" s="79">
        <v>523395.96</v>
      </c>
      <c r="Z370" s="78">
        <v>587814943</v>
      </c>
      <c r="AA370" s="11">
        <v>256048631</v>
      </c>
      <c r="AB370" s="11">
        <v>6290670.25</v>
      </c>
      <c r="AC370" s="11"/>
      <c r="AD370" s="11">
        <v>8533.35</v>
      </c>
      <c r="AE370" s="11">
        <v>1465.01</v>
      </c>
      <c r="AF370" s="11"/>
      <c r="AG370" s="11">
        <v>14554.2</v>
      </c>
      <c r="AH370" s="11"/>
      <c r="AI370" s="11">
        <v>14554.2</v>
      </c>
      <c r="AJ370" s="11">
        <v>1006776.95</v>
      </c>
      <c r="AK370" s="11"/>
      <c r="AL370" s="11"/>
      <c r="AM370" s="11"/>
      <c r="AN370" s="11"/>
      <c r="AO370" s="11"/>
      <c r="AP370" s="11"/>
      <c r="AQ370" s="11"/>
      <c r="AR370" s="11"/>
      <c r="AS370" s="11"/>
      <c r="AT370" s="11">
        <v>543727.41</v>
      </c>
      <c r="AU370" s="8">
        <v>30</v>
      </c>
      <c r="AV370" s="8">
        <v>11618.71</v>
      </c>
      <c r="AW370" s="38">
        <f t="shared" si="95"/>
        <v>7891930.0800000001</v>
      </c>
    </row>
    <row r="371" spans="1:49" x14ac:dyDescent="0.2">
      <c r="A371" s="1">
        <v>119586503</v>
      </c>
      <c r="B371" s="2" t="s">
        <v>423</v>
      </c>
      <c r="C371" s="2" t="s">
        <v>418</v>
      </c>
      <c r="D371" s="15">
        <v>39969</v>
      </c>
      <c r="E371" s="6">
        <v>2073</v>
      </c>
      <c r="F371" s="28">
        <f t="shared" si="91"/>
        <v>4235764.9600000009</v>
      </c>
      <c r="G371" s="37">
        <f t="shared" si="80"/>
        <v>51.12</v>
      </c>
      <c r="H371" s="39">
        <f t="shared" si="92"/>
        <v>256</v>
      </c>
      <c r="I371" s="34">
        <f t="shared" si="81"/>
        <v>1</v>
      </c>
      <c r="J371" s="76">
        <v>14527588.859999999</v>
      </c>
      <c r="K371" s="76">
        <v>0</v>
      </c>
      <c r="L371" s="76">
        <f t="shared" si="93"/>
        <v>14527588.859999999</v>
      </c>
      <c r="M371" s="64">
        <v>788.83</v>
      </c>
      <c r="N371" s="23">
        <f>INDEX('BEFC_17-18'!$Z$3:$Z$502,MATCH('LECI_17-18'!A:A,'BEFC_17-18'!$A$3:$A$502))</f>
        <v>282.32299999999998</v>
      </c>
      <c r="O371" s="35">
        <f t="shared" si="82"/>
        <v>13562.57</v>
      </c>
      <c r="P371" s="237">
        <f t="shared" si="83"/>
        <v>382</v>
      </c>
      <c r="Q371" s="22">
        <f t="shared" si="84"/>
        <v>0.87660000000000005</v>
      </c>
      <c r="R371" s="34">
        <f t="shared" si="85"/>
        <v>0.88</v>
      </c>
      <c r="S371" s="29">
        <f t="shared" si="86"/>
        <v>1.26E-2</v>
      </c>
      <c r="T371" s="184">
        <f t="shared" si="94"/>
        <v>312</v>
      </c>
      <c r="U371" s="31">
        <f t="shared" si="87"/>
        <v>4508624</v>
      </c>
      <c r="V371" s="37">
        <f t="shared" si="88"/>
        <v>4209.13</v>
      </c>
      <c r="W371" s="34">
        <f t="shared" si="89"/>
        <v>0.37</v>
      </c>
      <c r="X371" s="34">
        <f t="shared" si="90"/>
        <v>1.25</v>
      </c>
      <c r="Y371" s="79">
        <v>398307.65</v>
      </c>
      <c r="Z371" s="78">
        <v>264088794</v>
      </c>
      <c r="AA371" s="11">
        <v>72375672</v>
      </c>
      <c r="AB371" s="11">
        <v>3339324.06</v>
      </c>
      <c r="AC371" s="11"/>
      <c r="AD371" s="11"/>
      <c r="AE371" s="11">
        <v>18291.87</v>
      </c>
      <c r="AF371" s="11"/>
      <c r="AG371" s="11"/>
      <c r="AH371" s="11"/>
      <c r="AI371" s="11"/>
      <c r="AJ371" s="11">
        <v>62171.41</v>
      </c>
      <c r="AK371" s="11"/>
      <c r="AL371" s="11"/>
      <c r="AM371" s="11"/>
      <c r="AN371" s="11"/>
      <c r="AO371" s="11"/>
      <c r="AP371" s="11"/>
      <c r="AQ371" s="11"/>
      <c r="AR371" s="11"/>
      <c r="AS371" s="11"/>
      <c r="AT371" s="11">
        <v>417639.77</v>
      </c>
      <c r="AU371" s="8">
        <v>0</v>
      </c>
      <c r="AV371" s="8">
        <v>30.2</v>
      </c>
      <c r="AW371" s="38">
        <f t="shared" si="95"/>
        <v>3837457.3100000005</v>
      </c>
    </row>
    <row r="372" spans="1:49" x14ac:dyDescent="0.2">
      <c r="A372" s="1">
        <v>119648303</v>
      </c>
      <c r="B372" s="2" t="s">
        <v>424</v>
      </c>
      <c r="C372" s="2" t="s">
        <v>444</v>
      </c>
      <c r="D372" s="15">
        <v>53365</v>
      </c>
      <c r="E372" s="6">
        <v>10368</v>
      </c>
      <c r="F372" s="28">
        <f t="shared" si="91"/>
        <v>50991572.580000006</v>
      </c>
      <c r="G372" s="37">
        <f t="shared" si="80"/>
        <v>92.16</v>
      </c>
      <c r="H372" s="39">
        <f t="shared" si="92"/>
        <v>8</v>
      </c>
      <c r="I372" s="34">
        <f t="shared" si="81"/>
        <v>1.8</v>
      </c>
      <c r="J372" s="76">
        <v>61694211.960000001</v>
      </c>
      <c r="K372" s="76">
        <v>821409.52</v>
      </c>
      <c r="L372" s="76">
        <f t="shared" si="93"/>
        <v>60872802.439999998</v>
      </c>
      <c r="M372" s="64">
        <v>3167.7939999999999</v>
      </c>
      <c r="N372" s="23">
        <f>INDEX('BEFC_17-18'!$Z$3:$Z$502,MATCH('LECI_17-18'!A:A,'BEFC_17-18'!$A$3:$A$502))</f>
        <v>456.83300000000003</v>
      </c>
      <c r="O372" s="35">
        <f t="shared" si="82"/>
        <v>16794.23</v>
      </c>
      <c r="P372" s="237">
        <f t="shared" si="83"/>
        <v>473</v>
      </c>
      <c r="Q372" s="22">
        <f t="shared" si="84"/>
        <v>0.70789999999999997</v>
      </c>
      <c r="R372" s="34">
        <f t="shared" si="85"/>
        <v>1.27</v>
      </c>
      <c r="S372" s="29">
        <f t="shared" si="86"/>
        <v>1.14E-2</v>
      </c>
      <c r="T372" s="184">
        <f t="shared" si="94"/>
        <v>378</v>
      </c>
      <c r="U372" s="31">
        <f t="shared" si="87"/>
        <v>59851984</v>
      </c>
      <c r="V372" s="37">
        <f t="shared" si="88"/>
        <v>16512.59</v>
      </c>
      <c r="W372" s="34">
        <f t="shared" si="89"/>
        <v>0</v>
      </c>
      <c r="X372" s="34">
        <f t="shared" si="90"/>
        <v>1.27</v>
      </c>
      <c r="Y372" s="79">
        <v>1357403.09</v>
      </c>
      <c r="Z372" s="78">
        <v>4085221072</v>
      </c>
      <c r="AA372" s="11">
        <v>381344880</v>
      </c>
      <c r="AB372" s="11">
        <v>45529258.619999997</v>
      </c>
      <c r="AC372" s="11">
        <v>62705.279999999999</v>
      </c>
      <c r="AD372" s="11">
        <v>53966.41</v>
      </c>
      <c r="AE372" s="11">
        <v>52106.93</v>
      </c>
      <c r="AF372" s="11"/>
      <c r="AG372" s="11"/>
      <c r="AH372" s="11"/>
      <c r="AI372" s="11"/>
      <c r="AJ372" s="11">
        <v>1009745.77</v>
      </c>
      <c r="AK372" s="11"/>
      <c r="AL372" s="11"/>
      <c r="AM372" s="11"/>
      <c r="AN372" s="11"/>
      <c r="AO372" s="11"/>
      <c r="AP372" s="11"/>
      <c r="AQ372" s="11"/>
      <c r="AR372" s="11"/>
      <c r="AS372" s="11"/>
      <c r="AT372" s="11">
        <v>2905234.91</v>
      </c>
      <c r="AU372" s="8">
        <v>10220</v>
      </c>
      <c r="AV372" s="8">
        <v>10931.57</v>
      </c>
      <c r="AW372" s="38">
        <f t="shared" si="95"/>
        <v>49634169.490000002</v>
      </c>
    </row>
    <row r="373" spans="1:49" x14ac:dyDescent="0.2">
      <c r="A373" s="1">
        <v>119648703</v>
      </c>
      <c r="B373" s="2" t="s">
        <v>426</v>
      </c>
      <c r="C373" s="2" t="s">
        <v>425</v>
      </c>
      <c r="D373" s="15">
        <v>46332</v>
      </c>
      <c r="E373" s="6">
        <v>8207</v>
      </c>
      <c r="F373" s="28">
        <f t="shared" si="91"/>
        <v>32306305.609999999</v>
      </c>
      <c r="G373" s="37">
        <f t="shared" si="80"/>
        <v>84.96</v>
      </c>
      <c r="H373" s="39">
        <f t="shared" si="92"/>
        <v>14</v>
      </c>
      <c r="I373" s="34">
        <f t="shared" si="81"/>
        <v>1.66</v>
      </c>
      <c r="J373" s="76">
        <v>46792302.530000001</v>
      </c>
      <c r="K373" s="76">
        <v>578633.88</v>
      </c>
      <c r="L373" s="76">
        <f t="shared" si="93"/>
        <v>46213668.649999999</v>
      </c>
      <c r="M373" s="64">
        <v>2660.4430000000002</v>
      </c>
      <c r="N373" s="23">
        <f>INDEX('BEFC_17-18'!$Z$3:$Z$502,MATCH('LECI_17-18'!A:A,'BEFC_17-18'!$A$3:$A$502))</f>
        <v>533.72299999999996</v>
      </c>
      <c r="O373" s="35">
        <f t="shared" si="82"/>
        <v>14468.15</v>
      </c>
      <c r="P373" s="237">
        <f t="shared" si="83"/>
        <v>419</v>
      </c>
      <c r="Q373" s="22">
        <f t="shared" si="84"/>
        <v>0.82169999999999999</v>
      </c>
      <c r="R373" s="34">
        <f t="shared" si="85"/>
        <v>1.36</v>
      </c>
      <c r="S373" s="29">
        <f t="shared" si="86"/>
        <v>1.1599999999999999E-2</v>
      </c>
      <c r="T373" s="184">
        <f t="shared" si="94"/>
        <v>370</v>
      </c>
      <c r="U373" s="31">
        <f t="shared" si="87"/>
        <v>37192034</v>
      </c>
      <c r="V373" s="37">
        <f t="shared" si="88"/>
        <v>11643.74</v>
      </c>
      <c r="W373" s="34">
        <f t="shared" si="89"/>
        <v>0</v>
      </c>
      <c r="X373" s="34">
        <f t="shared" si="90"/>
        <v>1.36</v>
      </c>
      <c r="Y373" s="79">
        <v>1153962.57</v>
      </c>
      <c r="Z373" s="78">
        <v>2414880942</v>
      </c>
      <c r="AA373" s="11">
        <v>360643995</v>
      </c>
      <c r="AB373" s="11">
        <v>28239436.149999999</v>
      </c>
      <c r="AC373" s="11"/>
      <c r="AD373" s="11">
        <v>33297.54</v>
      </c>
      <c r="AE373" s="11">
        <v>23595.11</v>
      </c>
      <c r="AF373" s="11"/>
      <c r="AG373" s="11">
        <v>55472.1</v>
      </c>
      <c r="AH373" s="11"/>
      <c r="AI373" s="11">
        <v>55472.1</v>
      </c>
      <c r="AJ373" s="11">
        <v>720579.61</v>
      </c>
      <c r="AK373" s="11"/>
      <c r="AL373" s="11"/>
      <c r="AM373" s="11"/>
      <c r="AN373" s="11"/>
      <c r="AO373" s="11"/>
      <c r="AP373" s="11"/>
      <c r="AQ373" s="11"/>
      <c r="AR373" s="11"/>
      <c r="AS373" s="11"/>
      <c r="AT373" s="11">
        <v>1919592.83</v>
      </c>
      <c r="AU373" s="8">
        <v>0</v>
      </c>
      <c r="AV373" s="8">
        <v>104897.60000000001</v>
      </c>
      <c r="AW373" s="38">
        <f t="shared" si="95"/>
        <v>31152343.039999999</v>
      </c>
    </row>
    <row r="374" spans="1:49" x14ac:dyDescent="0.2">
      <c r="A374" s="1">
        <v>119648903</v>
      </c>
      <c r="B374" s="2" t="s">
        <v>427</v>
      </c>
      <c r="C374" s="2" t="s">
        <v>425</v>
      </c>
      <c r="D374" s="15">
        <v>52115</v>
      </c>
      <c r="E374" s="6">
        <v>5941</v>
      </c>
      <c r="F374" s="28">
        <f t="shared" si="91"/>
        <v>26274989.199999996</v>
      </c>
      <c r="G374" s="37">
        <f t="shared" si="80"/>
        <v>84.86</v>
      </c>
      <c r="H374" s="39">
        <f t="shared" si="92"/>
        <v>15</v>
      </c>
      <c r="I374" s="34">
        <f t="shared" si="81"/>
        <v>1.66</v>
      </c>
      <c r="J374" s="76">
        <v>35919169.910000004</v>
      </c>
      <c r="K374" s="76">
        <v>297551.89</v>
      </c>
      <c r="L374" s="76">
        <f t="shared" si="93"/>
        <v>35621618.020000003</v>
      </c>
      <c r="M374" s="64">
        <v>1943.123</v>
      </c>
      <c r="N374" s="23">
        <f>INDEX('BEFC_17-18'!$Z$3:$Z$502,MATCH('LECI_17-18'!A:A,'BEFC_17-18'!$A$3:$A$502))</f>
        <v>302.988</v>
      </c>
      <c r="O374" s="35">
        <f t="shared" si="82"/>
        <v>15859.24</v>
      </c>
      <c r="P374" s="237">
        <f t="shared" si="83"/>
        <v>459</v>
      </c>
      <c r="Q374" s="22">
        <f t="shared" si="84"/>
        <v>0.74970000000000003</v>
      </c>
      <c r="R374" s="34">
        <f t="shared" si="85"/>
        <v>1.24</v>
      </c>
      <c r="S374" s="29">
        <f t="shared" si="86"/>
        <v>1.2699999999999999E-2</v>
      </c>
      <c r="T374" s="184">
        <f t="shared" si="94"/>
        <v>304</v>
      </c>
      <c r="U374" s="31">
        <f t="shared" si="87"/>
        <v>27628611</v>
      </c>
      <c r="V374" s="37">
        <f t="shared" si="88"/>
        <v>12300.64</v>
      </c>
      <c r="W374" s="34">
        <f t="shared" si="89"/>
        <v>0</v>
      </c>
      <c r="X374" s="34">
        <f t="shared" si="90"/>
        <v>1.24</v>
      </c>
      <c r="Y374" s="79">
        <v>876906.96</v>
      </c>
      <c r="Z374" s="78">
        <v>1790865956</v>
      </c>
      <c r="AA374" s="11">
        <v>270970677</v>
      </c>
      <c r="AB374" s="11">
        <v>22770052.949999999</v>
      </c>
      <c r="AC374" s="11"/>
      <c r="AD374" s="11">
        <v>26683.66</v>
      </c>
      <c r="AE374" s="11">
        <v>58571.93</v>
      </c>
      <c r="AF374" s="11"/>
      <c r="AG374" s="11"/>
      <c r="AH374" s="11"/>
      <c r="AI374" s="11"/>
      <c r="AJ374" s="11">
        <v>339611.31</v>
      </c>
      <c r="AK374" s="11"/>
      <c r="AL374" s="11"/>
      <c r="AM374" s="11"/>
      <c r="AN374" s="11"/>
      <c r="AO374" s="11"/>
      <c r="AP374" s="11"/>
      <c r="AQ374" s="11"/>
      <c r="AR374" s="11"/>
      <c r="AS374" s="11"/>
      <c r="AT374" s="11">
        <v>2198677.7400000002</v>
      </c>
      <c r="AU374" s="8">
        <v>0</v>
      </c>
      <c r="AV374" s="8">
        <v>4484.6499999999996</v>
      </c>
      <c r="AW374" s="38">
        <f t="shared" si="95"/>
        <v>25398082.239999995</v>
      </c>
    </row>
    <row r="375" spans="1:49" x14ac:dyDescent="0.2">
      <c r="A375" s="1">
        <v>119665003</v>
      </c>
      <c r="B375" s="2" t="s">
        <v>428</v>
      </c>
      <c r="C375" s="2" t="s">
        <v>405</v>
      </c>
      <c r="D375" s="15">
        <v>56324</v>
      </c>
      <c r="E375" s="6">
        <v>3231</v>
      </c>
      <c r="F375" s="28">
        <f t="shared" si="91"/>
        <v>10118743.120000001</v>
      </c>
      <c r="G375" s="37">
        <f t="shared" si="80"/>
        <v>55.6</v>
      </c>
      <c r="H375" s="39">
        <f t="shared" si="92"/>
        <v>196</v>
      </c>
      <c r="I375" s="34">
        <f t="shared" si="81"/>
        <v>1.08</v>
      </c>
      <c r="J375" s="76">
        <v>19999830.690000001</v>
      </c>
      <c r="K375" s="76">
        <v>0</v>
      </c>
      <c r="L375" s="76">
        <f t="shared" si="93"/>
        <v>19999830.690000001</v>
      </c>
      <c r="M375" s="64">
        <v>1084.1759999999999</v>
      </c>
      <c r="N375" s="23">
        <f>INDEX('BEFC_17-18'!$Z$3:$Z$502,MATCH('LECI_17-18'!A:A,'BEFC_17-18'!$A$3:$A$502))</f>
        <v>272.49299999999999</v>
      </c>
      <c r="O375" s="35">
        <f t="shared" si="82"/>
        <v>14741.86</v>
      </c>
      <c r="P375" s="237">
        <f t="shared" si="83"/>
        <v>435</v>
      </c>
      <c r="Q375" s="22">
        <f t="shared" si="84"/>
        <v>0.80649999999999999</v>
      </c>
      <c r="R375" s="34">
        <f t="shared" si="85"/>
        <v>0.87</v>
      </c>
      <c r="S375" s="29">
        <f t="shared" si="86"/>
        <v>1.49E-2</v>
      </c>
      <c r="T375" s="184">
        <f t="shared" si="94"/>
        <v>166</v>
      </c>
      <c r="U375" s="31">
        <f t="shared" si="87"/>
        <v>9112291</v>
      </c>
      <c r="V375" s="37">
        <f t="shared" si="88"/>
        <v>6716.66</v>
      </c>
      <c r="W375" s="34">
        <f t="shared" si="89"/>
        <v>0</v>
      </c>
      <c r="X375" s="34">
        <f t="shared" si="90"/>
        <v>0.87</v>
      </c>
      <c r="Y375" s="79">
        <v>531311.96</v>
      </c>
      <c r="Z375" s="78">
        <v>476806695</v>
      </c>
      <c r="AA375" s="11">
        <v>203214992</v>
      </c>
      <c r="AB375" s="11">
        <v>6922716.4400000004</v>
      </c>
      <c r="AC375" s="11"/>
      <c r="AD375" s="11">
        <v>9248.07</v>
      </c>
      <c r="AE375" s="11">
        <v>6169.53</v>
      </c>
      <c r="AF375" s="11"/>
      <c r="AG375" s="11">
        <v>18737.2</v>
      </c>
      <c r="AH375" s="11"/>
      <c r="AI375" s="11">
        <v>18737.2</v>
      </c>
      <c r="AJ375" s="11">
        <v>1198541.49</v>
      </c>
      <c r="AK375" s="11"/>
      <c r="AL375" s="11"/>
      <c r="AM375" s="11"/>
      <c r="AN375" s="11"/>
      <c r="AO375" s="11"/>
      <c r="AP375" s="11"/>
      <c r="AQ375" s="11"/>
      <c r="AR375" s="11"/>
      <c r="AS375" s="11"/>
      <c r="AT375" s="11">
        <v>1363238.59</v>
      </c>
      <c r="AU375" s="8">
        <v>0</v>
      </c>
      <c r="AV375" s="8">
        <v>50042.64</v>
      </c>
      <c r="AW375" s="38">
        <f t="shared" si="95"/>
        <v>9587431.160000002</v>
      </c>
    </row>
    <row r="376" spans="1:49" x14ac:dyDescent="0.2">
      <c r="A376" s="1">
        <v>120452003</v>
      </c>
      <c r="B376" s="2" t="s">
        <v>429</v>
      </c>
      <c r="C376" s="2" t="s">
        <v>430</v>
      </c>
      <c r="D376" s="15">
        <v>56800</v>
      </c>
      <c r="E376" s="6">
        <v>16167</v>
      </c>
      <c r="F376" s="28">
        <f t="shared" si="91"/>
        <v>107048883.23</v>
      </c>
      <c r="G376" s="37">
        <f t="shared" si="80"/>
        <v>116.57</v>
      </c>
      <c r="H376" s="39">
        <f t="shared" si="92"/>
        <v>2</v>
      </c>
      <c r="I376" s="34">
        <f t="shared" si="81"/>
        <v>2.27</v>
      </c>
      <c r="J376" s="76">
        <v>126472534.64</v>
      </c>
      <c r="K376" s="76">
        <v>43506.54</v>
      </c>
      <c r="L376" s="76">
        <f t="shared" si="93"/>
        <v>126429028.09999999</v>
      </c>
      <c r="M376" s="64">
        <v>7241.3969999999999</v>
      </c>
      <c r="N376" s="23">
        <f>INDEX('BEFC_17-18'!$Z$3:$Z$502,MATCH('LECI_17-18'!A:A,'BEFC_17-18'!$A$3:$A$502))</f>
        <v>1473.5889999999999</v>
      </c>
      <c r="O376" s="35">
        <f t="shared" si="82"/>
        <v>14507.08</v>
      </c>
      <c r="P376" s="237">
        <f t="shared" si="83"/>
        <v>423</v>
      </c>
      <c r="Q376" s="22">
        <f t="shared" si="84"/>
        <v>0.81950000000000001</v>
      </c>
      <c r="R376" s="34">
        <f t="shared" si="85"/>
        <v>1.86</v>
      </c>
      <c r="S376" s="29">
        <f t="shared" si="86"/>
        <v>2.7300000000000001E-2</v>
      </c>
      <c r="T376" s="184">
        <f t="shared" si="94"/>
        <v>1</v>
      </c>
      <c r="U376" s="31">
        <f t="shared" si="87"/>
        <v>52518162</v>
      </c>
      <c r="V376" s="37">
        <f t="shared" si="88"/>
        <v>6026.19</v>
      </c>
      <c r="W376" s="34">
        <f t="shared" si="89"/>
        <v>0.1</v>
      </c>
      <c r="X376" s="34">
        <f t="shared" si="90"/>
        <v>1.9600000000000002</v>
      </c>
      <c r="Y376" s="79">
        <v>4342452.91</v>
      </c>
      <c r="Z376" s="78">
        <v>3218311319</v>
      </c>
      <c r="AA376" s="11">
        <v>700954487</v>
      </c>
      <c r="AB376" s="11">
        <v>88384680.159999996</v>
      </c>
      <c r="AC376" s="11">
        <v>145330.31</v>
      </c>
      <c r="AD376" s="11">
        <v>122045.12</v>
      </c>
      <c r="AE376" s="11">
        <v>84111.53</v>
      </c>
      <c r="AF376" s="11"/>
      <c r="AG376" s="11"/>
      <c r="AH376" s="11"/>
      <c r="AI376" s="11">
        <v>78410.720000000001</v>
      </c>
      <c r="AJ376" s="11">
        <v>4694011.17</v>
      </c>
      <c r="AK376" s="11"/>
      <c r="AL376" s="11"/>
      <c r="AM376" s="11"/>
      <c r="AN376" s="11"/>
      <c r="AO376" s="11"/>
      <c r="AP376" s="11"/>
      <c r="AQ376" s="11"/>
      <c r="AR376" s="11"/>
      <c r="AS376" s="11"/>
      <c r="AT376" s="11">
        <v>9197841.3100000005</v>
      </c>
      <c r="AU376" s="8">
        <v>0</v>
      </c>
      <c r="AV376" s="8">
        <v>0</v>
      </c>
      <c r="AW376" s="38">
        <f t="shared" si="95"/>
        <v>102706430.32000001</v>
      </c>
    </row>
    <row r="377" spans="1:49" x14ac:dyDescent="0.2">
      <c r="A377" s="1">
        <v>120455203</v>
      </c>
      <c r="B377" s="2" t="s">
        <v>431</v>
      </c>
      <c r="C377" s="2" t="s">
        <v>430</v>
      </c>
      <c r="D377" s="15">
        <v>61068</v>
      </c>
      <c r="E377" s="6">
        <v>11513</v>
      </c>
      <c r="F377" s="28">
        <f t="shared" si="91"/>
        <v>53069897.18</v>
      </c>
      <c r="G377" s="37">
        <f t="shared" si="80"/>
        <v>75.48</v>
      </c>
      <c r="H377" s="39">
        <f t="shared" si="92"/>
        <v>38</v>
      </c>
      <c r="I377" s="34">
        <f t="shared" si="81"/>
        <v>1.47</v>
      </c>
      <c r="J377" s="76">
        <v>85867224.819999993</v>
      </c>
      <c r="K377" s="76">
        <v>256364.3</v>
      </c>
      <c r="L377" s="76">
        <f t="shared" si="93"/>
        <v>85610860.519999996</v>
      </c>
      <c r="M377" s="64">
        <v>4814.4369999999999</v>
      </c>
      <c r="N377" s="23">
        <f>INDEX('BEFC_17-18'!$Z$3:$Z$502,MATCH('LECI_17-18'!A:A,'BEFC_17-18'!$A$3:$A$502))</f>
        <v>625.096</v>
      </c>
      <c r="O377" s="35">
        <f t="shared" si="82"/>
        <v>15738.64</v>
      </c>
      <c r="P377" s="237">
        <f t="shared" si="83"/>
        <v>454</v>
      </c>
      <c r="Q377" s="22">
        <f t="shared" si="84"/>
        <v>0.75539999999999996</v>
      </c>
      <c r="R377" s="34">
        <f t="shared" si="85"/>
        <v>1.1100000000000001</v>
      </c>
      <c r="S377" s="29">
        <f t="shared" si="86"/>
        <v>0.02</v>
      </c>
      <c r="T377" s="184">
        <f t="shared" si="94"/>
        <v>23</v>
      </c>
      <c r="U377" s="31">
        <f t="shared" si="87"/>
        <v>35632120</v>
      </c>
      <c r="V377" s="37">
        <f t="shared" si="88"/>
        <v>6550.58</v>
      </c>
      <c r="W377" s="34">
        <f t="shared" si="89"/>
        <v>0.02</v>
      </c>
      <c r="X377" s="34">
        <f t="shared" si="90"/>
        <v>1.1300000000000001</v>
      </c>
      <c r="Y377" s="79">
        <v>4069921.61</v>
      </c>
      <c r="Z377" s="78">
        <v>2037555356</v>
      </c>
      <c r="AA377" s="11">
        <v>621558079</v>
      </c>
      <c r="AB377" s="11">
        <v>42173007.030000001</v>
      </c>
      <c r="AC377" s="11">
        <v>49186.78</v>
      </c>
      <c r="AD377" s="11">
        <v>56618.42</v>
      </c>
      <c r="AE377" s="11">
        <v>6507.12</v>
      </c>
      <c r="AF377" s="11"/>
      <c r="AG377" s="11"/>
      <c r="AH377" s="11"/>
      <c r="AI377" s="11"/>
      <c r="AJ377" s="11">
        <v>3491626.86</v>
      </c>
      <c r="AK377" s="11"/>
      <c r="AL377" s="11"/>
      <c r="AM377" s="11"/>
      <c r="AN377" s="11"/>
      <c r="AO377" s="11"/>
      <c r="AP377" s="11"/>
      <c r="AQ377" s="11"/>
      <c r="AR377" s="11"/>
      <c r="AS377" s="11"/>
      <c r="AT377" s="11">
        <v>3223029.36</v>
      </c>
      <c r="AU377" s="8">
        <v>0</v>
      </c>
      <c r="AV377" s="8">
        <v>0</v>
      </c>
      <c r="AW377" s="38">
        <f t="shared" si="95"/>
        <v>48999975.57</v>
      </c>
    </row>
    <row r="378" spans="1:49" x14ac:dyDescent="0.2">
      <c r="A378" s="1">
        <v>120455403</v>
      </c>
      <c r="B378" s="2" t="s">
        <v>432</v>
      </c>
      <c r="C378" s="2" t="s">
        <v>430</v>
      </c>
      <c r="D378" s="15">
        <v>54772</v>
      </c>
      <c r="E378" s="6">
        <v>21417</v>
      </c>
      <c r="F378" s="28">
        <f t="shared" si="91"/>
        <v>147532386.89000002</v>
      </c>
      <c r="G378" s="37">
        <f t="shared" si="80"/>
        <v>125.77</v>
      </c>
      <c r="H378" s="39">
        <f t="shared" si="92"/>
        <v>1</v>
      </c>
      <c r="I378" s="34">
        <f t="shared" si="81"/>
        <v>2.4500000000000002</v>
      </c>
      <c r="J378" s="76">
        <v>179094093.77000001</v>
      </c>
      <c r="K378" s="76">
        <v>27299.18</v>
      </c>
      <c r="L378" s="76">
        <f t="shared" si="93"/>
        <v>179066794.59</v>
      </c>
      <c r="M378" s="64">
        <v>9672.1620000000003</v>
      </c>
      <c r="N378" s="23">
        <f>INDEX('BEFC_17-18'!$Z$3:$Z$502,MATCH('LECI_17-18'!A:A,'BEFC_17-18'!$A$3:$A$502))</f>
        <v>2021.865</v>
      </c>
      <c r="O378" s="35">
        <f t="shared" si="82"/>
        <v>15312.67</v>
      </c>
      <c r="P378" s="237">
        <f t="shared" si="83"/>
        <v>448</v>
      </c>
      <c r="Q378" s="22">
        <f t="shared" si="84"/>
        <v>0.77639999999999998</v>
      </c>
      <c r="R378" s="34">
        <f t="shared" si="85"/>
        <v>1.9</v>
      </c>
      <c r="S378" s="29">
        <f t="shared" si="86"/>
        <v>2.1399999999999999E-2</v>
      </c>
      <c r="T378" s="184">
        <f t="shared" si="94"/>
        <v>16</v>
      </c>
      <c r="U378" s="31">
        <f t="shared" si="87"/>
        <v>92451459</v>
      </c>
      <c r="V378" s="37">
        <f t="shared" si="88"/>
        <v>7905.87</v>
      </c>
      <c r="W378" s="34">
        <f t="shared" si="89"/>
        <v>0</v>
      </c>
      <c r="X378" s="34">
        <f t="shared" si="90"/>
        <v>1.9</v>
      </c>
      <c r="Y378" s="79">
        <v>6196996.8700000001</v>
      </c>
      <c r="Z378" s="78">
        <v>5917577899</v>
      </c>
      <c r="AA378" s="11">
        <v>981784692</v>
      </c>
      <c r="AB378" s="11">
        <v>122796428.08</v>
      </c>
      <c r="AC378" s="11">
        <v>171669.14</v>
      </c>
      <c r="AD378" s="11">
        <v>172891.08</v>
      </c>
      <c r="AE378" s="11">
        <v>199639.46</v>
      </c>
      <c r="AF378" s="11"/>
      <c r="AG378" s="11"/>
      <c r="AH378" s="11"/>
      <c r="AI378" s="11"/>
      <c r="AJ378" s="11">
        <v>7022910.9000000004</v>
      </c>
      <c r="AK378" s="11"/>
      <c r="AL378" s="11"/>
      <c r="AM378" s="11"/>
      <c r="AN378" s="11"/>
      <c r="AO378" s="11"/>
      <c r="AP378" s="11"/>
      <c r="AQ378" s="11"/>
      <c r="AR378" s="11"/>
      <c r="AS378" s="11"/>
      <c r="AT378" s="11">
        <v>10943108.619999999</v>
      </c>
      <c r="AU378" s="8">
        <v>0</v>
      </c>
      <c r="AV378" s="8">
        <v>28742.74</v>
      </c>
      <c r="AW378" s="38">
        <f t="shared" si="95"/>
        <v>141335390.02000001</v>
      </c>
    </row>
    <row r="379" spans="1:49" x14ac:dyDescent="0.2">
      <c r="A379" s="1">
        <v>120456003</v>
      </c>
      <c r="B379" s="2" t="s">
        <v>433</v>
      </c>
      <c r="C379" s="2" t="s">
        <v>430</v>
      </c>
      <c r="D379" s="15">
        <v>59250</v>
      </c>
      <c r="E379" s="6">
        <v>11982</v>
      </c>
      <c r="F379" s="28">
        <f t="shared" si="91"/>
        <v>71579708.86999999</v>
      </c>
      <c r="G379" s="37">
        <f t="shared" si="80"/>
        <v>100.83</v>
      </c>
      <c r="H379" s="39">
        <f t="shared" si="92"/>
        <v>5</v>
      </c>
      <c r="I379" s="34">
        <f t="shared" si="81"/>
        <v>1.97</v>
      </c>
      <c r="J379" s="76">
        <v>86916294.780000001</v>
      </c>
      <c r="K379" s="76">
        <v>9885</v>
      </c>
      <c r="L379" s="76">
        <f t="shared" si="93"/>
        <v>86906409.780000001</v>
      </c>
      <c r="M379" s="64">
        <v>5111.384</v>
      </c>
      <c r="N379" s="23">
        <f>INDEX('BEFC_17-18'!$Z$3:$Z$502,MATCH('LECI_17-18'!A:A,'BEFC_17-18'!$A$3:$A$502))</f>
        <v>840.31899999999996</v>
      </c>
      <c r="O379" s="35">
        <f t="shared" si="82"/>
        <v>14601.94</v>
      </c>
      <c r="P379" s="237">
        <f t="shared" si="83"/>
        <v>428</v>
      </c>
      <c r="Q379" s="22">
        <f t="shared" si="84"/>
        <v>0.81420000000000003</v>
      </c>
      <c r="R379" s="34">
        <f t="shared" si="85"/>
        <v>1.6</v>
      </c>
      <c r="S379" s="29">
        <f t="shared" si="86"/>
        <v>2.2599999999999999E-2</v>
      </c>
      <c r="T379" s="184">
        <f t="shared" si="94"/>
        <v>9</v>
      </c>
      <c r="U379" s="31">
        <f t="shared" si="87"/>
        <v>42525936</v>
      </c>
      <c r="V379" s="37">
        <f t="shared" si="88"/>
        <v>7145.17</v>
      </c>
      <c r="W379" s="34">
        <f t="shared" si="89"/>
        <v>0</v>
      </c>
      <c r="X379" s="34">
        <f t="shared" si="90"/>
        <v>1.6</v>
      </c>
      <c r="Y379" s="79">
        <v>2654609.44</v>
      </c>
      <c r="Z379" s="78">
        <v>2496848256</v>
      </c>
      <c r="AA379" s="11">
        <v>676729079</v>
      </c>
      <c r="AB379" s="11">
        <v>59061243.789999999</v>
      </c>
      <c r="AC379" s="11">
        <v>181787.49</v>
      </c>
      <c r="AD379" s="11">
        <v>79084.08</v>
      </c>
      <c r="AE379" s="11">
        <v>35961.480000000003</v>
      </c>
      <c r="AF379" s="11"/>
      <c r="AG379" s="11"/>
      <c r="AH379" s="11"/>
      <c r="AI379" s="11">
        <v>70896.14</v>
      </c>
      <c r="AJ379" s="11">
        <v>3781272.39</v>
      </c>
      <c r="AK379" s="11"/>
      <c r="AL379" s="11"/>
      <c r="AM379" s="11"/>
      <c r="AN379" s="11"/>
      <c r="AO379" s="11"/>
      <c r="AP379" s="11"/>
      <c r="AQ379" s="11"/>
      <c r="AR379" s="11"/>
      <c r="AS379" s="11"/>
      <c r="AT379" s="11">
        <v>5710921.7000000002</v>
      </c>
      <c r="AU379" s="8">
        <v>0</v>
      </c>
      <c r="AV379" s="8">
        <v>3932.36</v>
      </c>
      <c r="AW379" s="38">
        <f t="shared" si="95"/>
        <v>68925099.429999992</v>
      </c>
    </row>
    <row r="380" spans="1:49" x14ac:dyDescent="0.2">
      <c r="A380" s="1">
        <v>120480803</v>
      </c>
      <c r="B380" s="2" t="s">
        <v>434</v>
      </c>
      <c r="C380" s="2" t="s">
        <v>435</v>
      </c>
      <c r="D380" s="15">
        <v>57278</v>
      </c>
      <c r="E380" s="6">
        <v>8577</v>
      </c>
      <c r="F380" s="28">
        <f t="shared" si="91"/>
        <v>34039929.229999997</v>
      </c>
      <c r="G380" s="37">
        <f t="shared" si="80"/>
        <v>69.290000000000006</v>
      </c>
      <c r="H380" s="39">
        <f t="shared" si="92"/>
        <v>77</v>
      </c>
      <c r="I380" s="34">
        <f t="shared" si="81"/>
        <v>1.35</v>
      </c>
      <c r="J380" s="76">
        <v>47242489.979999997</v>
      </c>
      <c r="K380" s="76">
        <v>6608</v>
      </c>
      <c r="L380" s="76">
        <f t="shared" si="93"/>
        <v>47235881.979999997</v>
      </c>
      <c r="M380" s="64">
        <v>3101.77</v>
      </c>
      <c r="N380" s="23">
        <f>INDEX('BEFC_17-18'!$Z$3:$Z$502,MATCH('LECI_17-18'!A:A,'BEFC_17-18'!$A$3:$A$502))</f>
        <v>387.53500000000003</v>
      </c>
      <c r="O380" s="35">
        <f t="shared" si="82"/>
        <v>13537.33</v>
      </c>
      <c r="P380" s="237">
        <f t="shared" si="83"/>
        <v>380</v>
      </c>
      <c r="Q380" s="22">
        <f t="shared" si="84"/>
        <v>0.87819999999999998</v>
      </c>
      <c r="R380" s="34">
        <f t="shared" si="85"/>
        <v>1.19</v>
      </c>
      <c r="S380" s="29">
        <f t="shared" si="86"/>
        <v>1.6799999999999999E-2</v>
      </c>
      <c r="T380" s="184">
        <f t="shared" si="94"/>
        <v>92</v>
      </c>
      <c r="U380" s="31">
        <f t="shared" si="87"/>
        <v>27191266</v>
      </c>
      <c r="V380" s="37">
        <f t="shared" si="88"/>
        <v>7792.75</v>
      </c>
      <c r="W380" s="34">
        <f t="shared" si="89"/>
        <v>0</v>
      </c>
      <c r="X380" s="34">
        <f t="shared" si="90"/>
        <v>1.19</v>
      </c>
      <c r="Y380" s="79">
        <v>1719512.81</v>
      </c>
      <c r="Z380" s="78">
        <v>1510966110</v>
      </c>
      <c r="AA380" s="11">
        <v>518232881</v>
      </c>
      <c r="AB380" s="11">
        <v>26733790.07</v>
      </c>
      <c r="AC380" s="11">
        <v>84255.88</v>
      </c>
      <c r="AD380" s="11">
        <v>35315.08</v>
      </c>
      <c r="AE380" s="11">
        <v>34.74</v>
      </c>
      <c r="AF380" s="11"/>
      <c r="AG380" s="11"/>
      <c r="AH380" s="11"/>
      <c r="AI380" s="11">
        <v>15142.73</v>
      </c>
      <c r="AJ380" s="11">
        <v>3811221.27</v>
      </c>
      <c r="AK380" s="11"/>
      <c r="AL380" s="11"/>
      <c r="AM380" s="11"/>
      <c r="AN380" s="11"/>
      <c r="AO380" s="11"/>
      <c r="AP380" s="11"/>
      <c r="AQ380" s="11"/>
      <c r="AR380" s="11"/>
      <c r="AS380" s="11"/>
      <c r="AT380" s="11">
        <v>1625456.79</v>
      </c>
      <c r="AU380" s="8">
        <v>0</v>
      </c>
      <c r="AV380" s="8">
        <v>15199.86</v>
      </c>
      <c r="AW380" s="38">
        <f t="shared" si="95"/>
        <v>32320416.419999994</v>
      </c>
    </row>
    <row r="381" spans="1:49" x14ac:dyDescent="0.2">
      <c r="A381" s="1">
        <v>120481002</v>
      </c>
      <c r="B381" s="2" t="s">
        <v>436</v>
      </c>
      <c r="C381" s="2" t="s">
        <v>435</v>
      </c>
      <c r="D381" s="15">
        <v>55396</v>
      </c>
      <c r="E381" s="6">
        <v>44937</v>
      </c>
      <c r="F381" s="28">
        <f t="shared" si="91"/>
        <v>177480439.77000004</v>
      </c>
      <c r="G381" s="37">
        <f t="shared" si="80"/>
        <v>71.3</v>
      </c>
      <c r="H381" s="39">
        <f t="shared" si="92"/>
        <v>62</v>
      </c>
      <c r="I381" s="34">
        <f t="shared" si="81"/>
        <v>1.39</v>
      </c>
      <c r="J381" s="76">
        <v>217589776.26000002</v>
      </c>
      <c r="K381" s="76">
        <v>480120.07999999996</v>
      </c>
      <c r="L381" s="76">
        <f t="shared" si="93"/>
        <v>217109656.18000001</v>
      </c>
      <c r="M381" s="64">
        <v>15745.225</v>
      </c>
      <c r="N381" s="23">
        <f>INDEX('BEFC_17-18'!$Z$3:$Z$502,MATCH('LECI_17-18'!A:A,'BEFC_17-18'!$A$3:$A$502))</f>
        <v>3463.174</v>
      </c>
      <c r="O381" s="35">
        <f t="shared" si="82"/>
        <v>11302.85</v>
      </c>
      <c r="P381" s="237">
        <f t="shared" si="83"/>
        <v>190</v>
      </c>
      <c r="Q381" s="22">
        <f t="shared" si="84"/>
        <v>1.0519000000000001</v>
      </c>
      <c r="R381" s="34">
        <f t="shared" si="85"/>
        <v>1.39</v>
      </c>
      <c r="S381" s="29">
        <f t="shared" si="86"/>
        <v>1.6299999999999999E-2</v>
      </c>
      <c r="T381" s="184">
        <f t="shared" si="94"/>
        <v>115</v>
      </c>
      <c r="U381" s="31">
        <f t="shared" si="87"/>
        <v>146156145</v>
      </c>
      <c r="V381" s="37">
        <f t="shared" si="88"/>
        <v>7608.97</v>
      </c>
      <c r="W381" s="34">
        <f t="shared" si="89"/>
        <v>0</v>
      </c>
      <c r="X381" s="34">
        <f t="shared" si="90"/>
        <v>1.39</v>
      </c>
      <c r="Y381" s="79">
        <v>4741858.2699999996</v>
      </c>
      <c r="Z381" s="78">
        <v>8173588043</v>
      </c>
      <c r="AA381" s="11">
        <v>2733586933</v>
      </c>
      <c r="AB381" s="11">
        <v>143643775</v>
      </c>
      <c r="AC381" s="11">
        <v>1709879.34</v>
      </c>
      <c r="AD381" s="11">
        <v>177244.09</v>
      </c>
      <c r="AE381" s="11">
        <v>445817.43</v>
      </c>
      <c r="AF381" s="11"/>
      <c r="AG381" s="11">
        <v>243997.03</v>
      </c>
      <c r="AH381" s="11"/>
      <c r="AI381" s="11">
        <v>571655.22</v>
      </c>
      <c r="AJ381" s="11">
        <v>20575823.629999999</v>
      </c>
      <c r="AK381" s="11"/>
      <c r="AL381" s="11"/>
      <c r="AM381" s="11"/>
      <c r="AN381" s="11"/>
      <c r="AO381" s="11"/>
      <c r="AP381" s="11"/>
      <c r="AQ381" s="11"/>
      <c r="AR381" s="11"/>
      <c r="AS381" s="11"/>
      <c r="AT381" s="11">
        <v>5221418.08</v>
      </c>
      <c r="AU381" s="8">
        <v>0</v>
      </c>
      <c r="AV381" s="8">
        <v>148971.68</v>
      </c>
      <c r="AW381" s="38">
        <f t="shared" si="95"/>
        <v>172738581.50000003</v>
      </c>
    </row>
    <row r="382" spans="1:49" x14ac:dyDescent="0.2">
      <c r="A382" s="1">
        <v>120483302</v>
      </c>
      <c r="B382" s="2" t="s">
        <v>437</v>
      </c>
      <c r="C382" s="2" t="s">
        <v>435</v>
      </c>
      <c r="D382" s="15">
        <v>62023</v>
      </c>
      <c r="E382" s="6">
        <v>23807</v>
      </c>
      <c r="F382" s="28">
        <f t="shared" si="91"/>
        <v>101885190.54999998</v>
      </c>
      <c r="G382" s="37">
        <f t="shared" si="80"/>
        <v>69</v>
      </c>
      <c r="H382" s="39">
        <f t="shared" si="92"/>
        <v>79</v>
      </c>
      <c r="I382" s="34">
        <f t="shared" si="81"/>
        <v>1.35</v>
      </c>
      <c r="J382" s="76">
        <v>126154858.21000001</v>
      </c>
      <c r="K382" s="76">
        <v>54710.01</v>
      </c>
      <c r="L382" s="76">
        <f t="shared" si="93"/>
        <v>126100148.2</v>
      </c>
      <c r="M382" s="64">
        <v>9015.0969999999998</v>
      </c>
      <c r="N382" s="23">
        <f>INDEX('BEFC_17-18'!$Z$3:$Z$502,MATCH('LECI_17-18'!A:A,'BEFC_17-18'!$A$3:$A$502))</f>
        <v>1522.9169999999999</v>
      </c>
      <c r="O382" s="35">
        <f t="shared" si="82"/>
        <v>11966.22</v>
      </c>
      <c r="P382" s="237">
        <f t="shared" si="83"/>
        <v>265</v>
      </c>
      <c r="Q382" s="22">
        <f t="shared" si="84"/>
        <v>0.99360000000000004</v>
      </c>
      <c r="R382" s="34">
        <f t="shared" si="85"/>
        <v>1.34</v>
      </c>
      <c r="S382" s="29">
        <f t="shared" si="86"/>
        <v>1.8100000000000002E-2</v>
      </c>
      <c r="T382" s="184">
        <f t="shared" si="94"/>
        <v>51</v>
      </c>
      <c r="U382" s="31">
        <f t="shared" si="87"/>
        <v>75414859</v>
      </c>
      <c r="V382" s="37">
        <f t="shared" si="88"/>
        <v>7156.46</v>
      </c>
      <c r="W382" s="34">
        <f t="shared" si="89"/>
        <v>0</v>
      </c>
      <c r="X382" s="34">
        <f t="shared" si="90"/>
        <v>1.34</v>
      </c>
      <c r="Y382" s="79">
        <v>3298711.83</v>
      </c>
      <c r="Z382" s="78">
        <v>4125108387</v>
      </c>
      <c r="AA382" s="11">
        <v>1502866142</v>
      </c>
      <c r="AB382" s="11">
        <v>86444880.909999996</v>
      </c>
      <c r="AC382" s="11">
        <v>511156.53</v>
      </c>
      <c r="AD382" s="11">
        <v>106781.08</v>
      </c>
      <c r="AE382" s="11"/>
      <c r="AF382" s="11"/>
      <c r="AG382" s="11"/>
      <c r="AH382" s="11"/>
      <c r="AI382" s="11"/>
      <c r="AJ382" s="11">
        <v>8730363.9600000009</v>
      </c>
      <c r="AK382" s="11"/>
      <c r="AL382" s="11"/>
      <c r="AM382" s="11"/>
      <c r="AN382" s="11"/>
      <c r="AO382" s="11"/>
      <c r="AP382" s="11"/>
      <c r="AQ382" s="11"/>
      <c r="AR382" s="11"/>
      <c r="AS382" s="11"/>
      <c r="AT382" s="11">
        <v>2557860.41</v>
      </c>
      <c r="AU382" s="8">
        <v>0</v>
      </c>
      <c r="AV382" s="8">
        <v>235435.83</v>
      </c>
      <c r="AW382" s="38">
        <f t="shared" si="95"/>
        <v>98586478.719999984</v>
      </c>
    </row>
    <row r="383" spans="1:49" x14ac:dyDescent="0.2">
      <c r="A383" s="1">
        <v>120484803</v>
      </c>
      <c r="B383" s="2" t="s">
        <v>438</v>
      </c>
      <c r="C383" s="2" t="s">
        <v>435</v>
      </c>
      <c r="D383" s="15">
        <v>79419</v>
      </c>
      <c r="E383" s="6">
        <v>10254</v>
      </c>
      <c r="F383" s="28">
        <f t="shared" si="91"/>
        <v>58917998.109999999</v>
      </c>
      <c r="G383" s="37">
        <f t="shared" si="80"/>
        <v>72.349999999999994</v>
      </c>
      <c r="H383" s="39">
        <f t="shared" si="92"/>
        <v>54</v>
      </c>
      <c r="I383" s="34">
        <f t="shared" si="81"/>
        <v>1.41</v>
      </c>
      <c r="J383" s="76">
        <v>68743236.150000006</v>
      </c>
      <c r="K383" s="76">
        <v>111672.76000000001</v>
      </c>
      <c r="L383" s="76">
        <f t="shared" si="93"/>
        <v>68631563.390000001</v>
      </c>
      <c r="M383" s="64">
        <v>4777.8729999999996</v>
      </c>
      <c r="N383" s="23">
        <f>INDEX('BEFC_17-18'!$Z$3:$Z$502,MATCH('LECI_17-18'!A:A,'BEFC_17-18'!$A$3:$A$502))</f>
        <v>233.435</v>
      </c>
      <c r="O383" s="35">
        <f t="shared" si="82"/>
        <v>13695.34</v>
      </c>
      <c r="P383" s="237">
        <f t="shared" si="83"/>
        <v>389</v>
      </c>
      <c r="Q383" s="22">
        <f t="shared" si="84"/>
        <v>0.86809999999999998</v>
      </c>
      <c r="R383" s="34">
        <f t="shared" si="85"/>
        <v>1.22</v>
      </c>
      <c r="S383" s="29">
        <f t="shared" si="86"/>
        <v>1.52E-2</v>
      </c>
      <c r="T383" s="184">
        <f t="shared" si="94"/>
        <v>149</v>
      </c>
      <c r="U383" s="31">
        <f t="shared" si="87"/>
        <v>51827587</v>
      </c>
      <c r="V383" s="37">
        <f t="shared" si="88"/>
        <v>10342.129999999999</v>
      </c>
      <c r="W383" s="34">
        <f t="shared" si="89"/>
        <v>0</v>
      </c>
      <c r="X383" s="34">
        <f t="shared" si="90"/>
        <v>1.22</v>
      </c>
      <c r="Y383" s="79">
        <v>1597976.23</v>
      </c>
      <c r="Z383" s="78">
        <v>2917242306</v>
      </c>
      <c r="AA383" s="11">
        <v>950488095</v>
      </c>
      <c r="AB383" s="11">
        <v>47678205.909999996</v>
      </c>
      <c r="AC383" s="11">
        <v>664576.29</v>
      </c>
      <c r="AD383" s="11">
        <v>62039.87</v>
      </c>
      <c r="AE383" s="11">
        <v>16298.63</v>
      </c>
      <c r="AF383" s="11"/>
      <c r="AG383" s="11"/>
      <c r="AH383" s="11"/>
      <c r="AI383" s="11"/>
      <c r="AJ383" s="11">
        <v>7467524.4500000002</v>
      </c>
      <c r="AK383" s="11"/>
      <c r="AL383" s="11"/>
      <c r="AM383" s="11"/>
      <c r="AN383" s="11"/>
      <c r="AO383" s="11"/>
      <c r="AP383" s="11"/>
      <c r="AQ383" s="11"/>
      <c r="AR383" s="11"/>
      <c r="AS383" s="11"/>
      <c r="AT383" s="11">
        <v>1405800.2</v>
      </c>
      <c r="AU383" s="8">
        <v>0</v>
      </c>
      <c r="AV383" s="8">
        <v>25576.53</v>
      </c>
      <c r="AW383" s="38">
        <f t="shared" si="95"/>
        <v>57320021.880000003</v>
      </c>
    </row>
    <row r="384" spans="1:49" x14ac:dyDescent="0.2">
      <c r="A384" s="1">
        <v>120484903</v>
      </c>
      <c r="B384" s="2" t="s">
        <v>439</v>
      </c>
      <c r="C384" s="2" t="s">
        <v>435</v>
      </c>
      <c r="D384" s="15">
        <v>61176</v>
      </c>
      <c r="E384" s="6">
        <v>16513</v>
      </c>
      <c r="F384" s="28">
        <f t="shared" si="91"/>
        <v>64814823.980000004</v>
      </c>
      <c r="G384" s="37">
        <f t="shared" si="80"/>
        <v>64.16</v>
      </c>
      <c r="H384" s="39">
        <f t="shared" si="92"/>
        <v>114</v>
      </c>
      <c r="I384" s="34">
        <f t="shared" si="81"/>
        <v>1.25</v>
      </c>
      <c r="J384" s="76">
        <v>84638022.489999995</v>
      </c>
      <c r="K384" s="76">
        <v>74887.17</v>
      </c>
      <c r="L384" s="76">
        <f t="shared" si="93"/>
        <v>84563135.319999993</v>
      </c>
      <c r="M384" s="64">
        <v>5773.5619999999999</v>
      </c>
      <c r="N384" s="23">
        <f>INDEX('BEFC_17-18'!$Z$3:$Z$502,MATCH('LECI_17-18'!A:A,'BEFC_17-18'!$A$3:$A$502))</f>
        <v>589.54100000000005</v>
      </c>
      <c r="O384" s="35">
        <f t="shared" si="82"/>
        <v>13289.61</v>
      </c>
      <c r="P384" s="237">
        <f t="shared" si="83"/>
        <v>361</v>
      </c>
      <c r="Q384" s="22">
        <f t="shared" si="84"/>
        <v>0.89459999999999995</v>
      </c>
      <c r="R384" s="34">
        <f t="shared" si="85"/>
        <v>1.1200000000000001</v>
      </c>
      <c r="S384" s="29">
        <f t="shared" si="86"/>
        <v>1.55E-2</v>
      </c>
      <c r="T384" s="184">
        <f t="shared" si="94"/>
        <v>137</v>
      </c>
      <c r="U384" s="31">
        <f t="shared" si="87"/>
        <v>55948087</v>
      </c>
      <c r="V384" s="37">
        <f t="shared" si="88"/>
        <v>8792.58</v>
      </c>
      <c r="W384" s="34">
        <f t="shared" si="89"/>
        <v>0</v>
      </c>
      <c r="X384" s="34">
        <f t="shared" si="90"/>
        <v>1.1200000000000001</v>
      </c>
      <c r="Y384" s="79">
        <v>1465992.28</v>
      </c>
      <c r="Z384" s="78">
        <v>3069628528</v>
      </c>
      <c r="AA384" s="11">
        <v>1105601867</v>
      </c>
      <c r="AB384" s="11">
        <v>52307766.57</v>
      </c>
      <c r="AC384" s="11">
        <v>290017.12</v>
      </c>
      <c r="AD384" s="11">
        <v>68566.720000000001</v>
      </c>
      <c r="AE384" s="11">
        <v>9364.14</v>
      </c>
      <c r="AF384" s="11"/>
      <c r="AG384" s="11">
        <v>127561.60000000001</v>
      </c>
      <c r="AH384" s="11"/>
      <c r="AI384" s="11">
        <v>127561.60000000001</v>
      </c>
      <c r="AJ384" s="11">
        <v>8321392.9000000004</v>
      </c>
      <c r="AK384" s="11"/>
      <c r="AL384" s="11"/>
      <c r="AM384" s="11"/>
      <c r="AN384" s="11"/>
      <c r="AO384" s="11"/>
      <c r="AP384" s="11"/>
      <c r="AQ384" s="11"/>
      <c r="AR384" s="11"/>
      <c r="AS384" s="11"/>
      <c r="AT384" s="11">
        <v>2032029.06</v>
      </c>
      <c r="AU384" s="8">
        <v>0</v>
      </c>
      <c r="AV384" s="8">
        <v>64571.99</v>
      </c>
      <c r="AW384" s="38">
        <f t="shared" si="95"/>
        <v>63348831.700000003</v>
      </c>
    </row>
    <row r="385" spans="1:49" x14ac:dyDescent="0.2">
      <c r="A385" s="1">
        <v>120485603</v>
      </c>
      <c r="B385" s="2" t="s">
        <v>440</v>
      </c>
      <c r="C385" s="2" t="s">
        <v>435</v>
      </c>
      <c r="D385" s="15">
        <v>55263</v>
      </c>
      <c r="E385" s="6">
        <v>4942</v>
      </c>
      <c r="F385" s="28">
        <f t="shared" si="91"/>
        <v>18427353.969999999</v>
      </c>
      <c r="G385" s="37">
        <f t="shared" si="80"/>
        <v>67.47</v>
      </c>
      <c r="H385" s="39">
        <f t="shared" si="92"/>
        <v>90</v>
      </c>
      <c r="I385" s="34">
        <f t="shared" si="81"/>
        <v>1.32</v>
      </c>
      <c r="J385" s="76">
        <v>25489931.129999999</v>
      </c>
      <c r="K385" s="76">
        <v>10255.33</v>
      </c>
      <c r="L385" s="76">
        <f t="shared" si="93"/>
        <v>25479675.800000001</v>
      </c>
      <c r="M385" s="64">
        <v>1700.306</v>
      </c>
      <c r="N385" s="23">
        <f>INDEX('BEFC_17-18'!$Z$3:$Z$502,MATCH('LECI_17-18'!A:A,'BEFC_17-18'!$A$3:$A$502))</f>
        <v>186.673</v>
      </c>
      <c r="O385" s="35">
        <f t="shared" si="82"/>
        <v>13502.89</v>
      </c>
      <c r="P385" s="237">
        <f t="shared" si="83"/>
        <v>378</v>
      </c>
      <c r="Q385" s="22">
        <f t="shared" si="84"/>
        <v>0.88049999999999995</v>
      </c>
      <c r="R385" s="34">
        <f t="shared" si="85"/>
        <v>1.1599999999999999</v>
      </c>
      <c r="S385" s="29">
        <f t="shared" si="86"/>
        <v>1.61E-2</v>
      </c>
      <c r="T385" s="184">
        <f t="shared" si="94"/>
        <v>123</v>
      </c>
      <c r="U385" s="31">
        <f t="shared" si="87"/>
        <v>15326791</v>
      </c>
      <c r="V385" s="37">
        <f t="shared" si="88"/>
        <v>8122.4</v>
      </c>
      <c r="W385" s="34">
        <f t="shared" si="89"/>
        <v>0</v>
      </c>
      <c r="X385" s="34">
        <f t="shared" si="90"/>
        <v>1.1599999999999999</v>
      </c>
      <c r="Y385" s="79">
        <v>695176.45</v>
      </c>
      <c r="Z385" s="78">
        <v>865585459</v>
      </c>
      <c r="AA385" s="11">
        <v>278204910</v>
      </c>
      <c r="AB385" s="11">
        <v>14271350.119999999</v>
      </c>
      <c r="AC385" s="11">
        <v>25292.42</v>
      </c>
      <c r="AD385" s="11">
        <v>19343.240000000002</v>
      </c>
      <c r="AE385" s="11">
        <v>349.97</v>
      </c>
      <c r="AF385" s="11"/>
      <c r="AG385" s="11">
        <v>21733.05</v>
      </c>
      <c r="AH385" s="11"/>
      <c r="AI385" s="11">
        <v>21733.05</v>
      </c>
      <c r="AJ385" s="11">
        <v>2553429.9</v>
      </c>
      <c r="AK385" s="11"/>
      <c r="AL385" s="11"/>
      <c r="AM385" s="11"/>
      <c r="AN385" s="11"/>
      <c r="AO385" s="11"/>
      <c r="AP385" s="11"/>
      <c r="AQ385" s="11"/>
      <c r="AR385" s="11"/>
      <c r="AS385" s="11"/>
      <c r="AT385" s="11">
        <v>814213</v>
      </c>
      <c r="AU385" s="8">
        <v>0</v>
      </c>
      <c r="AV385" s="8">
        <v>4732.7700000000004</v>
      </c>
      <c r="AW385" s="38">
        <f t="shared" si="95"/>
        <v>17732177.52</v>
      </c>
    </row>
    <row r="386" spans="1:49" x14ac:dyDescent="0.2">
      <c r="A386" s="1">
        <v>120486003</v>
      </c>
      <c r="B386" s="2" t="s">
        <v>441</v>
      </c>
      <c r="C386" s="2" t="s">
        <v>435</v>
      </c>
      <c r="D386" s="15">
        <v>65948</v>
      </c>
      <c r="E386" s="6">
        <v>6560</v>
      </c>
      <c r="F386" s="28">
        <f t="shared" si="91"/>
        <v>34121415.030000001</v>
      </c>
      <c r="G386" s="37">
        <f t="shared" si="80"/>
        <v>78.87</v>
      </c>
      <c r="H386" s="39">
        <f t="shared" si="92"/>
        <v>22</v>
      </c>
      <c r="I386" s="34">
        <f t="shared" si="81"/>
        <v>1.54</v>
      </c>
      <c r="J386" s="76">
        <v>39576829.759999998</v>
      </c>
      <c r="K386" s="76">
        <v>35629.5</v>
      </c>
      <c r="L386" s="76">
        <f t="shared" si="93"/>
        <v>39541200.259999998</v>
      </c>
      <c r="M386" s="64">
        <v>2250.232</v>
      </c>
      <c r="N386" s="23">
        <f>INDEX('BEFC_17-18'!$Z$3:$Z$502,MATCH('LECI_17-18'!A:A,'BEFC_17-18'!$A$3:$A$502))</f>
        <v>168.79</v>
      </c>
      <c r="O386" s="35">
        <f t="shared" si="82"/>
        <v>16345.94</v>
      </c>
      <c r="P386" s="237">
        <f t="shared" si="83"/>
        <v>468</v>
      </c>
      <c r="Q386" s="22">
        <f t="shared" si="84"/>
        <v>0.72729999999999995</v>
      </c>
      <c r="R386" s="34">
        <f t="shared" si="85"/>
        <v>1.1200000000000001</v>
      </c>
      <c r="S386" s="29">
        <f t="shared" si="86"/>
        <v>1.4999999999999999E-2</v>
      </c>
      <c r="T386" s="184">
        <f t="shared" si="94"/>
        <v>162</v>
      </c>
      <c r="U386" s="31">
        <f t="shared" si="87"/>
        <v>30511379</v>
      </c>
      <c r="V386" s="37">
        <f t="shared" si="88"/>
        <v>12613.11</v>
      </c>
      <c r="W386" s="34">
        <f t="shared" si="89"/>
        <v>0</v>
      </c>
      <c r="X386" s="34">
        <f t="shared" si="90"/>
        <v>1.1200000000000001</v>
      </c>
      <c r="Y386" s="79">
        <v>931206.85</v>
      </c>
      <c r="Z386" s="78">
        <v>1582119311</v>
      </c>
      <c r="AA386" s="11">
        <v>694849236</v>
      </c>
      <c r="AB386" s="11">
        <v>28034534.219999999</v>
      </c>
      <c r="AC386" s="11">
        <v>313825.01</v>
      </c>
      <c r="AD386" s="11">
        <v>38463.75</v>
      </c>
      <c r="AE386" s="11"/>
      <c r="AF386" s="11"/>
      <c r="AG386" s="11">
        <v>44911.54</v>
      </c>
      <c r="AH386" s="11"/>
      <c r="AI386" s="11">
        <v>63935.76</v>
      </c>
      <c r="AJ386" s="11">
        <v>3645547.82</v>
      </c>
      <c r="AK386" s="11"/>
      <c r="AL386" s="11"/>
      <c r="AM386" s="11"/>
      <c r="AN386" s="11"/>
      <c r="AO386" s="11"/>
      <c r="AP386" s="11"/>
      <c r="AQ386" s="11"/>
      <c r="AR386" s="11"/>
      <c r="AS386" s="11"/>
      <c r="AT386" s="11">
        <v>1014522.56</v>
      </c>
      <c r="AU386" s="8">
        <v>0</v>
      </c>
      <c r="AV386" s="8">
        <v>34467.519999999997</v>
      </c>
      <c r="AW386" s="38">
        <f t="shared" si="95"/>
        <v>33190208.18</v>
      </c>
    </row>
    <row r="387" spans="1:49" x14ac:dyDescent="0.2">
      <c r="A387" s="1">
        <v>120488603</v>
      </c>
      <c r="B387" s="2" t="s">
        <v>442</v>
      </c>
      <c r="C387" s="2" t="s">
        <v>435</v>
      </c>
      <c r="D387" s="15">
        <v>59221</v>
      </c>
      <c r="E387" s="6">
        <v>6187</v>
      </c>
      <c r="F387" s="28">
        <f t="shared" si="91"/>
        <v>24436801.800000004</v>
      </c>
      <c r="G387" s="37">
        <f t="shared" ref="G387:G450" si="96">ROUND(F387/(D387*E387)*1000,2)</f>
        <v>66.69</v>
      </c>
      <c r="H387" s="39">
        <f t="shared" si="92"/>
        <v>95</v>
      </c>
      <c r="I387" s="34">
        <f t="shared" ref="I387:I450" si="97">ROUND(G387/$G$504,2)</f>
        <v>1.3</v>
      </c>
      <c r="J387" s="76">
        <v>32011590.27</v>
      </c>
      <c r="K387" s="76">
        <v>60810.09</v>
      </c>
      <c r="L387" s="76">
        <f t="shared" si="93"/>
        <v>31950780.18</v>
      </c>
      <c r="M387" s="64">
        <v>2233.2579999999998</v>
      </c>
      <c r="N387" s="23">
        <f>INDEX('BEFC_17-18'!$Z$3:$Z$502,MATCH('LECI_17-18'!A:A,'BEFC_17-18'!$A$3:$A$502))</f>
        <v>304.952</v>
      </c>
      <c r="O387" s="35">
        <f t="shared" ref="O387:O450" si="98">ROUND(L387/(M387+N387),2)</f>
        <v>12587.92</v>
      </c>
      <c r="P387" s="237">
        <f t="shared" ref="P387:P450" si="99">RANK($O387,$O$3:$O$502,1)</f>
        <v>319</v>
      </c>
      <c r="Q387" s="22">
        <f t="shared" ref="Q387:Q450" si="100">ROUND(1/(O387/$O$504),4)</f>
        <v>0.94450000000000001</v>
      </c>
      <c r="R387" s="34">
        <f t="shared" ref="R387:R450" si="101">IF(Q387&lt;1,ROUND(I387*Q387,2),I387)</f>
        <v>1.23</v>
      </c>
      <c r="S387" s="29">
        <f t="shared" ref="S387:S450" si="102">ROUND(F387/(Z387+AA387),4)</f>
        <v>1.6500000000000001E-2</v>
      </c>
      <c r="T387" s="184">
        <f t="shared" si="94"/>
        <v>100</v>
      </c>
      <c r="U387" s="31">
        <f t="shared" ref="U387:U450" si="103">ROUND((Z387+AA387)*$S$504,0)</f>
        <v>19893923</v>
      </c>
      <c r="V387" s="37">
        <f t="shared" ref="V387:V450" si="104">ROUND(U387/(M387+N387),2)</f>
        <v>7837.78</v>
      </c>
      <c r="W387" s="34">
        <f t="shared" ref="W387:W450" si="105">IF(V387&lt;$V$504,ROUND(1-(V387/$V$504),2),0)</f>
        <v>0</v>
      </c>
      <c r="X387" s="34">
        <f t="shared" ref="X387:X450" si="106">R387+W387</f>
        <v>1.23</v>
      </c>
      <c r="Y387" s="79">
        <v>981402.21</v>
      </c>
      <c r="Z387" s="78">
        <v>1112059104</v>
      </c>
      <c r="AA387" s="11">
        <v>372562035</v>
      </c>
      <c r="AB387" s="11">
        <v>20019093.170000002</v>
      </c>
      <c r="AC387" s="11">
        <v>121134.03</v>
      </c>
      <c r="AD387" s="11">
        <v>26390.41</v>
      </c>
      <c r="AE387" s="11"/>
      <c r="AF387" s="11"/>
      <c r="AG387" s="11"/>
      <c r="AH387" s="11"/>
      <c r="AI387" s="11">
        <v>21671.17</v>
      </c>
      <c r="AJ387" s="11">
        <v>2523768.85</v>
      </c>
      <c r="AK387" s="11"/>
      <c r="AL387" s="11"/>
      <c r="AM387" s="11"/>
      <c r="AN387" s="11"/>
      <c r="AO387" s="11"/>
      <c r="AP387" s="11"/>
      <c r="AQ387" s="11"/>
      <c r="AR387" s="11"/>
      <c r="AS387" s="11"/>
      <c r="AT387" s="11">
        <v>742234.88</v>
      </c>
      <c r="AU387" s="8">
        <v>0</v>
      </c>
      <c r="AV387" s="8">
        <v>1107.08</v>
      </c>
      <c r="AW387" s="38">
        <f t="shared" si="95"/>
        <v>23455399.590000004</v>
      </c>
    </row>
    <row r="388" spans="1:49" x14ac:dyDescent="0.2">
      <c r="A388" s="1">
        <v>120522003</v>
      </c>
      <c r="B388" s="2" t="s">
        <v>443</v>
      </c>
      <c r="C388" s="2" t="s">
        <v>444</v>
      </c>
      <c r="D388" s="15">
        <v>65354</v>
      </c>
      <c r="E388" s="6">
        <v>10412</v>
      </c>
      <c r="F388" s="28">
        <f t="shared" ref="F388:F451" si="107">Y388+AW388</f>
        <v>48537032.399999991</v>
      </c>
      <c r="G388" s="37">
        <f t="shared" si="96"/>
        <v>71.33</v>
      </c>
      <c r="H388" s="39">
        <f t="shared" ref="H388:H451" si="108">RANK(G388,$G$3:$G$502,0)</f>
        <v>61</v>
      </c>
      <c r="I388" s="34">
        <f t="shared" si="97"/>
        <v>1.39</v>
      </c>
      <c r="J388" s="76">
        <v>70730804.879999995</v>
      </c>
      <c r="K388" s="76">
        <v>127506.66</v>
      </c>
      <c r="L388" s="76">
        <f t="shared" ref="L388:L451" si="109">J388-K388</f>
        <v>70603298.219999999</v>
      </c>
      <c r="M388" s="64">
        <v>4713.2340000000004</v>
      </c>
      <c r="N388" s="23">
        <f>INDEX('BEFC_17-18'!$Z$3:$Z$502,MATCH('LECI_17-18'!A:A,'BEFC_17-18'!$A$3:$A$502))</f>
        <v>430.024</v>
      </c>
      <c r="O388" s="35">
        <f t="shared" si="98"/>
        <v>13727.35</v>
      </c>
      <c r="P388" s="237">
        <f t="shared" si="99"/>
        <v>395</v>
      </c>
      <c r="Q388" s="22">
        <f t="shared" si="100"/>
        <v>0.86609999999999998</v>
      </c>
      <c r="R388" s="34">
        <f t="shared" si="101"/>
        <v>1.2</v>
      </c>
      <c r="S388" s="29">
        <f t="shared" si="102"/>
        <v>1.6400000000000001E-2</v>
      </c>
      <c r="T388" s="184">
        <f t="shared" ref="T388:T451" si="110">RANK(S388,$S$3:$S$502,0)</f>
        <v>110</v>
      </c>
      <c r="U388" s="31">
        <f t="shared" si="103"/>
        <v>39759521</v>
      </c>
      <c r="V388" s="37">
        <f t="shared" si="104"/>
        <v>7730.42</v>
      </c>
      <c r="W388" s="34">
        <f t="shared" si="105"/>
        <v>0</v>
      </c>
      <c r="X388" s="34">
        <f t="shared" si="106"/>
        <v>1.2</v>
      </c>
      <c r="Y388" s="79">
        <v>2987973.05</v>
      </c>
      <c r="Z388" s="78">
        <v>2511619380</v>
      </c>
      <c r="AA388" s="11">
        <v>455509083</v>
      </c>
      <c r="AB388" s="11">
        <v>41265369.409999996</v>
      </c>
      <c r="AC388" s="11">
        <v>74985.37</v>
      </c>
      <c r="AD388" s="11">
        <v>49702.6</v>
      </c>
      <c r="AE388" s="11">
        <v>34965.15</v>
      </c>
      <c r="AF388" s="11"/>
      <c r="AG388" s="11"/>
      <c r="AH388" s="11"/>
      <c r="AI388" s="11"/>
      <c r="AJ388" s="11">
        <v>555951.49</v>
      </c>
      <c r="AK388" s="11"/>
      <c r="AL388" s="11"/>
      <c r="AM388" s="11"/>
      <c r="AN388" s="11"/>
      <c r="AO388" s="11"/>
      <c r="AP388" s="11"/>
      <c r="AQ388" s="11"/>
      <c r="AR388" s="11"/>
      <c r="AS388" s="11"/>
      <c r="AT388" s="11">
        <v>3567085.33</v>
      </c>
      <c r="AU388" s="8">
        <v>1000</v>
      </c>
      <c r="AV388" s="8">
        <v>0</v>
      </c>
      <c r="AW388" s="38">
        <f t="shared" ref="AW388:AW451" si="111">SUM(AB388:AV388)</f>
        <v>45549059.349999994</v>
      </c>
    </row>
    <row r="389" spans="1:49" x14ac:dyDescent="0.2">
      <c r="A389" s="1">
        <v>121135003</v>
      </c>
      <c r="B389" s="2" t="s">
        <v>445</v>
      </c>
      <c r="C389" s="2" t="s">
        <v>446</v>
      </c>
      <c r="D389" s="15">
        <v>52652</v>
      </c>
      <c r="E389" s="6">
        <v>5965</v>
      </c>
      <c r="F389" s="28">
        <f t="shared" si="107"/>
        <v>31994791.390000004</v>
      </c>
      <c r="G389" s="37">
        <f t="shared" si="96"/>
        <v>101.87</v>
      </c>
      <c r="H389" s="39">
        <f t="shared" si="108"/>
        <v>4</v>
      </c>
      <c r="I389" s="34">
        <f t="shared" si="97"/>
        <v>1.99</v>
      </c>
      <c r="J389" s="76">
        <v>36128084.810000002</v>
      </c>
      <c r="K389" s="76">
        <v>68650.039999999994</v>
      </c>
      <c r="L389" s="76">
        <f t="shared" si="109"/>
        <v>36059434.770000003</v>
      </c>
      <c r="M389" s="64">
        <v>2173.0430000000001</v>
      </c>
      <c r="N389" s="23">
        <f>INDEX('BEFC_17-18'!$Z$3:$Z$502,MATCH('LECI_17-18'!A:A,'BEFC_17-18'!$A$3:$A$502))</f>
        <v>528.577</v>
      </c>
      <c r="O389" s="35">
        <f t="shared" si="98"/>
        <v>13347.34</v>
      </c>
      <c r="P389" s="237">
        <f t="shared" si="99"/>
        <v>366</v>
      </c>
      <c r="Q389" s="22">
        <f t="shared" si="100"/>
        <v>0.89070000000000005</v>
      </c>
      <c r="R389" s="34">
        <f t="shared" si="101"/>
        <v>1.77</v>
      </c>
      <c r="S389" s="29">
        <f t="shared" si="102"/>
        <v>1.77E-2</v>
      </c>
      <c r="T389" s="184">
        <f t="shared" si="110"/>
        <v>58</v>
      </c>
      <c r="U389" s="31">
        <f t="shared" si="103"/>
        <v>24282199</v>
      </c>
      <c r="V389" s="37">
        <f t="shared" si="104"/>
        <v>8988.01</v>
      </c>
      <c r="W389" s="34">
        <f t="shared" si="105"/>
        <v>0</v>
      </c>
      <c r="X389" s="34">
        <f t="shared" si="106"/>
        <v>1.77</v>
      </c>
      <c r="Y389" s="79">
        <v>733002.88</v>
      </c>
      <c r="Z389" s="78">
        <v>1538564584</v>
      </c>
      <c r="AA389" s="11">
        <v>273539813</v>
      </c>
      <c r="AB389" s="11">
        <v>26842612.57</v>
      </c>
      <c r="AC389" s="11"/>
      <c r="AD389" s="11">
        <v>36650.620000000003</v>
      </c>
      <c r="AE389" s="11">
        <v>23642.37</v>
      </c>
      <c r="AF389" s="11"/>
      <c r="AG389" s="11">
        <v>28888.3</v>
      </c>
      <c r="AH389" s="11"/>
      <c r="AI389" s="11">
        <v>56271.61</v>
      </c>
      <c r="AJ389" s="11">
        <v>1886791.81</v>
      </c>
      <c r="AK389" s="11"/>
      <c r="AL389" s="11"/>
      <c r="AM389" s="11"/>
      <c r="AN389" s="11"/>
      <c r="AO389" s="11"/>
      <c r="AP389" s="11"/>
      <c r="AQ389" s="11"/>
      <c r="AR389" s="11"/>
      <c r="AS389" s="11"/>
      <c r="AT389" s="11">
        <v>2278167.19</v>
      </c>
      <c r="AU389" s="8">
        <v>22333.26</v>
      </c>
      <c r="AV389" s="8">
        <v>86430.78</v>
      </c>
      <c r="AW389" s="38">
        <f t="shared" si="111"/>
        <v>31261788.510000005</v>
      </c>
    </row>
    <row r="390" spans="1:49" x14ac:dyDescent="0.2">
      <c r="A390" s="1">
        <v>121135503</v>
      </c>
      <c r="B390" s="2" t="s">
        <v>447</v>
      </c>
      <c r="C390" s="2" t="s">
        <v>446</v>
      </c>
      <c r="D390" s="15">
        <v>51798</v>
      </c>
      <c r="E390" s="6">
        <v>7113</v>
      </c>
      <c r="F390" s="28">
        <f t="shared" si="107"/>
        <v>22108131.77</v>
      </c>
      <c r="G390" s="37">
        <f t="shared" si="96"/>
        <v>60</v>
      </c>
      <c r="H390" s="39">
        <f t="shared" si="108"/>
        <v>155</v>
      </c>
      <c r="I390" s="34">
        <f t="shared" si="97"/>
        <v>1.17</v>
      </c>
      <c r="J390" s="76">
        <v>34667617.68</v>
      </c>
      <c r="K390" s="76">
        <v>165373.26</v>
      </c>
      <c r="L390" s="76">
        <f t="shared" si="109"/>
        <v>34502244.420000002</v>
      </c>
      <c r="M390" s="64">
        <v>2511.0909999999999</v>
      </c>
      <c r="N390" s="23">
        <f>INDEX('BEFC_17-18'!$Z$3:$Z$502,MATCH('LECI_17-18'!A:A,'BEFC_17-18'!$A$3:$A$502))</f>
        <v>382.77100000000002</v>
      </c>
      <c r="O390" s="35">
        <f t="shared" si="98"/>
        <v>11922.56</v>
      </c>
      <c r="P390" s="237">
        <f t="shared" si="99"/>
        <v>256</v>
      </c>
      <c r="Q390" s="22">
        <f t="shared" si="100"/>
        <v>0.99719999999999998</v>
      </c>
      <c r="R390" s="34">
        <f t="shared" si="101"/>
        <v>1.17</v>
      </c>
      <c r="S390" s="29">
        <f t="shared" si="102"/>
        <v>1.7000000000000001E-2</v>
      </c>
      <c r="T390" s="184">
        <f t="shared" si="110"/>
        <v>84</v>
      </c>
      <c r="U390" s="31">
        <f t="shared" si="103"/>
        <v>17381453</v>
      </c>
      <c r="V390" s="37">
        <f t="shared" si="104"/>
        <v>6006.32</v>
      </c>
      <c r="W390" s="34">
        <f t="shared" si="105"/>
        <v>0.1</v>
      </c>
      <c r="X390" s="34">
        <f t="shared" si="106"/>
        <v>1.27</v>
      </c>
      <c r="Y390" s="79">
        <v>1197837.5</v>
      </c>
      <c r="Z390" s="78">
        <v>951903888</v>
      </c>
      <c r="AA390" s="11">
        <v>345219449</v>
      </c>
      <c r="AB390" s="11">
        <v>16293231.130000001</v>
      </c>
      <c r="AC390" s="11"/>
      <c r="AD390" s="11">
        <v>23149.9</v>
      </c>
      <c r="AE390" s="11">
        <v>4397.87</v>
      </c>
      <c r="AF390" s="11"/>
      <c r="AG390" s="11">
        <v>47089.3</v>
      </c>
      <c r="AH390" s="11"/>
      <c r="AI390" s="11">
        <v>47089.3</v>
      </c>
      <c r="AJ390" s="11">
        <v>2638158.73</v>
      </c>
      <c r="AK390" s="11"/>
      <c r="AL390" s="11"/>
      <c r="AM390" s="11"/>
      <c r="AN390" s="11"/>
      <c r="AO390" s="11"/>
      <c r="AP390" s="11"/>
      <c r="AQ390" s="11"/>
      <c r="AR390" s="11"/>
      <c r="AS390" s="11"/>
      <c r="AT390" s="11">
        <v>1835110.15</v>
      </c>
      <c r="AU390" s="8">
        <v>0</v>
      </c>
      <c r="AV390" s="8">
        <v>22067.89</v>
      </c>
      <c r="AW390" s="38">
        <f t="shared" si="111"/>
        <v>20910294.27</v>
      </c>
    </row>
    <row r="391" spans="1:49" x14ac:dyDescent="0.2">
      <c r="A391" s="1">
        <v>121136503</v>
      </c>
      <c r="B391" s="2" t="s">
        <v>448</v>
      </c>
      <c r="C391" s="2" t="s">
        <v>446</v>
      </c>
      <c r="D391" s="15">
        <v>55175</v>
      </c>
      <c r="E391" s="6">
        <v>5609</v>
      </c>
      <c r="F391" s="28">
        <f t="shared" si="107"/>
        <v>18561635.310000002</v>
      </c>
      <c r="G391" s="37">
        <f t="shared" si="96"/>
        <v>59.98</v>
      </c>
      <c r="H391" s="39">
        <f t="shared" si="108"/>
        <v>156</v>
      </c>
      <c r="I391" s="34">
        <f t="shared" si="97"/>
        <v>1.17</v>
      </c>
      <c r="J391" s="76">
        <v>25920312.68</v>
      </c>
      <c r="K391" s="76">
        <v>3315.25</v>
      </c>
      <c r="L391" s="76">
        <f t="shared" si="109"/>
        <v>25916997.43</v>
      </c>
      <c r="M391" s="64">
        <v>1905.6849999999999</v>
      </c>
      <c r="N391" s="23">
        <f>INDEX('BEFC_17-18'!$Z$3:$Z$502,MATCH('LECI_17-18'!A:A,'BEFC_17-18'!$A$3:$A$502))</f>
        <v>268.10500000000002</v>
      </c>
      <c r="O391" s="35">
        <f t="shared" si="98"/>
        <v>11922.49</v>
      </c>
      <c r="P391" s="237">
        <f t="shared" si="99"/>
        <v>255</v>
      </c>
      <c r="Q391" s="22">
        <f t="shared" si="100"/>
        <v>0.99719999999999998</v>
      </c>
      <c r="R391" s="34">
        <f t="shared" si="101"/>
        <v>1.17</v>
      </c>
      <c r="S391" s="29">
        <f t="shared" si="102"/>
        <v>1.7399999999999999E-2</v>
      </c>
      <c r="T391" s="184">
        <f t="shared" si="110"/>
        <v>68</v>
      </c>
      <c r="U391" s="31">
        <f t="shared" si="103"/>
        <v>14328947</v>
      </c>
      <c r="V391" s="37">
        <f t="shared" si="104"/>
        <v>6591.69</v>
      </c>
      <c r="W391" s="34">
        <f t="shared" si="105"/>
        <v>0.02</v>
      </c>
      <c r="X391" s="34">
        <f t="shared" si="106"/>
        <v>1.19</v>
      </c>
      <c r="Y391" s="79">
        <v>746632.43</v>
      </c>
      <c r="Z391" s="78">
        <v>777392028</v>
      </c>
      <c r="AA391" s="11">
        <v>291932360</v>
      </c>
      <c r="AB391" s="11">
        <v>14815419.960000001</v>
      </c>
      <c r="AC391" s="11"/>
      <c r="AD391" s="11">
        <v>19404.810000000001</v>
      </c>
      <c r="AE391" s="11">
        <v>5100.8599999999997</v>
      </c>
      <c r="AF391" s="11"/>
      <c r="AG391" s="11">
        <v>35055.599999999999</v>
      </c>
      <c r="AH391" s="11"/>
      <c r="AI391" s="11">
        <v>51252.27</v>
      </c>
      <c r="AJ391" s="11">
        <v>1600839.41</v>
      </c>
      <c r="AK391" s="11"/>
      <c r="AL391" s="11"/>
      <c r="AM391" s="11"/>
      <c r="AN391" s="11"/>
      <c r="AO391" s="11"/>
      <c r="AP391" s="11"/>
      <c r="AQ391" s="11"/>
      <c r="AR391" s="11"/>
      <c r="AS391" s="11"/>
      <c r="AT391" s="11">
        <v>1285254.6200000001</v>
      </c>
      <c r="AU391" s="8">
        <v>0</v>
      </c>
      <c r="AV391" s="8">
        <v>2675.35</v>
      </c>
      <c r="AW391" s="38">
        <f t="shared" si="111"/>
        <v>17815002.880000003</v>
      </c>
    </row>
    <row r="392" spans="1:49" x14ac:dyDescent="0.2">
      <c r="A392" s="1">
        <v>121136603</v>
      </c>
      <c r="B392" s="2" t="s">
        <v>449</v>
      </c>
      <c r="C392" s="2" t="s">
        <v>446</v>
      </c>
      <c r="D392" s="15">
        <v>36183</v>
      </c>
      <c r="E392" s="6">
        <v>5185</v>
      </c>
      <c r="F392" s="28">
        <f t="shared" si="107"/>
        <v>10424639.67</v>
      </c>
      <c r="G392" s="37">
        <f t="shared" si="96"/>
        <v>55.57</v>
      </c>
      <c r="H392" s="39">
        <f t="shared" si="108"/>
        <v>198</v>
      </c>
      <c r="I392" s="34">
        <f t="shared" si="97"/>
        <v>1.08</v>
      </c>
      <c r="J392" s="76">
        <v>22973722.859999999</v>
      </c>
      <c r="K392" s="76">
        <v>0</v>
      </c>
      <c r="L392" s="76">
        <f t="shared" si="109"/>
        <v>22973722.859999999</v>
      </c>
      <c r="M392" s="64">
        <v>1742.32</v>
      </c>
      <c r="N392" s="23">
        <f>INDEX('BEFC_17-18'!$Z$3:$Z$502,MATCH('LECI_17-18'!A:A,'BEFC_17-18'!$A$3:$A$502))</f>
        <v>729.47</v>
      </c>
      <c r="O392" s="35">
        <f t="shared" si="98"/>
        <v>9294.3700000000008</v>
      </c>
      <c r="P392" s="237">
        <f t="shared" si="99"/>
        <v>27</v>
      </c>
      <c r="Q392" s="22">
        <f t="shared" si="100"/>
        <v>1.2791999999999999</v>
      </c>
      <c r="R392" s="34">
        <f t="shared" si="101"/>
        <v>1.08</v>
      </c>
      <c r="S392" s="29">
        <f t="shared" si="102"/>
        <v>1.9699999999999999E-2</v>
      </c>
      <c r="T392" s="184">
        <f t="shared" si="110"/>
        <v>27</v>
      </c>
      <c r="U392" s="31">
        <f t="shared" si="103"/>
        <v>7091652</v>
      </c>
      <c r="V392" s="37">
        <f t="shared" si="104"/>
        <v>2869.03</v>
      </c>
      <c r="W392" s="34">
        <f t="shared" si="105"/>
        <v>0.56999999999999995</v>
      </c>
      <c r="X392" s="34">
        <f t="shared" si="106"/>
        <v>1.65</v>
      </c>
      <c r="Y392" s="79">
        <v>738419.07</v>
      </c>
      <c r="Z392" s="78">
        <v>349253825</v>
      </c>
      <c r="AA392" s="11">
        <v>179973912</v>
      </c>
      <c r="AB392" s="11">
        <v>7524600.25</v>
      </c>
      <c r="AC392" s="11"/>
      <c r="AD392" s="11">
        <v>11453.58</v>
      </c>
      <c r="AE392" s="11">
        <v>16795.86</v>
      </c>
      <c r="AF392" s="11"/>
      <c r="AG392" s="11">
        <v>24719</v>
      </c>
      <c r="AH392" s="11"/>
      <c r="AI392" s="11">
        <v>39747.050000000003</v>
      </c>
      <c r="AJ392" s="11">
        <v>1324510.98</v>
      </c>
      <c r="AK392" s="11"/>
      <c r="AL392" s="11"/>
      <c r="AM392" s="11"/>
      <c r="AN392" s="11"/>
      <c r="AO392" s="11"/>
      <c r="AP392" s="11"/>
      <c r="AQ392" s="11"/>
      <c r="AR392" s="11"/>
      <c r="AS392" s="11"/>
      <c r="AT392" s="11">
        <v>705804.85</v>
      </c>
      <c r="AU392" s="8">
        <v>0</v>
      </c>
      <c r="AV392" s="8">
        <v>38589.03</v>
      </c>
      <c r="AW392" s="38">
        <f t="shared" si="111"/>
        <v>9686220.5999999996</v>
      </c>
    </row>
    <row r="393" spans="1:49" x14ac:dyDescent="0.2">
      <c r="A393" s="1">
        <v>121139004</v>
      </c>
      <c r="B393" s="2" t="s">
        <v>450</v>
      </c>
      <c r="C393" s="2" t="s">
        <v>446</v>
      </c>
      <c r="D393" s="15">
        <v>47260</v>
      </c>
      <c r="E393" s="6">
        <v>2042</v>
      </c>
      <c r="F393" s="28">
        <f t="shared" si="107"/>
        <v>6232007.959999999</v>
      </c>
      <c r="G393" s="37">
        <f t="shared" si="96"/>
        <v>64.58</v>
      </c>
      <c r="H393" s="39">
        <f t="shared" si="108"/>
        <v>111</v>
      </c>
      <c r="I393" s="34">
        <f t="shared" si="97"/>
        <v>1.26</v>
      </c>
      <c r="J393" s="76">
        <v>12062492.360000001</v>
      </c>
      <c r="K393" s="76">
        <v>62142.559999999998</v>
      </c>
      <c r="L393" s="76">
        <f t="shared" si="109"/>
        <v>12000349.800000001</v>
      </c>
      <c r="M393" s="64">
        <v>649.92100000000005</v>
      </c>
      <c r="N393" s="23">
        <f>INDEX('BEFC_17-18'!$Z$3:$Z$502,MATCH('LECI_17-18'!A:A,'BEFC_17-18'!$A$3:$A$502))</f>
        <v>215.15799999999999</v>
      </c>
      <c r="O393" s="35">
        <f t="shared" si="98"/>
        <v>13871.97</v>
      </c>
      <c r="P393" s="237">
        <f t="shared" si="99"/>
        <v>401</v>
      </c>
      <c r="Q393" s="22">
        <f t="shared" si="100"/>
        <v>0.85709999999999997</v>
      </c>
      <c r="R393" s="34">
        <f t="shared" si="101"/>
        <v>1.08</v>
      </c>
      <c r="S393" s="29">
        <f t="shared" si="102"/>
        <v>1.5100000000000001E-2</v>
      </c>
      <c r="T393" s="184">
        <f t="shared" si="110"/>
        <v>160</v>
      </c>
      <c r="U393" s="31">
        <f t="shared" si="103"/>
        <v>5541298</v>
      </c>
      <c r="V393" s="37">
        <f t="shared" si="104"/>
        <v>6405.54</v>
      </c>
      <c r="W393" s="34">
        <f t="shared" si="105"/>
        <v>0.05</v>
      </c>
      <c r="X393" s="34">
        <f t="shared" si="106"/>
        <v>1.1300000000000001</v>
      </c>
      <c r="Y393" s="79">
        <v>364416.38</v>
      </c>
      <c r="Z393" s="78">
        <v>320744603</v>
      </c>
      <c r="AA393" s="11">
        <v>92785135</v>
      </c>
      <c r="AB393" s="11">
        <v>4840391.3099999996</v>
      </c>
      <c r="AC393" s="11"/>
      <c r="AD393" s="11">
        <v>6911.55</v>
      </c>
      <c r="AE393" s="11">
        <v>14295.34</v>
      </c>
      <c r="AF393" s="11"/>
      <c r="AG393" s="11">
        <v>10942.75</v>
      </c>
      <c r="AH393" s="11"/>
      <c r="AI393" s="11">
        <v>11367.75</v>
      </c>
      <c r="AJ393" s="11">
        <v>548554.80000000005</v>
      </c>
      <c r="AK393" s="11"/>
      <c r="AL393" s="11"/>
      <c r="AM393" s="11"/>
      <c r="AN393" s="11"/>
      <c r="AO393" s="11"/>
      <c r="AP393" s="11"/>
      <c r="AQ393" s="11"/>
      <c r="AR393" s="11"/>
      <c r="AS393" s="11"/>
      <c r="AT393" s="11">
        <v>436227.05</v>
      </c>
      <c r="AU393" s="8">
        <v>0</v>
      </c>
      <c r="AV393" s="8">
        <v>-1098.97</v>
      </c>
      <c r="AW393" s="38">
        <f t="shared" si="111"/>
        <v>5867591.5799999991</v>
      </c>
    </row>
    <row r="394" spans="1:49" x14ac:dyDescent="0.2">
      <c r="A394" s="1">
        <v>121390302</v>
      </c>
      <c r="B394" s="2" t="s">
        <v>451</v>
      </c>
      <c r="C394" s="2" t="s">
        <v>452</v>
      </c>
      <c r="D394" s="15">
        <v>36930</v>
      </c>
      <c r="E394" s="6">
        <v>41244</v>
      </c>
      <c r="F394" s="28">
        <f t="shared" si="107"/>
        <v>102537798.38</v>
      </c>
      <c r="G394" s="37">
        <f t="shared" si="96"/>
        <v>67.319999999999993</v>
      </c>
      <c r="H394" s="39">
        <f t="shared" si="108"/>
        <v>91</v>
      </c>
      <c r="I394" s="34">
        <f t="shared" si="97"/>
        <v>1.31</v>
      </c>
      <c r="J394" s="76">
        <v>255617927</v>
      </c>
      <c r="K394" s="76">
        <v>45164</v>
      </c>
      <c r="L394" s="76">
        <f t="shared" si="109"/>
        <v>255572763</v>
      </c>
      <c r="M394" s="64">
        <v>19610.644</v>
      </c>
      <c r="N394" s="23">
        <f>INDEX('BEFC_17-18'!$Z$3:$Z$502,MATCH('LECI_17-18'!A:A,'BEFC_17-18'!$A$3:$A$502))</f>
        <v>10889.01</v>
      </c>
      <c r="O394" s="35">
        <f t="shared" si="98"/>
        <v>8379.5300000000007</v>
      </c>
      <c r="P394" s="237">
        <f t="shared" si="99"/>
        <v>9</v>
      </c>
      <c r="Q394" s="22">
        <f t="shared" si="100"/>
        <v>1.4188000000000001</v>
      </c>
      <c r="R394" s="34">
        <f t="shared" si="101"/>
        <v>1.31</v>
      </c>
      <c r="S394" s="29">
        <f t="shared" si="102"/>
        <v>1.6899999999999998E-2</v>
      </c>
      <c r="T394" s="184">
        <f t="shared" si="110"/>
        <v>89</v>
      </c>
      <c r="U394" s="31">
        <f t="shared" si="103"/>
        <v>81259830</v>
      </c>
      <c r="V394" s="37">
        <f t="shared" si="104"/>
        <v>2664.29</v>
      </c>
      <c r="W394" s="34">
        <f t="shared" si="105"/>
        <v>0.6</v>
      </c>
      <c r="X394" s="34">
        <f t="shared" si="106"/>
        <v>1.9100000000000001</v>
      </c>
      <c r="Y394" s="79">
        <v>9639281.3800000008</v>
      </c>
      <c r="Z394" s="78">
        <v>4257813000</v>
      </c>
      <c r="AA394" s="11">
        <v>1806353446</v>
      </c>
      <c r="AB394" s="11">
        <v>75938132</v>
      </c>
      <c r="AC394" s="11">
        <v>2910</v>
      </c>
      <c r="AD394" s="11">
        <v>98366</v>
      </c>
      <c r="AE394" s="11">
        <v>1490464</v>
      </c>
      <c r="AF394" s="11"/>
      <c r="AG394" s="11">
        <v>136235</v>
      </c>
      <c r="AH394" s="11"/>
      <c r="AI394" s="11">
        <v>452195</v>
      </c>
      <c r="AJ394" s="11">
        <v>9594864</v>
      </c>
      <c r="AK394" s="11"/>
      <c r="AL394" s="11"/>
      <c r="AM394" s="11"/>
      <c r="AN394" s="11"/>
      <c r="AO394" s="11"/>
      <c r="AP394" s="11"/>
      <c r="AQ394" s="11"/>
      <c r="AR394" s="11"/>
      <c r="AS394" s="11"/>
      <c r="AT394" s="11">
        <v>4589500</v>
      </c>
      <c r="AU394" s="8">
        <v>25000</v>
      </c>
      <c r="AV394" s="8">
        <v>570851</v>
      </c>
      <c r="AW394" s="38">
        <f t="shared" si="111"/>
        <v>92898517</v>
      </c>
    </row>
    <row r="395" spans="1:49" x14ac:dyDescent="0.2">
      <c r="A395" s="1">
        <v>121391303</v>
      </c>
      <c r="B395" s="2" t="s">
        <v>453</v>
      </c>
      <c r="C395" s="2" t="s">
        <v>452</v>
      </c>
      <c r="D395" s="15">
        <v>51333</v>
      </c>
      <c r="E395" s="6">
        <v>4565</v>
      </c>
      <c r="F395" s="28">
        <f t="shared" si="107"/>
        <v>18143394.719999999</v>
      </c>
      <c r="G395" s="37">
        <f t="shared" si="96"/>
        <v>77.42</v>
      </c>
      <c r="H395" s="39">
        <f t="shared" si="108"/>
        <v>30</v>
      </c>
      <c r="I395" s="34">
        <f t="shared" si="97"/>
        <v>1.51</v>
      </c>
      <c r="J395" s="76">
        <v>24773523.829999998</v>
      </c>
      <c r="K395" s="76">
        <v>26601.65</v>
      </c>
      <c r="L395" s="76">
        <f t="shared" si="109"/>
        <v>24746922.18</v>
      </c>
      <c r="M395" s="64">
        <v>1557.0129999999999</v>
      </c>
      <c r="N395" s="23">
        <f>INDEX('BEFC_17-18'!$Z$3:$Z$502,MATCH('LECI_17-18'!A:A,'BEFC_17-18'!$A$3:$A$502))</f>
        <v>305.96499999999997</v>
      </c>
      <c r="O395" s="35">
        <f t="shared" si="98"/>
        <v>13283.53</v>
      </c>
      <c r="P395" s="237">
        <f t="shared" si="99"/>
        <v>360</v>
      </c>
      <c r="Q395" s="22">
        <f t="shared" si="100"/>
        <v>0.89500000000000002</v>
      </c>
      <c r="R395" s="34">
        <f t="shared" si="101"/>
        <v>1.35</v>
      </c>
      <c r="S395" s="29">
        <f t="shared" si="102"/>
        <v>1.72E-2</v>
      </c>
      <c r="T395" s="184">
        <f t="shared" si="110"/>
        <v>77</v>
      </c>
      <c r="U395" s="31">
        <f t="shared" si="103"/>
        <v>14112115</v>
      </c>
      <c r="V395" s="37">
        <f t="shared" si="104"/>
        <v>7575.03</v>
      </c>
      <c r="W395" s="34">
        <f t="shared" si="105"/>
        <v>0</v>
      </c>
      <c r="X395" s="34">
        <f t="shared" si="106"/>
        <v>1.35</v>
      </c>
      <c r="Y395" s="79">
        <v>681600.49</v>
      </c>
      <c r="Z395" s="78">
        <v>847727100</v>
      </c>
      <c r="AA395" s="11">
        <v>205415822</v>
      </c>
      <c r="AB395" s="11">
        <v>15127066.939999999</v>
      </c>
      <c r="AC395" s="11">
        <v>28740.7</v>
      </c>
      <c r="AD395" s="11">
        <v>20225.580000000002</v>
      </c>
      <c r="AE395" s="11">
        <v>33286.83</v>
      </c>
      <c r="AF395" s="11"/>
      <c r="AG395" s="11"/>
      <c r="AH395" s="11"/>
      <c r="AI395" s="11">
        <v>50306.16</v>
      </c>
      <c r="AJ395" s="11">
        <v>1593031.25</v>
      </c>
      <c r="AK395" s="11"/>
      <c r="AL395" s="11"/>
      <c r="AM395" s="11"/>
      <c r="AN395" s="11"/>
      <c r="AO395" s="11"/>
      <c r="AP395" s="11"/>
      <c r="AQ395" s="11"/>
      <c r="AR395" s="11"/>
      <c r="AS395" s="11"/>
      <c r="AT395" s="11">
        <v>412421.14</v>
      </c>
      <c r="AU395" s="8">
        <v>0</v>
      </c>
      <c r="AV395" s="8">
        <v>196715.63</v>
      </c>
      <c r="AW395" s="38">
        <f t="shared" si="111"/>
        <v>17461794.23</v>
      </c>
    </row>
    <row r="396" spans="1:49" x14ac:dyDescent="0.2">
      <c r="A396" s="1">
        <v>121392303</v>
      </c>
      <c r="B396" s="2" t="s">
        <v>454</v>
      </c>
      <c r="C396" s="2" t="s">
        <v>452</v>
      </c>
      <c r="D396" s="15">
        <v>70640</v>
      </c>
      <c r="E396" s="6">
        <v>22130</v>
      </c>
      <c r="F396" s="28">
        <f t="shared" si="107"/>
        <v>98911621.800000012</v>
      </c>
      <c r="G396" s="37">
        <f t="shared" si="96"/>
        <v>63.27</v>
      </c>
      <c r="H396" s="39">
        <f t="shared" si="108"/>
        <v>124</v>
      </c>
      <c r="I396" s="34">
        <f t="shared" si="97"/>
        <v>1.23</v>
      </c>
      <c r="J396" s="76">
        <v>118150692.88</v>
      </c>
      <c r="K396" s="76">
        <v>124682.81</v>
      </c>
      <c r="L396" s="76">
        <f t="shared" si="109"/>
        <v>118026010.06999999</v>
      </c>
      <c r="M396" s="64">
        <v>8252.0439999999999</v>
      </c>
      <c r="N396" s="23">
        <f>INDEX('BEFC_17-18'!$Z$3:$Z$502,MATCH('LECI_17-18'!A:A,'BEFC_17-18'!$A$3:$A$502))</f>
        <v>679.93600000000004</v>
      </c>
      <c r="O396" s="35">
        <f t="shared" si="98"/>
        <v>13213.87</v>
      </c>
      <c r="P396" s="237">
        <f t="shared" si="99"/>
        <v>357</v>
      </c>
      <c r="Q396" s="22">
        <f t="shared" si="100"/>
        <v>0.89970000000000006</v>
      </c>
      <c r="R396" s="34">
        <f t="shared" si="101"/>
        <v>1.1100000000000001</v>
      </c>
      <c r="S396" s="29">
        <f t="shared" si="102"/>
        <v>1.4999999999999999E-2</v>
      </c>
      <c r="T396" s="184">
        <f t="shared" si="110"/>
        <v>162</v>
      </c>
      <c r="U396" s="31">
        <f t="shared" si="103"/>
        <v>88521334</v>
      </c>
      <c r="V396" s="37">
        <f t="shared" si="104"/>
        <v>9910.61</v>
      </c>
      <c r="W396" s="34">
        <f t="shared" si="105"/>
        <v>0</v>
      </c>
      <c r="X396" s="34">
        <f t="shared" si="106"/>
        <v>1.1100000000000001</v>
      </c>
      <c r="Y396" s="79">
        <v>1812324.97</v>
      </c>
      <c r="Z396" s="78">
        <v>4733941529</v>
      </c>
      <c r="AA396" s="11">
        <v>1872128163</v>
      </c>
      <c r="AB396" s="11">
        <v>84065695.019999996</v>
      </c>
      <c r="AC396" s="11">
        <v>833078.55</v>
      </c>
      <c r="AD396" s="11">
        <v>103917.65</v>
      </c>
      <c r="AE396" s="11">
        <v>11210.56</v>
      </c>
      <c r="AF396" s="11"/>
      <c r="AG396" s="11"/>
      <c r="AH396" s="11"/>
      <c r="AI396" s="11"/>
      <c r="AJ396" s="11">
        <v>10482970.960000001</v>
      </c>
      <c r="AK396" s="11"/>
      <c r="AL396" s="11"/>
      <c r="AM396" s="11"/>
      <c r="AN396" s="11"/>
      <c r="AO396" s="11"/>
      <c r="AP396" s="11"/>
      <c r="AQ396" s="11"/>
      <c r="AR396" s="11"/>
      <c r="AS396" s="11"/>
      <c r="AT396" s="11">
        <v>1572955.55</v>
      </c>
      <c r="AU396" s="8">
        <v>0</v>
      </c>
      <c r="AV396" s="8">
        <v>29468.54</v>
      </c>
      <c r="AW396" s="38">
        <f t="shared" si="111"/>
        <v>97099296.830000013</v>
      </c>
    </row>
    <row r="397" spans="1:49" x14ac:dyDescent="0.2">
      <c r="A397" s="1">
        <v>121394503</v>
      </c>
      <c r="B397" s="2" t="s">
        <v>455</v>
      </c>
      <c r="C397" s="2" t="s">
        <v>452</v>
      </c>
      <c r="D397" s="15">
        <v>58406</v>
      </c>
      <c r="E397" s="6">
        <v>5339</v>
      </c>
      <c r="F397" s="28">
        <f t="shared" si="107"/>
        <v>18185132.599999998</v>
      </c>
      <c r="G397" s="37">
        <f t="shared" si="96"/>
        <v>58.32</v>
      </c>
      <c r="H397" s="39">
        <f t="shared" si="108"/>
        <v>172</v>
      </c>
      <c r="I397" s="34">
        <f t="shared" si="97"/>
        <v>1.1399999999999999</v>
      </c>
      <c r="J397" s="76">
        <v>26192973.82</v>
      </c>
      <c r="K397" s="76">
        <v>30880.44</v>
      </c>
      <c r="L397" s="76">
        <f t="shared" si="109"/>
        <v>26162093.379999999</v>
      </c>
      <c r="M397" s="64">
        <v>1666.136</v>
      </c>
      <c r="N397" s="23">
        <f>INDEX('BEFC_17-18'!$Z$3:$Z$502,MATCH('LECI_17-18'!A:A,'BEFC_17-18'!$A$3:$A$502))</f>
        <v>182.613</v>
      </c>
      <c r="O397" s="35">
        <f t="shared" si="98"/>
        <v>14151.24</v>
      </c>
      <c r="P397" s="237">
        <f t="shared" si="99"/>
        <v>408</v>
      </c>
      <c r="Q397" s="22">
        <f t="shared" si="100"/>
        <v>0.84009999999999996</v>
      </c>
      <c r="R397" s="34">
        <f t="shared" si="101"/>
        <v>0.96</v>
      </c>
      <c r="S397" s="29">
        <f t="shared" si="102"/>
        <v>1.9099999999999999E-2</v>
      </c>
      <c r="T397" s="184">
        <f t="shared" si="110"/>
        <v>32</v>
      </c>
      <c r="U397" s="31">
        <f t="shared" si="103"/>
        <v>12743533</v>
      </c>
      <c r="V397" s="37">
        <f t="shared" si="104"/>
        <v>6893.06</v>
      </c>
      <c r="W397" s="34">
        <f t="shared" si="105"/>
        <v>0</v>
      </c>
      <c r="X397" s="34">
        <f t="shared" si="106"/>
        <v>0.96</v>
      </c>
      <c r="Y397" s="79">
        <v>951678.49</v>
      </c>
      <c r="Z397" s="78">
        <v>682059204</v>
      </c>
      <c r="AA397" s="11">
        <v>268950720</v>
      </c>
      <c r="AB397" s="11">
        <v>14356060.66</v>
      </c>
      <c r="AC397" s="11">
        <v>23438.41</v>
      </c>
      <c r="AD397" s="11">
        <v>18242.919999999998</v>
      </c>
      <c r="AE397" s="11">
        <v>29315.279999999999</v>
      </c>
      <c r="AF397" s="11"/>
      <c r="AG397" s="11">
        <v>34889.599999999999</v>
      </c>
      <c r="AH397" s="11"/>
      <c r="AI397" s="11">
        <v>45544.55</v>
      </c>
      <c r="AJ397" s="11">
        <v>1534844.72</v>
      </c>
      <c r="AK397" s="11"/>
      <c r="AL397" s="11"/>
      <c r="AM397" s="11"/>
      <c r="AN397" s="11"/>
      <c r="AO397" s="11"/>
      <c r="AP397" s="11"/>
      <c r="AQ397" s="11"/>
      <c r="AR397" s="11"/>
      <c r="AS397" s="11"/>
      <c r="AT397" s="11">
        <v>1108922.8899999999</v>
      </c>
      <c r="AU397" s="8">
        <v>0</v>
      </c>
      <c r="AV397" s="8">
        <v>82195.08</v>
      </c>
      <c r="AW397" s="38">
        <f t="shared" si="111"/>
        <v>17233454.109999999</v>
      </c>
    </row>
    <row r="398" spans="1:49" x14ac:dyDescent="0.2">
      <c r="A398" s="1">
        <v>121394603</v>
      </c>
      <c r="B398" s="2" t="s">
        <v>456</v>
      </c>
      <c r="C398" s="2" t="s">
        <v>452</v>
      </c>
      <c r="D398" s="15">
        <v>74282</v>
      </c>
      <c r="E398" s="6">
        <v>5493</v>
      </c>
      <c r="F398" s="28">
        <f t="shared" si="107"/>
        <v>27369715.029999997</v>
      </c>
      <c r="G398" s="37">
        <f t="shared" si="96"/>
        <v>67.08</v>
      </c>
      <c r="H398" s="39">
        <f t="shared" si="108"/>
        <v>93</v>
      </c>
      <c r="I398" s="34">
        <f t="shared" si="97"/>
        <v>1.31</v>
      </c>
      <c r="J398" s="76">
        <v>35270197.5</v>
      </c>
      <c r="K398" s="76">
        <v>18362.010000000002</v>
      </c>
      <c r="L398" s="76">
        <f t="shared" si="109"/>
        <v>35251835.490000002</v>
      </c>
      <c r="M398" s="64">
        <v>2218.6559999999999</v>
      </c>
      <c r="N398" s="23">
        <f>INDEX('BEFC_17-18'!$Z$3:$Z$502,MATCH('LECI_17-18'!A:A,'BEFC_17-18'!$A$3:$A$502))</f>
        <v>151.697</v>
      </c>
      <c r="O398" s="35">
        <f t="shared" si="98"/>
        <v>14871.98</v>
      </c>
      <c r="P398" s="237">
        <f t="shared" si="99"/>
        <v>437</v>
      </c>
      <c r="Q398" s="22">
        <f t="shared" si="100"/>
        <v>0.7994</v>
      </c>
      <c r="R398" s="34">
        <f t="shared" si="101"/>
        <v>1.05</v>
      </c>
      <c r="S398" s="29">
        <f t="shared" si="102"/>
        <v>1.43E-2</v>
      </c>
      <c r="T398" s="184">
        <f t="shared" si="110"/>
        <v>201</v>
      </c>
      <c r="U398" s="31">
        <f t="shared" si="103"/>
        <v>25587877</v>
      </c>
      <c r="V398" s="37">
        <f t="shared" si="104"/>
        <v>10794.96</v>
      </c>
      <c r="W398" s="34">
        <f t="shared" si="105"/>
        <v>0</v>
      </c>
      <c r="X398" s="34">
        <f t="shared" si="106"/>
        <v>1.05</v>
      </c>
      <c r="Y398" s="79">
        <v>676227.81</v>
      </c>
      <c r="Z398" s="78">
        <v>1391109706</v>
      </c>
      <c r="AA398" s="11">
        <v>518433320</v>
      </c>
      <c r="AB398" s="11">
        <v>22109527.120000001</v>
      </c>
      <c r="AC398" s="11">
        <v>350620.72</v>
      </c>
      <c r="AD398" s="11">
        <v>29626.89</v>
      </c>
      <c r="AE398" s="11">
        <v>5732.57</v>
      </c>
      <c r="AF398" s="11"/>
      <c r="AG398" s="11"/>
      <c r="AH398" s="11"/>
      <c r="AI398" s="11">
        <v>47688.2</v>
      </c>
      <c r="AJ398" s="11">
        <v>3211333.28</v>
      </c>
      <c r="AK398" s="11"/>
      <c r="AL398" s="11"/>
      <c r="AM398" s="11"/>
      <c r="AN398" s="11"/>
      <c r="AO398" s="11"/>
      <c r="AP398" s="11"/>
      <c r="AQ398" s="11"/>
      <c r="AR398" s="11"/>
      <c r="AS398" s="11"/>
      <c r="AT398" s="11">
        <v>903724.33</v>
      </c>
      <c r="AU398" s="8">
        <v>0</v>
      </c>
      <c r="AV398" s="8">
        <v>35234.11</v>
      </c>
      <c r="AW398" s="38">
        <f t="shared" si="111"/>
        <v>26693487.219999999</v>
      </c>
    </row>
    <row r="399" spans="1:49" x14ac:dyDescent="0.2">
      <c r="A399" s="1">
        <v>121395103</v>
      </c>
      <c r="B399" s="2" t="s">
        <v>457</v>
      </c>
      <c r="C399" s="2" t="s">
        <v>452</v>
      </c>
      <c r="D399" s="15">
        <v>81647</v>
      </c>
      <c r="E399" s="6">
        <v>21713</v>
      </c>
      <c r="F399" s="28">
        <f t="shared" si="107"/>
        <v>126042756.5</v>
      </c>
      <c r="G399" s="37">
        <f t="shared" si="96"/>
        <v>71.099999999999994</v>
      </c>
      <c r="H399" s="39">
        <f t="shared" si="108"/>
        <v>66</v>
      </c>
      <c r="I399" s="34">
        <f t="shared" si="97"/>
        <v>1.39</v>
      </c>
      <c r="J399" s="76">
        <v>140317322.84</v>
      </c>
      <c r="K399" s="76">
        <v>380377</v>
      </c>
      <c r="L399" s="76">
        <f t="shared" si="109"/>
        <v>139936945.84</v>
      </c>
      <c r="M399" s="64">
        <v>9176.2019999999993</v>
      </c>
      <c r="N399" s="23">
        <f>INDEX('BEFC_17-18'!$Z$3:$Z$502,MATCH('LECI_17-18'!A:A,'BEFC_17-18'!$A$3:$A$502))</f>
        <v>592.65800000000002</v>
      </c>
      <c r="O399" s="35">
        <f t="shared" si="98"/>
        <v>14324.8</v>
      </c>
      <c r="P399" s="237">
        <f t="shared" si="99"/>
        <v>414</v>
      </c>
      <c r="Q399" s="22">
        <f t="shared" si="100"/>
        <v>0.83</v>
      </c>
      <c r="R399" s="34">
        <f t="shared" si="101"/>
        <v>1.1499999999999999</v>
      </c>
      <c r="S399" s="29">
        <f t="shared" si="102"/>
        <v>1.32E-2</v>
      </c>
      <c r="T399" s="184">
        <f t="shared" si="110"/>
        <v>258</v>
      </c>
      <c r="U399" s="31">
        <f t="shared" si="103"/>
        <v>127660399</v>
      </c>
      <c r="V399" s="37">
        <f t="shared" si="104"/>
        <v>13068.1</v>
      </c>
      <c r="W399" s="34">
        <f t="shared" si="105"/>
        <v>0</v>
      </c>
      <c r="X399" s="34">
        <f t="shared" si="106"/>
        <v>1.1499999999999999</v>
      </c>
      <c r="Y399" s="79">
        <v>1757205.5</v>
      </c>
      <c r="Z399" s="78">
        <v>7321549382</v>
      </c>
      <c r="AA399" s="11">
        <v>2205346077</v>
      </c>
      <c r="AB399" s="11">
        <v>106269975</v>
      </c>
      <c r="AC399" s="11">
        <v>872602</v>
      </c>
      <c r="AD399" s="11">
        <v>134841</v>
      </c>
      <c r="AE399" s="11">
        <v>4000</v>
      </c>
      <c r="AF399" s="11"/>
      <c r="AG399" s="11"/>
      <c r="AH399" s="11"/>
      <c r="AI399" s="11">
        <v>618005</v>
      </c>
      <c r="AJ399" s="11">
        <v>13949480</v>
      </c>
      <c r="AK399" s="11"/>
      <c r="AL399" s="11"/>
      <c r="AM399" s="11"/>
      <c r="AN399" s="11"/>
      <c r="AO399" s="11"/>
      <c r="AP399" s="11"/>
      <c r="AQ399" s="11"/>
      <c r="AR399" s="11"/>
      <c r="AS399" s="11"/>
      <c r="AT399" s="11">
        <v>2358793</v>
      </c>
      <c r="AU399" s="8">
        <v>0</v>
      </c>
      <c r="AV399" s="8">
        <v>77855</v>
      </c>
      <c r="AW399" s="38">
        <f t="shared" si="111"/>
        <v>124285551</v>
      </c>
    </row>
    <row r="400" spans="1:49" x14ac:dyDescent="0.2">
      <c r="A400" s="1">
        <v>121395603</v>
      </c>
      <c r="B400" s="2" t="s">
        <v>458</v>
      </c>
      <c r="C400" s="2" t="s">
        <v>452</v>
      </c>
      <c r="D400" s="15">
        <v>70290</v>
      </c>
      <c r="E400" s="6">
        <v>5137</v>
      </c>
      <c r="F400" s="28">
        <f t="shared" si="107"/>
        <v>26630869.150000002</v>
      </c>
      <c r="G400" s="37">
        <f t="shared" si="96"/>
        <v>73.75</v>
      </c>
      <c r="H400" s="39">
        <f t="shared" si="108"/>
        <v>46</v>
      </c>
      <c r="I400" s="34">
        <f t="shared" si="97"/>
        <v>1.44</v>
      </c>
      <c r="J400" s="76">
        <v>30808850.100000001</v>
      </c>
      <c r="K400" s="76">
        <v>353190.41</v>
      </c>
      <c r="L400" s="76">
        <f t="shared" si="109"/>
        <v>30455659.690000001</v>
      </c>
      <c r="M400" s="64">
        <v>1674.3409999999999</v>
      </c>
      <c r="N400" s="23">
        <f>INDEX('BEFC_17-18'!$Z$3:$Z$502,MATCH('LECI_17-18'!A:A,'BEFC_17-18'!$A$3:$A$502))</f>
        <v>215.06700000000001</v>
      </c>
      <c r="O400" s="35">
        <f t="shared" si="98"/>
        <v>16119.15</v>
      </c>
      <c r="P400" s="237">
        <f t="shared" si="99"/>
        <v>464</v>
      </c>
      <c r="Q400" s="22">
        <f t="shared" si="100"/>
        <v>0.73760000000000003</v>
      </c>
      <c r="R400" s="34">
        <f t="shared" si="101"/>
        <v>1.06</v>
      </c>
      <c r="S400" s="29">
        <f t="shared" si="102"/>
        <v>1.66E-2</v>
      </c>
      <c r="T400" s="184">
        <f t="shared" si="110"/>
        <v>98</v>
      </c>
      <c r="U400" s="31">
        <f t="shared" si="103"/>
        <v>21493647</v>
      </c>
      <c r="V400" s="37">
        <f t="shared" si="104"/>
        <v>11375.86</v>
      </c>
      <c r="W400" s="34">
        <f t="shared" si="105"/>
        <v>0</v>
      </c>
      <c r="X400" s="34">
        <f t="shared" si="106"/>
        <v>1.06</v>
      </c>
      <c r="Y400" s="79">
        <v>626050.77</v>
      </c>
      <c r="Z400" s="78">
        <v>1178658485</v>
      </c>
      <c r="AA400" s="11">
        <v>425345031</v>
      </c>
      <c r="AB400" s="11">
        <v>21936134.75</v>
      </c>
      <c r="AC400" s="11">
        <v>84500.54</v>
      </c>
      <c r="AD400" s="11">
        <v>29244.77</v>
      </c>
      <c r="AE400" s="11">
        <v>134320</v>
      </c>
      <c r="AF400" s="11"/>
      <c r="AG400" s="11">
        <v>37812.120000000003</v>
      </c>
      <c r="AH400" s="11"/>
      <c r="AI400" s="11">
        <v>192197.78</v>
      </c>
      <c r="AJ400" s="11">
        <v>2946928.37</v>
      </c>
      <c r="AK400" s="11"/>
      <c r="AL400" s="11"/>
      <c r="AM400" s="11"/>
      <c r="AN400" s="11"/>
      <c r="AO400" s="11"/>
      <c r="AP400" s="11"/>
      <c r="AQ400" s="11"/>
      <c r="AR400" s="11"/>
      <c r="AS400" s="11"/>
      <c r="AT400" s="11">
        <v>593281</v>
      </c>
      <c r="AU400" s="8">
        <v>0</v>
      </c>
      <c r="AV400" s="8">
        <v>50399.05</v>
      </c>
      <c r="AW400" s="38">
        <f t="shared" si="111"/>
        <v>26004818.380000003</v>
      </c>
    </row>
    <row r="401" spans="1:49" x14ac:dyDescent="0.2">
      <c r="A401" s="1">
        <v>121395703</v>
      </c>
      <c r="B401" s="2" t="s">
        <v>459</v>
      </c>
      <c r="C401" s="2" t="s">
        <v>452</v>
      </c>
      <c r="D401" s="15">
        <v>83597</v>
      </c>
      <c r="E401" s="6">
        <v>7442</v>
      </c>
      <c r="F401" s="28">
        <f t="shared" si="107"/>
        <v>45347403.690000005</v>
      </c>
      <c r="G401" s="37">
        <f t="shared" si="96"/>
        <v>72.89</v>
      </c>
      <c r="H401" s="39">
        <f t="shared" si="108"/>
        <v>50</v>
      </c>
      <c r="I401" s="34">
        <f t="shared" si="97"/>
        <v>1.42</v>
      </c>
      <c r="J401" s="76">
        <v>52645098.579999998</v>
      </c>
      <c r="K401" s="76">
        <v>65610.929999999993</v>
      </c>
      <c r="L401" s="76">
        <f t="shared" si="109"/>
        <v>52579487.649999999</v>
      </c>
      <c r="M401" s="64">
        <v>3143.9229999999998</v>
      </c>
      <c r="N401" s="23">
        <f>INDEX('BEFC_17-18'!$Z$3:$Z$502,MATCH('LECI_17-18'!A:A,'BEFC_17-18'!$A$3:$A$502))</f>
        <v>175.708</v>
      </c>
      <c r="O401" s="35">
        <f t="shared" si="98"/>
        <v>15838.96</v>
      </c>
      <c r="P401" s="237">
        <f t="shared" si="99"/>
        <v>456</v>
      </c>
      <c r="Q401" s="22">
        <f t="shared" si="100"/>
        <v>0.75060000000000004</v>
      </c>
      <c r="R401" s="34">
        <f t="shared" si="101"/>
        <v>1.07</v>
      </c>
      <c r="S401" s="29">
        <f t="shared" si="102"/>
        <v>1.2999999999999999E-2</v>
      </c>
      <c r="T401" s="184">
        <f t="shared" si="110"/>
        <v>276</v>
      </c>
      <c r="U401" s="31">
        <f t="shared" si="103"/>
        <v>46665413</v>
      </c>
      <c r="V401" s="37">
        <f t="shared" si="104"/>
        <v>14057.41</v>
      </c>
      <c r="W401" s="34">
        <f t="shared" si="105"/>
        <v>0</v>
      </c>
      <c r="X401" s="34">
        <f t="shared" si="106"/>
        <v>1.07</v>
      </c>
      <c r="Y401" s="79">
        <v>658987.31000000006</v>
      </c>
      <c r="Z401" s="78">
        <v>2450391092</v>
      </c>
      <c r="AA401" s="11">
        <v>1032102444</v>
      </c>
      <c r="AB401" s="11">
        <v>37611992.490000002</v>
      </c>
      <c r="AC401" s="11">
        <v>362559.63</v>
      </c>
      <c r="AD401" s="11">
        <v>49945.89</v>
      </c>
      <c r="AE401" s="11"/>
      <c r="AF401" s="11"/>
      <c r="AG401" s="11"/>
      <c r="AH401" s="11"/>
      <c r="AI401" s="11">
        <v>51968.82</v>
      </c>
      <c r="AJ401" s="11">
        <v>5541756.8499999996</v>
      </c>
      <c r="AK401" s="11"/>
      <c r="AL401" s="11"/>
      <c r="AM401" s="11"/>
      <c r="AN401" s="11"/>
      <c r="AO401" s="11"/>
      <c r="AP401" s="11"/>
      <c r="AQ401" s="11"/>
      <c r="AR401" s="11"/>
      <c r="AS401" s="11"/>
      <c r="AT401" s="11">
        <v>1023308.87</v>
      </c>
      <c r="AU401" s="8">
        <v>0</v>
      </c>
      <c r="AV401" s="8">
        <v>46883.83</v>
      </c>
      <c r="AW401" s="38">
        <f t="shared" si="111"/>
        <v>44688416.380000003</v>
      </c>
    </row>
    <row r="402" spans="1:49" x14ac:dyDescent="0.2">
      <c r="A402" s="1">
        <v>121397803</v>
      </c>
      <c r="B402" s="2" t="s">
        <v>460</v>
      </c>
      <c r="C402" s="2" t="s">
        <v>452</v>
      </c>
      <c r="D402" s="15">
        <v>55491</v>
      </c>
      <c r="E402" s="6">
        <v>12412</v>
      </c>
      <c r="F402" s="28">
        <f t="shared" si="107"/>
        <v>44261676.859999992</v>
      </c>
      <c r="G402" s="37">
        <f t="shared" si="96"/>
        <v>64.260000000000005</v>
      </c>
      <c r="H402" s="39">
        <f t="shared" si="108"/>
        <v>113</v>
      </c>
      <c r="I402" s="34">
        <f t="shared" si="97"/>
        <v>1.25</v>
      </c>
      <c r="J402" s="76">
        <v>55650904.770000003</v>
      </c>
      <c r="K402" s="76">
        <v>207806.34</v>
      </c>
      <c r="L402" s="76">
        <f t="shared" si="109"/>
        <v>55443098.43</v>
      </c>
      <c r="M402" s="64">
        <v>4409.9120000000003</v>
      </c>
      <c r="N402" s="23">
        <f>INDEX('BEFC_17-18'!$Z$3:$Z$502,MATCH('LECI_17-18'!A:A,'BEFC_17-18'!$A$3:$A$502))</f>
        <v>588.71400000000006</v>
      </c>
      <c r="O402" s="35">
        <f t="shared" si="98"/>
        <v>11091.67</v>
      </c>
      <c r="P402" s="237">
        <f t="shared" si="99"/>
        <v>165</v>
      </c>
      <c r="Q402" s="22">
        <f t="shared" si="100"/>
        <v>1.0719000000000001</v>
      </c>
      <c r="R402" s="34">
        <f t="shared" si="101"/>
        <v>1.25</v>
      </c>
      <c r="S402" s="29">
        <f t="shared" si="102"/>
        <v>1.6299999999999999E-2</v>
      </c>
      <c r="T402" s="184">
        <f t="shared" si="110"/>
        <v>115</v>
      </c>
      <c r="U402" s="31">
        <f t="shared" si="103"/>
        <v>36285021</v>
      </c>
      <c r="V402" s="37">
        <f t="shared" si="104"/>
        <v>7259</v>
      </c>
      <c r="W402" s="34">
        <f t="shared" si="105"/>
        <v>0</v>
      </c>
      <c r="X402" s="34">
        <f t="shared" si="106"/>
        <v>1.25</v>
      </c>
      <c r="Y402" s="79">
        <v>1177325.48</v>
      </c>
      <c r="Z402" s="78">
        <v>2059507715</v>
      </c>
      <c r="AA402" s="11">
        <v>648329695</v>
      </c>
      <c r="AB402" s="11">
        <v>36114203.939999998</v>
      </c>
      <c r="AC402" s="11">
        <v>60278.78</v>
      </c>
      <c r="AD402" s="11">
        <v>47141.18</v>
      </c>
      <c r="AE402" s="11"/>
      <c r="AF402" s="11"/>
      <c r="AG402" s="11">
        <v>69323.75</v>
      </c>
      <c r="AH402" s="11"/>
      <c r="AI402" s="11">
        <v>138855.91</v>
      </c>
      <c r="AJ402" s="11">
        <v>5531890.6399999997</v>
      </c>
      <c r="AK402" s="11"/>
      <c r="AL402" s="11"/>
      <c r="AM402" s="11"/>
      <c r="AN402" s="11"/>
      <c r="AO402" s="11"/>
      <c r="AP402" s="11"/>
      <c r="AQ402" s="11"/>
      <c r="AR402" s="11"/>
      <c r="AS402" s="11"/>
      <c r="AT402" s="11">
        <v>1102516.3500000001</v>
      </c>
      <c r="AU402" s="8">
        <v>0</v>
      </c>
      <c r="AV402" s="8">
        <v>20140.830000000002</v>
      </c>
      <c r="AW402" s="38">
        <f t="shared" si="111"/>
        <v>43084351.379999995</v>
      </c>
    </row>
    <row r="403" spans="1:49" x14ac:dyDescent="0.2">
      <c r="A403" s="1">
        <v>122091002</v>
      </c>
      <c r="B403" s="2" t="s">
        <v>461</v>
      </c>
      <c r="C403" s="2" t="s">
        <v>462</v>
      </c>
      <c r="D403" s="15">
        <v>60147</v>
      </c>
      <c r="E403" s="6">
        <v>23677</v>
      </c>
      <c r="F403" s="28">
        <f t="shared" si="107"/>
        <v>108240608.10999997</v>
      </c>
      <c r="G403" s="37">
        <f t="shared" si="96"/>
        <v>76.010000000000005</v>
      </c>
      <c r="H403" s="39">
        <f t="shared" si="108"/>
        <v>34</v>
      </c>
      <c r="I403" s="34">
        <f t="shared" si="97"/>
        <v>1.48</v>
      </c>
      <c r="J403" s="76">
        <v>129129301.79000001</v>
      </c>
      <c r="K403" s="76">
        <v>21821.119999999999</v>
      </c>
      <c r="L403" s="76">
        <f t="shared" si="109"/>
        <v>129107480.67</v>
      </c>
      <c r="M403" s="64">
        <v>7617.1840000000002</v>
      </c>
      <c r="N403" s="23">
        <f>INDEX('BEFC_17-18'!$Z$3:$Z$502,MATCH('LECI_17-18'!A:A,'BEFC_17-18'!$A$3:$A$502))</f>
        <v>1334.4349999999999</v>
      </c>
      <c r="O403" s="35">
        <f t="shared" si="98"/>
        <v>14422.81</v>
      </c>
      <c r="P403" s="237">
        <f t="shared" si="99"/>
        <v>418</v>
      </c>
      <c r="Q403" s="22">
        <f t="shared" si="100"/>
        <v>0.82430000000000003</v>
      </c>
      <c r="R403" s="34">
        <f t="shared" si="101"/>
        <v>1.22</v>
      </c>
      <c r="S403" s="29">
        <f t="shared" si="102"/>
        <v>1.55E-2</v>
      </c>
      <c r="T403" s="184">
        <f t="shared" si="110"/>
        <v>137</v>
      </c>
      <c r="U403" s="31">
        <f t="shared" si="103"/>
        <v>93381582</v>
      </c>
      <c r="V403" s="37">
        <f t="shared" si="104"/>
        <v>10431.81</v>
      </c>
      <c r="W403" s="34">
        <f t="shared" si="105"/>
        <v>0</v>
      </c>
      <c r="X403" s="34">
        <f t="shared" si="106"/>
        <v>1.22</v>
      </c>
      <c r="Y403" s="79">
        <v>2270463.0499999998</v>
      </c>
      <c r="Z403" s="78">
        <v>5441060794</v>
      </c>
      <c r="AA403" s="11">
        <v>1527713967</v>
      </c>
      <c r="AB403" s="11">
        <v>90981923.599999994</v>
      </c>
      <c r="AC403" s="11">
        <v>495702.19</v>
      </c>
      <c r="AD403" s="11">
        <v>109428.16</v>
      </c>
      <c r="AE403" s="11">
        <v>60000</v>
      </c>
      <c r="AF403" s="11"/>
      <c r="AG403" s="11"/>
      <c r="AH403" s="11"/>
      <c r="AI403" s="11">
        <v>244004.6</v>
      </c>
      <c r="AJ403" s="11">
        <v>6533049.5700000003</v>
      </c>
      <c r="AK403" s="11"/>
      <c r="AL403" s="11"/>
      <c r="AM403" s="11"/>
      <c r="AN403" s="11"/>
      <c r="AO403" s="11"/>
      <c r="AP403" s="11"/>
      <c r="AQ403" s="11"/>
      <c r="AR403" s="11"/>
      <c r="AS403" s="11"/>
      <c r="AT403" s="11">
        <v>7051406.8200000003</v>
      </c>
      <c r="AU403" s="8">
        <v>0</v>
      </c>
      <c r="AV403" s="8">
        <v>494630.12</v>
      </c>
      <c r="AW403" s="38">
        <f t="shared" si="111"/>
        <v>105970145.05999997</v>
      </c>
    </row>
    <row r="404" spans="1:49" x14ac:dyDescent="0.2">
      <c r="A404" s="1">
        <v>122091303</v>
      </c>
      <c r="B404" s="2" t="s">
        <v>463</v>
      </c>
      <c r="C404" s="2" t="s">
        <v>462</v>
      </c>
      <c r="D404" s="15">
        <v>41701</v>
      </c>
      <c r="E404" s="6">
        <v>3729</v>
      </c>
      <c r="F404" s="28">
        <f t="shared" si="107"/>
        <v>11709963.460000003</v>
      </c>
      <c r="G404" s="37">
        <f t="shared" si="96"/>
        <v>75.3</v>
      </c>
      <c r="H404" s="39">
        <f t="shared" si="108"/>
        <v>39</v>
      </c>
      <c r="I404" s="34">
        <f t="shared" si="97"/>
        <v>1.47</v>
      </c>
      <c r="J404" s="76">
        <v>21079541.120000001</v>
      </c>
      <c r="K404" s="76">
        <v>0</v>
      </c>
      <c r="L404" s="76">
        <f t="shared" si="109"/>
        <v>21079541.120000001</v>
      </c>
      <c r="M404" s="64">
        <v>1386.9480000000001</v>
      </c>
      <c r="N404" s="23">
        <f>INDEX('BEFC_17-18'!$Z$3:$Z$502,MATCH('LECI_17-18'!A:A,'BEFC_17-18'!$A$3:$A$502))</f>
        <v>283.75200000000001</v>
      </c>
      <c r="O404" s="35">
        <f t="shared" si="98"/>
        <v>12617.19</v>
      </c>
      <c r="P404" s="237">
        <f t="shared" si="99"/>
        <v>322</v>
      </c>
      <c r="Q404" s="22">
        <f t="shared" si="100"/>
        <v>0.94230000000000003</v>
      </c>
      <c r="R404" s="34">
        <f t="shared" si="101"/>
        <v>1.39</v>
      </c>
      <c r="S404" s="29">
        <f t="shared" si="102"/>
        <v>1.5599999999999999E-2</v>
      </c>
      <c r="T404" s="184">
        <f t="shared" si="110"/>
        <v>132</v>
      </c>
      <c r="U404" s="31">
        <f t="shared" si="103"/>
        <v>10085106</v>
      </c>
      <c r="V404" s="37">
        <f t="shared" si="104"/>
        <v>6036.46</v>
      </c>
      <c r="W404" s="34">
        <f t="shared" si="105"/>
        <v>0.1</v>
      </c>
      <c r="X404" s="34">
        <f t="shared" si="106"/>
        <v>1.49</v>
      </c>
      <c r="Y404" s="79">
        <v>497342.71</v>
      </c>
      <c r="Z404" s="78">
        <v>573099380</v>
      </c>
      <c r="AA404" s="11">
        <v>179520446</v>
      </c>
      <c r="AB404" s="11">
        <v>10399679.810000001</v>
      </c>
      <c r="AC404" s="11">
        <v>37715.800000000003</v>
      </c>
      <c r="AD404" s="11">
        <v>13365.44</v>
      </c>
      <c r="AE404" s="11"/>
      <c r="AF404" s="11"/>
      <c r="AG404" s="11"/>
      <c r="AH404" s="11"/>
      <c r="AI404" s="11">
        <v>46204.97</v>
      </c>
      <c r="AJ404" s="11">
        <v>93682.48</v>
      </c>
      <c r="AK404" s="11"/>
      <c r="AL404" s="11"/>
      <c r="AM404" s="11"/>
      <c r="AN404" s="11"/>
      <c r="AO404" s="11"/>
      <c r="AP404" s="11"/>
      <c r="AQ404" s="11"/>
      <c r="AR404" s="11"/>
      <c r="AS404" s="11"/>
      <c r="AT404" s="11">
        <v>611036.5</v>
      </c>
      <c r="AU404" s="8">
        <v>0</v>
      </c>
      <c r="AV404" s="8">
        <v>10935.75</v>
      </c>
      <c r="AW404" s="38">
        <f t="shared" si="111"/>
        <v>11212620.750000002</v>
      </c>
    </row>
    <row r="405" spans="1:49" x14ac:dyDescent="0.2">
      <c r="A405" s="1">
        <v>122091352</v>
      </c>
      <c r="B405" s="2" t="s">
        <v>464</v>
      </c>
      <c r="C405" s="2" t="s">
        <v>462</v>
      </c>
      <c r="D405" s="15">
        <v>57678</v>
      </c>
      <c r="E405" s="6">
        <v>19619</v>
      </c>
      <c r="F405" s="28">
        <f t="shared" si="107"/>
        <v>87554320.279999986</v>
      </c>
      <c r="G405" s="37">
        <f t="shared" si="96"/>
        <v>77.37</v>
      </c>
      <c r="H405" s="39">
        <f t="shared" si="108"/>
        <v>31</v>
      </c>
      <c r="I405" s="34">
        <f t="shared" si="97"/>
        <v>1.51</v>
      </c>
      <c r="J405" s="76">
        <v>119867914.81</v>
      </c>
      <c r="K405" s="76">
        <v>288054.7</v>
      </c>
      <c r="L405" s="76">
        <f t="shared" si="109"/>
        <v>119579860.11</v>
      </c>
      <c r="M405" s="64">
        <v>7231.5519999999997</v>
      </c>
      <c r="N405" s="23">
        <f>INDEX('BEFC_17-18'!$Z$3:$Z$502,MATCH('LECI_17-18'!A:A,'BEFC_17-18'!$A$3:$A$502))</f>
        <v>1316.058</v>
      </c>
      <c r="O405" s="35">
        <f t="shared" si="98"/>
        <v>13989.86</v>
      </c>
      <c r="P405" s="237">
        <f t="shared" si="99"/>
        <v>404</v>
      </c>
      <c r="Q405" s="22">
        <f t="shared" si="100"/>
        <v>0.8498</v>
      </c>
      <c r="R405" s="34">
        <f t="shared" si="101"/>
        <v>1.28</v>
      </c>
      <c r="S405" s="29">
        <f t="shared" si="102"/>
        <v>1.9800000000000002E-2</v>
      </c>
      <c r="T405" s="184">
        <f t="shared" si="110"/>
        <v>26</v>
      </c>
      <c r="U405" s="31">
        <f t="shared" si="103"/>
        <v>59335721</v>
      </c>
      <c r="V405" s="37">
        <f t="shared" si="104"/>
        <v>6941.79</v>
      </c>
      <c r="W405" s="34">
        <f t="shared" si="105"/>
        <v>0</v>
      </c>
      <c r="X405" s="34">
        <f t="shared" si="106"/>
        <v>1.28</v>
      </c>
      <c r="Y405" s="79">
        <v>3390879.75</v>
      </c>
      <c r="Z405" s="78">
        <v>3373861460</v>
      </c>
      <c r="AA405" s="11">
        <v>1054177429</v>
      </c>
      <c r="AB405" s="11">
        <v>77337531.469999999</v>
      </c>
      <c r="AC405" s="11"/>
      <c r="AD405" s="11">
        <v>91732.49</v>
      </c>
      <c r="AE405" s="11">
        <v>34986.99</v>
      </c>
      <c r="AF405" s="11"/>
      <c r="AG405" s="11"/>
      <c r="AH405" s="11"/>
      <c r="AI405" s="11">
        <v>150910.29999999999</v>
      </c>
      <c r="AJ405" s="11">
        <v>1639466.92</v>
      </c>
      <c r="AK405" s="11"/>
      <c r="AL405" s="11"/>
      <c r="AM405" s="11"/>
      <c r="AN405" s="11"/>
      <c r="AO405" s="11"/>
      <c r="AP405" s="11"/>
      <c r="AQ405" s="11"/>
      <c r="AR405" s="11"/>
      <c r="AS405" s="11"/>
      <c r="AT405" s="11">
        <v>4882015.55</v>
      </c>
      <c r="AU405" s="8">
        <v>0</v>
      </c>
      <c r="AV405" s="8">
        <v>26796.81</v>
      </c>
      <c r="AW405" s="38">
        <f t="shared" si="111"/>
        <v>84163440.529999986</v>
      </c>
    </row>
    <row r="406" spans="1:49" x14ac:dyDescent="0.2">
      <c r="A406" s="1">
        <v>122092002</v>
      </c>
      <c r="B406" s="2" t="s">
        <v>465</v>
      </c>
      <c r="C406" s="2" t="s">
        <v>462</v>
      </c>
      <c r="D406" s="15">
        <v>66762</v>
      </c>
      <c r="E406" s="6">
        <v>18803</v>
      </c>
      <c r="F406" s="28">
        <f t="shared" si="107"/>
        <v>78923888.550000012</v>
      </c>
      <c r="G406" s="37">
        <f t="shared" si="96"/>
        <v>62.87</v>
      </c>
      <c r="H406" s="39">
        <f t="shared" si="108"/>
        <v>129</v>
      </c>
      <c r="I406" s="34">
        <f t="shared" si="97"/>
        <v>1.23</v>
      </c>
      <c r="J406" s="76">
        <v>95849276.310000002</v>
      </c>
      <c r="K406" s="76">
        <v>11033.13</v>
      </c>
      <c r="L406" s="76">
        <f t="shared" si="109"/>
        <v>95838243.180000007</v>
      </c>
      <c r="M406" s="64">
        <v>5486.4570000000003</v>
      </c>
      <c r="N406" s="23">
        <f>INDEX('BEFC_17-18'!$Z$3:$Z$502,MATCH('LECI_17-18'!A:A,'BEFC_17-18'!$A$3:$A$502))</f>
        <v>651.11500000000001</v>
      </c>
      <c r="O406" s="35">
        <f t="shared" si="98"/>
        <v>15615.01</v>
      </c>
      <c r="P406" s="237">
        <f t="shared" si="99"/>
        <v>453</v>
      </c>
      <c r="Q406" s="22">
        <f t="shared" si="100"/>
        <v>0.76139999999999997</v>
      </c>
      <c r="R406" s="34">
        <f t="shared" si="101"/>
        <v>0.94</v>
      </c>
      <c r="S406" s="29">
        <f t="shared" si="102"/>
        <v>1.3100000000000001E-2</v>
      </c>
      <c r="T406" s="184">
        <f t="shared" si="110"/>
        <v>263</v>
      </c>
      <c r="U406" s="31">
        <f t="shared" si="103"/>
        <v>80547412</v>
      </c>
      <c r="V406" s="37">
        <f t="shared" si="104"/>
        <v>13123.66</v>
      </c>
      <c r="W406" s="34">
        <f t="shared" si="105"/>
        <v>0</v>
      </c>
      <c r="X406" s="34">
        <f t="shared" si="106"/>
        <v>0.94</v>
      </c>
      <c r="Y406" s="79">
        <v>1908104.1</v>
      </c>
      <c r="Z406" s="78">
        <v>4657778798</v>
      </c>
      <c r="AA406" s="11">
        <v>1353222064</v>
      </c>
      <c r="AB406" s="11">
        <v>65098735.530000001</v>
      </c>
      <c r="AC406" s="11">
        <v>170416.71</v>
      </c>
      <c r="AD406" s="11">
        <v>81839.28</v>
      </c>
      <c r="AE406" s="11">
        <v>1484841</v>
      </c>
      <c r="AF406" s="11"/>
      <c r="AG406" s="11"/>
      <c r="AH406" s="11"/>
      <c r="AI406" s="11">
        <v>108672.32000000001</v>
      </c>
      <c r="AJ406" s="11">
        <v>8547809.5099999998</v>
      </c>
      <c r="AK406" s="11"/>
      <c r="AL406" s="11"/>
      <c r="AM406" s="11"/>
      <c r="AN406" s="11"/>
      <c r="AO406" s="11"/>
      <c r="AP406" s="11"/>
      <c r="AQ406" s="11"/>
      <c r="AR406" s="11"/>
      <c r="AS406" s="11"/>
      <c r="AT406" s="11">
        <v>1520776.37</v>
      </c>
      <c r="AU406" s="8">
        <v>0</v>
      </c>
      <c r="AV406" s="8">
        <v>2693.73</v>
      </c>
      <c r="AW406" s="38">
        <f t="shared" si="111"/>
        <v>77015784.450000018</v>
      </c>
    </row>
    <row r="407" spans="1:49" x14ac:dyDescent="0.2">
      <c r="A407" s="1">
        <v>122092102</v>
      </c>
      <c r="B407" s="2" t="s">
        <v>466</v>
      </c>
      <c r="C407" s="2" t="s">
        <v>462</v>
      </c>
      <c r="D407" s="15">
        <v>98549</v>
      </c>
      <c r="E407" s="6">
        <v>41093</v>
      </c>
      <c r="F407" s="28">
        <f t="shared" si="107"/>
        <v>250479922.88000003</v>
      </c>
      <c r="G407" s="37">
        <f t="shared" si="96"/>
        <v>61.85</v>
      </c>
      <c r="H407" s="39">
        <f t="shared" si="108"/>
        <v>139</v>
      </c>
      <c r="I407" s="34">
        <f t="shared" si="97"/>
        <v>1.21</v>
      </c>
      <c r="J407" s="76">
        <v>259718960.79999998</v>
      </c>
      <c r="K407" s="76">
        <v>543894.98</v>
      </c>
      <c r="L407" s="76">
        <f t="shared" si="109"/>
        <v>259175065.81999999</v>
      </c>
      <c r="M407" s="64">
        <v>18450.455000000002</v>
      </c>
      <c r="N407" s="23">
        <f>INDEX('BEFC_17-18'!$Z$3:$Z$502,MATCH('LECI_17-18'!A:A,'BEFC_17-18'!$A$3:$A$502))</f>
        <v>923.99199999999996</v>
      </c>
      <c r="O407" s="35">
        <f t="shared" si="98"/>
        <v>13377.16</v>
      </c>
      <c r="P407" s="237">
        <f t="shared" si="99"/>
        <v>369</v>
      </c>
      <c r="Q407" s="22">
        <f t="shared" si="100"/>
        <v>0.88880000000000003</v>
      </c>
      <c r="R407" s="34">
        <f t="shared" si="101"/>
        <v>1.08</v>
      </c>
      <c r="S407" s="29">
        <f t="shared" si="102"/>
        <v>1.21E-2</v>
      </c>
      <c r="T407" s="184">
        <f t="shared" si="110"/>
        <v>343</v>
      </c>
      <c r="U407" s="31">
        <f t="shared" si="103"/>
        <v>278414876</v>
      </c>
      <c r="V407" s="37">
        <f t="shared" si="104"/>
        <v>14370.21</v>
      </c>
      <c r="W407" s="34">
        <f t="shared" si="105"/>
        <v>0</v>
      </c>
      <c r="X407" s="34">
        <f t="shared" si="106"/>
        <v>1.08</v>
      </c>
      <c r="Y407" s="79">
        <v>5857240.1500000004</v>
      </c>
      <c r="Z407" s="78">
        <v>15187267524</v>
      </c>
      <c r="AA407" s="11">
        <v>5589962005</v>
      </c>
      <c r="AB407" s="11">
        <v>210702759.86000001</v>
      </c>
      <c r="AC407" s="11">
        <v>1602640.65</v>
      </c>
      <c r="AD407" s="11">
        <v>274496.06</v>
      </c>
      <c r="AE407" s="11"/>
      <c r="AF407" s="11"/>
      <c r="AG407" s="11"/>
      <c r="AH407" s="11"/>
      <c r="AI407" s="11"/>
      <c r="AJ407" s="11">
        <v>28618799.309999999</v>
      </c>
      <c r="AK407" s="11"/>
      <c r="AL407" s="11"/>
      <c r="AM407" s="11"/>
      <c r="AN407" s="11"/>
      <c r="AO407" s="11"/>
      <c r="AP407" s="11"/>
      <c r="AQ407" s="11"/>
      <c r="AR407" s="11"/>
      <c r="AS407" s="11"/>
      <c r="AT407" s="11">
        <v>3374668.64</v>
      </c>
      <c r="AU407" s="8">
        <v>0</v>
      </c>
      <c r="AV407" s="8">
        <v>49318.21</v>
      </c>
      <c r="AW407" s="38">
        <f t="shared" si="111"/>
        <v>244622682.73000002</v>
      </c>
    </row>
    <row r="408" spans="1:49" x14ac:dyDescent="0.2">
      <c r="A408" s="1">
        <v>122092353</v>
      </c>
      <c r="B408" s="2" t="s">
        <v>467</v>
      </c>
      <c r="C408" s="2" t="s">
        <v>462</v>
      </c>
      <c r="D408" s="15">
        <v>110935</v>
      </c>
      <c r="E408" s="6">
        <v>26243</v>
      </c>
      <c r="F408" s="28">
        <f t="shared" si="107"/>
        <v>169967292.05000001</v>
      </c>
      <c r="G408" s="37">
        <f t="shared" si="96"/>
        <v>58.38</v>
      </c>
      <c r="H408" s="39">
        <f t="shared" si="108"/>
        <v>171</v>
      </c>
      <c r="I408" s="34">
        <f t="shared" si="97"/>
        <v>1.1399999999999999</v>
      </c>
      <c r="J408" s="76">
        <v>200727648.68000001</v>
      </c>
      <c r="K408" s="76">
        <v>126207.77</v>
      </c>
      <c r="L408" s="76">
        <f t="shared" si="109"/>
        <v>200601440.91</v>
      </c>
      <c r="M408" s="64">
        <v>10797.007</v>
      </c>
      <c r="N408" s="23">
        <f>INDEX('BEFC_17-18'!$Z$3:$Z$502,MATCH('LECI_17-18'!A:A,'BEFC_17-18'!$A$3:$A$502))</f>
        <v>516.58799999999997</v>
      </c>
      <c r="O408" s="35">
        <f t="shared" si="98"/>
        <v>17731.009999999998</v>
      </c>
      <c r="P408" s="237">
        <f t="shared" si="99"/>
        <v>482</v>
      </c>
      <c r="Q408" s="22">
        <f t="shared" si="100"/>
        <v>0.67049999999999998</v>
      </c>
      <c r="R408" s="34">
        <f t="shared" si="101"/>
        <v>0.76</v>
      </c>
      <c r="S408" s="29">
        <f t="shared" si="102"/>
        <v>1.12E-2</v>
      </c>
      <c r="T408" s="184">
        <f t="shared" si="110"/>
        <v>392</v>
      </c>
      <c r="U408" s="31">
        <f t="shared" si="103"/>
        <v>202623616</v>
      </c>
      <c r="V408" s="37">
        <f t="shared" si="104"/>
        <v>17909.75</v>
      </c>
      <c r="W408" s="34">
        <f t="shared" si="105"/>
        <v>0</v>
      </c>
      <c r="X408" s="34">
        <f t="shared" si="106"/>
        <v>0.76</v>
      </c>
      <c r="Y408" s="79">
        <v>5356195.3</v>
      </c>
      <c r="Z408" s="78">
        <v>10689964645</v>
      </c>
      <c r="AA408" s="11">
        <v>4431200754</v>
      </c>
      <c r="AB408" s="11">
        <v>136913559.43000001</v>
      </c>
      <c r="AC408" s="11">
        <v>817110.55</v>
      </c>
      <c r="AD408" s="11">
        <v>188462.55</v>
      </c>
      <c r="AE408" s="11">
        <v>1959.51</v>
      </c>
      <c r="AF408" s="11"/>
      <c r="AG408" s="11"/>
      <c r="AH408" s="11"/>
      <c r="AI408" s="11">
        <v>139405.72</v>
      </c>
      <c r="AJ408" s="11">
        <v>23850298.09</v>
      </c>
      <c r="AK408" s="11"/>
      <c r="AL408" s="11"/>
      <c r="AM408" s="11"/>
      <c r="AN408" s="11"/>
      <c r="AO408" s="11"/>
      <c r="AP408" s="11"/>
      <c r="AQ408" s="11"/>
      <c r="AR408" s="11"/>
      <c r="AS408" s="11"/>
      <c r="AT408" s="11">
        <v>2562778.0099999998</v>
      </c>
      <c r="AU408" s="8">
        <v>0</v>
      </c>
      <c r="AV408" s="8">
        <v>137522.89000000001</v>
      </c>
      <c r="AW408" s="38">
        <f t="shared" si="111"/>
        <v>164611096.75</v>
      </c>
    </row>
    <row r="409" spans="1:49" x14ac:dyDescent="0.2">
      <c r="A409" s="1">
        <v>122097203</v>
      </c>
      <c r="B409" s="2" t="s">
        <v>468</v>
      </c>
      <c r="C409" s="2" t="s">
        <v>462</v>
      </c>
      <c r="D409" s="15">
        <v>61615</v>
      </c>
      <c r="E409" s="6">
        <v>3381</v>
      </c>
      <c r="F409" s="28">
        <f t="shared" si="107"/>
        <v>12141815.369999999</v>
      </c>
      <c r="G409" s="37">
        <f t="shared" si="96"/>
        <v>58.28</v>
      </c>
      <c r="H409" s="39">
        <f t="shared" si="108"/>
        <v>173</v>
      </c>
      <c r="I409" s="34">
        <f t="shared" si="97"/>
        <v>1.1399999999999999</v>
      </c>
      <c r="J409" s="76">
        <v>17797078</v>
      </c>
      <c r="K409" s="76">
        <v>0</v>
      </c>
      <c r="L409" s="76">
        <f t="shared" si="109"/>
        <v>17797078</v>
      </c>
      <c r="M409" s="64">
        <v>938.38300000000004</v>
      </c>
      <c r="N409" s="23">
        <f>INDEX('BEFC_17-18'!$Z$3:$Z$502,MATCH('LECI_17-18'!A:A,'BEFC_17-18'!$A$3:$A$502))</f>
        <v>141.261</v>
      </c>
      <c r="O409" s="35">
        <f t="shared" si="98"/>
        <v>16484.21</v>
      </c>
      <c r="P409" s="237">
        <f t="shared" si="99"/>
        <v>469</v>
      </c>
      <c r="Q409" s="22">
        <f t="shared" si="100"/>
        <v>0.72119999999999995</v>
      </c>
      <c r="R409" s="34">
        <f t="shared" si="101"/>
        <v>0.82</v>
      </c>
      <c r="S409" s="29">
        <f t="shared" si="102"/>
        <v>1.7500000000000002E-2</v>
      </c>
      <c r="T409" s="184">
        <f t="shared" si="110"/>
        <v>67</v>
      </c>
      <c r="U409" s="31">
        <f t="shared" si="103"/>
        <v>9279483</v>
      </c>
      <c r="V409" s="37">
        <f t="shared" si="104"/>
        <v>8594.9500000000007</v>
      </c>
      <c r="W409" s="34">
        <f t="shared" si="105"/>
        <v>0</v>
      </c>
      <c r="X409" s="34">
        <f t="shared" si="106"/>
        <v>0.82</v>
      </c>
      <c r="Y409" s="79">
        <v>386664.37</v>
      </c>
      <c r="Z409" s="78">
        <v>501430232</v>
      </c>
      <c r="AA409" s="11">
        <v>191068533</v>
      </c>
      <c r="AB409" s="11">
        <v>10885265</v>
      </c>
      <c r="AC409" s="11"/>
      <c r="AD409" s="11">
        <v>16142</v>
      </c>
      <c r="AE409" s="11"/>
      <c r="AF409" s="11"/>
      <c r="AG409" s="11"/>
      <c r="AH409" s="11"/>
      <c r="AI409" s="11"/>
      <c r="AJ409" s="11">
        <v>157568</v>
      </c>
      <c r="AK409" s="11"/>
      <c r="AL409" s="11"/>
      <c r="AM409" s="11"/>
      <c r="AN409" s="11"/>
      <c r="AO409" s="11"/>
      <c r="AP409" s="11"/>
      <c r="AQ409" s="11"/>
      <c r="AR409" s="11"/>
      <c r="AS409" s="11"/>
      <c r="AT409" s="11">
        <v>549518</v>
      </c>
      <c r="AU409" s="8">
        <v>0</v>
      </c>
      <c r="AV409" s="8">
        <v>146658</v>
      </c>
      <c r="AW409" s="38">
        <f t="shared" si="111"/>
        <v>11755151</v>
      </c>
    </row>
    <row r="410" spans="1:49" x14ac:dyDescent="0.2">
      <c r="A410" s="1">
        <v>122097502</v>
      </c>
      <c r="B410" s="2" t="s">
        <v>469</v>
      </c>
      <c r="C410" s="2" t="s">
        <v>462</v>
      </c>
      <c r="D410" s="15">
        <v>78523</v>
      </c>
      <c r="E410" s="6">
        <v>25357</v>
      </c>
      <c r="F410" s="28">
        <f t="shared" si="107"/>
        <v>127503265.21000001</v>
      </c>
      <c r="G410" s="37">
        <f t="shared" si="96"/>
        <v>64.040000000000006</v>
      </c>
      <c r="H410" s="39">
        <f t="shared" si="108"/>
        <v>116</v>
      </c>
      <c r="I410" s="34">
        <f t="shared" si="97"/>
        <v>1.25</v>
      </c>
      <c r="J410" s="76">
        <v>158073633.64000002</v>
      </c>
      <c r="K410" s="76">
        <v>221425.33000000002</v>
      </c>
      <c r="L410" s="76">
        <f t="shared" si="109"/>
        <v>157852208.31</v>
      </c>
      <c r="M410" s="64">
        <v>9075.1849999999995</v>
      </c>
      <c r="N410" s="23">
        <f>INDEX('BEFC_17-18'!$Z$3:$Z$502,MATCH('LECI_17-18'!A:A,'BEFC_17-18'!$A$3:$A$502))</f>
        <v>702.577</v>
      </c>
      <c r="O410" s="35">
        <f t="shared" si="98"/>
        <v>16144</v>
      </c>
      <c r="P410" s="237">
        <f t="shared" si="99"/>
        <v>466</v>
      </c>
      <c r="Q410" s="22">
        <f t="shared" si="100"/>
        <v>0.73640000000000005</v>
      </c>
      <c r="R410" s="34">
        <f t="shared" si="101"/>
        <v>0.92</v>
      </c>
      <c r="S410" s="29">
        <f t="shared" si="102"/>
        <v>1.41E-2</v>
      </c>
      <c r="T410" s="184">
        <f t="shared" si="110"/>
        <v>210</v>
      </c>
      <c r="U410" s="31">
        <f t="shared" si="103"/>
        <v>121094143</v>
      </c>
      <c r="V410" s="37">
        <f t="shared" si="104"/>
        <v>12384.65</v>
      </c>
      <c r="W410" s="34">
        <f t="shared" si="105"/>
        <v>0</v>
      </c>
      <c r="X410" s="34">
        <f t="shared" si="106"/>
        <v>0.92</v>
      </c>
      <c r="Y410" s="79">
        <v>3591192.19</v>
      </c>
      <c r="Z410" s="78">
        <v>6864787035</v>
      </c>
      <c r="AA410" s="11">
        <v>2172089319</v>
      </c>
      <c r="AB410" s="11">
        <v>113950033.91</v>
      </c>
      <c r="AC410" s="11">
        <v>466808.01</v>
      </c>
      <c r="AD410" s="11">
        <v>142515.09</v>
      </c>
      <c r="AE410" s="11">
        <v>400000</v>
      </c>
      <c r="AF410" s="11"/>
      <c r="AG410" s="11">
        <v>195961.86</v>
      </c>
      <c r="AH410" s="11"/>
      <c r="AI410" s="11">
        <v>368609.66</v>
      </c>
      <c r="AJ410" s="11">
        <v>5507864.5300000003</v>
      </c>
      <c r="AK410" s="11"/>
      <c r="AL410" s="11"/>
      <c r="AM410" s="11"/>
      <c r="AN410" s="11"/>
      <c r="AO410" s="11"/>
      <c r="AP410" s="11"/>
      <c r="AQ410" s="11"/>
      <c r="AR410" s="11"/>
      <c r="AS410" s="11"/>
      <c r="AT410" s="11">
        <v>2709252.01</v>
      </c>
      <c r="AU410" s="8">
        <v>0</v>
      </c>
      <c r="AV410" s="8">
        <v>171027.95</v>
      </c>
      <c r="AW410" s="38">
        <f t="shared" si="111"/>
        <v>123912073.02000001</v>
      </c>
    </row>
    <row r="411" spans="1:49" x14ac:dyDescent="0.2">
      <c r="A411" s="1">
        <v>122097604</v>
      </c>
      <c r="B411" s="2" t="s">
        <v>470</v>
      </c>
      <c r="C411" s="2" t="s">
        <v>462</v>
      </c>
      <c r="D411" s="15">
        <v>113655</v>
      </c>
      <c r="E411" s="6">
        <v>4699</v>
      </c>
      <c r="F411" s="28">
        <f t="shared" si="107"/>
        <v>31682255.070000008</v>
      </c>
      <c r="G411" s="37">
        <f t="shared" si="96"/>
        <v>59.32</v>
      </c>
      <c r="H411" s="39">
        <f t="shared" si="108"/>
        <v>161</v>
      </c>
      <c r="I411" s="34">
        <f t="shared" si="97"/>
        <v>1.1599999999999999</v>
      </c>
      <c r="J411" s="76">
        <v>34621473.620000005</v>
      </c>
      <c r="K411" s="76">
        <v>5253.6</v>
      </c>
      <c r="L411" s="76">
        <f t="shared" si="109"/>
        <v>34616220.020000003</v>
      </c>
      <c r="M411" s="64">
        <v>1486.9880000000001</v>
      </c>
      <c r="N411" s="23">
        <f>INDEX('BEFC_17-18'!$Z$3:$Z$502,MATCH('LECI_17-18'!A:A,'BEFC_17-18'!$A$3:$A$502))</f>
        <v>74.072999999999993</v>
      </c>
      <c r="O411" s="35">
        <f t="shared" si="98"/>
        <v>22174.799999999999</v>
      </c>
      <c r="P411" s="237">
        <f t="shared" si="99"/>
        <v>498</v>
      </c>
      <c r="Q411" s="22">
        <f t="shared" si="100"/>
        <v>0.53620000000000001</v>
      </c>
      <c r="R411" s="34">
        <f t="shared" si="101"/>
        <v>0.62</v>
      </c>
      <c r="S411" s="29">
        <f t="shared" si="102"/>
        <v>8.3999999999999995E-3</v>
      </c>
      <c r="T411" s="184">
        <f t="shared" si="110"/>
        <v>486</v>
      </c>
      <c r="U411" s="31">
        <f t="shared" si="103"/>
        <v>50270103</v>
      </c>
      <c r="V411" s="37">
        <f t="shared" si="104"/>
        <v>32202.52</v>
      </c>
      <c r="W411" s="34">
        <f t="shared" si="105"/>
        <v>0</v>
      </c>
      <c r="X411" s="34">
        <f t="shared" si="106"/>
        <v>0.62</v>
      </c>
      <c r="Y411" s="79">
        <v>790868.01</v>
      </c>
      <c r="Z411" s="78">
        <v>2545358524</v>
      </c>
      <c r="AA411" s="11">
        <v>1206141733</v>
      </c>
      <c r="AB411" s="11">
        <v>25384829.780000001</v>
      </c>
      <c r="AC411" s="11">
        <v>35082.01</v>
      </c>
      <c r="AD411" s="11">
        <v>35403.51</v>
      </c>
      <c r="AE411" s="11">
        <v>66.599999999999994</v>
      </c>
      <c r="AF411" s="11"/>
      <c r="AG411" s="11"/>
      <c r="AH411" s="11"/>
      <c r="AI411" s="11"/>
      <c r="AJ411" s="11">
        <v>4692756.68</v>
      </c>
      <c r="AK411" s="11"/>
      <c r="AL411" s="11"/>
      <c r="AM411" s="11"/>
      <c r="AN411" s="11"/>
      <c r="AO411" s="11"/>
      <c r="AP411" s="11"/>
      <c r="AQ411" s="11"/>
      <c r="AR411" s="11"/>
      <c r="AS411" s="11"/>
      <c r="AT411" s="11">
        <v>743248.48</v>
      </c>
      <c r="AU411" s="8">
        <v>0</v>
      </c>
      <c r="AV411" s="8">
        <v>0</v>
      </c>
      <c r="AW411" s="38">
        <f t="shared" si="111"/>
        <v>30891387.060000006</v>
      </c>
    </row>
    <row r="412" spans="1:49" x14ac:dyDescent="0.2">
      <c r="A412" s="1">
        <v>122098003</v>
      </c>
      <c r="B412" s="2" t="s">
        <v>471</v>
      </c>
      <c r="C412" s="2" t="s">
        <v>462</v>
      </c>
      <c r="D412" s="15">
        <v>70499</v>
      </c>
      <c r="E412" s="6">
        <v>6083</v>
      </c>
      <c r="F412" s="28">
        <f t="shared" si="107"/>
        <v>32014213.469999991</v>
      </c>
      <c r="G412" s="37">
        <f t="shared" si="96"/>
        <v>74.650000000000006</v>
      </c>
      <c r="H412" s="39">
        <f t="shared" si="108"/>
        <v>43</v>
      </c>
      <c r="I412" s="34">
        <f t="shared" si="97"/>
        <v>1.46</v>
      </c>
      <c r="J412" s="76">
        <v>36088821.68</v>
      </c>
      <c r="K412" s="76">
        <v>34925</v>
      </c>
      <c r="L412" s="76">
        <f t="shared" si="109"/>
        <v>36053896.68</v>
      </c>
      <c r="M412" s="64">
        <v>1639.2349999999999</v>
      </c>
      <c r="N412" s="23">
        <f>INDEX('BEFC_17-18'!$Z$3:$Z$502,MATCH('LECI_17-18'!A:A,'BEFC_17-18'!$A$3:$A$502))</f>
        <v>198.21</v>
      </c>
      <c r="O412" s="35">
        <f t="shared" si="98"/>
        <v>19621.759999999998</v>
      </c>
      <c r="P412" s="237">
        <f t="shared" si="99"/>
        <v>497</v>
      </c>
      <c r="Q412" s="22">
        <f t="shared" si="100"/>
        <v>0.60589999999999999</v>
      </c>
      <c r="R412" s="34">
        <f t="shared" si="101"/>
        <v>0.88</v>
      </c>
      <c r="S412" s="29">
        <f t="shared" si="102"/>
        <v>1.0500000000000001E-2</v>
      </c>
      <c r="T412" s="184">
        <f t="shared" si="110"/>
        <v>427</v>
      </c>
      <c r="U412" s="31">
        <f t="shared" si="103"/>
        <v>40724000</v>
      </c>
      <c r="V412" s="37">
        <f t="shared" si="104"/>
        <v>22163.38</v>
      </c>
      <c r="W412" s="34">
        <f t="shared" si="105"/>
        <v>0</v>
      </c>
      <c r="X412" s="34">
        <f t="shared" si="106"/>
        <v>0.88</v>
      </c>
      <c r="Y412" s="79">
        <v>913071.58</v>
      </c>
      <c r="Z412" s="78">
        <v>2456752419</v>
      </c>
      <c r="AA412" s="11">
        <v>582352032</v>
      </c>
      <c r="AB412" s="11">
        <v>26867567.899999999</v>
      </c>
      <c r="AC412" s="11">
        <v>110598.47</v>
      </c>
      <c r="AD412" s="11">
        <v>35145.31</v>
      </c>
      <c r="AE412" s="11">
        <v>2091</v>
      </c>
      <c r="AF412" s="11"/>
      <c r="AG412" s="11"/>
      <c r="AH412" s="11"/>
      <c r="AI412" s="11"/>
      <c r="AJ412" s="11">
        <v>2834162.06</v>
      </c>
      <c r="AK412" s="11"/>
      <c r="AL412" s="11"/>
      <c r="AM412" s="11"/>
      <c r="AN412" s="11"/>
      <c r="AO412" s="11"/>
      <c r="AP412" s="11"/>
      <c r="AQ412" s="11"/>
      <c r="AR412" s="11"/>
      <c r="AS412" s="11"/>
      <c r="AT412" s="11">
        <v>1219653.04</v>
      </c>
      <c r="AU412" s="8">
        <v>0</v>
      </c>
      <c r="AV412" s="8">
        <v>31924.11</v>
      </c>
      <c r="AW412" s="38">
        <f t="shared" si="111"/>
        <v>31101141.889999993</v>
      </c>
    </row>
    <row r="413" spans="1:49" x14ac:dyDescent="0.2">
      <c r="A413" s="1">
        <v>122098103</v>
      </c>
      <c r="B413" s="2" t="s">
        <v>472</v>
      </c>
      <c r="C413" s="2" t="s">
        <v>462</v>
      </c>
      <c r="D413" s="15">
        <v>75251</v>
      </c>
      <c r="E413" s="6">
        <v>18342</v>
      </c>
      <c r="F413" s="28">
        <f t="shared" si="107"/>
        <v>98657541.599999994</v>
      </c>
      <c r="G413" s="37">
        <f t="shared" si="96"/>
        <v>71.48</v>
      </c>
      <c r="H413" s="39">
        <f t="shared" si="108"/>
        <v>59</v>
      </c>
      <c r="I413" s="34">
        <f t="shared" si="97"/>
        <v>1.39</v>
      </c>
      <c r="J413" s="76">
        <v>107952802</v>
      </c>
      <c r="K413" s="76">
        <v>189322</v>
      </c>
      <c r="L413" s="76">
        <f t="shared" si="109"/>
        <v>107763480</v>
      </c>
      <c r="M413" s="64">
        <v>7314.5879999999997</v>
      </c>
      <c r="N413" s="23">
        <f>INDEX('BEFC_17-18'!$Z$3:$Z$502,MATCH('LECI_17-18'!A:A,'BEFC_17-18'!$A$3:$A$502))</f>
        <v>549.09799999999996</v>
      </c>
      <c r="O413" s="35">
        <f t="shared" si="98"/>
        <v>13703.94</v>
      </c>
      <c r="P413" s="237">
        <f t="shared" si="99"/>
        <v>392</v>
      </c>
      <c r="Q413" s="22">
        <f t="shared" si="100"/>
        <v>0.86760000000000004</v>
      </c>
      <c r="R413" s="34">
        <f t="shared" si="101"/>
        <v>1.21</v>
      </c>
      <c r="S413" s="29">
        <f t="shared" si="102"/>
        <v>1.4500000000000001E-2</v>
      </c>
      <c r="T413" s="184">
        <f t="shared" si="110"/>
        <v>193</v>
      </c>
      <c r="U413" s="31">
        <f t="shared" si="103"/>
        <v>90974046</v>
      </c>
      <c r="V413" s="37">
        <f t="shared" si="104"/>
        <v>11568.88</v>
      </c>
      <c r="W413" s="34">
        <f t="shared" si="105"/>
        <v>0</v>
      </c>
      <c r="X413" s="34">
        <f t="shared" si="106"/>
        <v>1.21</v>
      </c>
      <c r="Y413" s="79">
        <v>2364723.6</v>
      </c>
      <c r="Z413" s="78">
        <v>5164228173</v>
      </c>
      <c r="AA413" s="11">
        <v>1624879704</v>
      </c>
      <c r="AB413" s="11">
        <v>77410351</v>
      </c>
      <c r="AC413" s="11">
        <v>539403</v>
      </c>
      <c r="AD413" s="11">
        <v>103847</v>
      </c>
      <c r="AE413" s="11">
        <v>146716</v>
      </c>
      <c r="AF413" s="11"/>
      <c r="AG413" s="11"/>
      <c r="AH413" s="11"/>
      <c r="AI413" s="11">
        <v>93963</v>
      </c>
      <c r="AJ413" s="11">
        <v>16676654</v>
      </c>
      <c r="AK413" s="11"/>
      <c r="AL413" s="11"/>
      <c r="AM413" s="11"/>
      <c r="AN413" s="11"/>
      <c r="AO413" s="11"/>
      <c r="AP413" s="11"/>
      <c r="AQ413" s="11"/>
      <c r="AR413" s="11"/>
      <c r="AS413" s="11"/>
      <c r="AT413" s="11">
        <v>1275112</v>
      </c>
      <c r="AU413" s="8">
        <v>0</v>
      </c>
      <c r="AV413" s="8">
        <v>46772</v>
      </c>
      <c r="AW413" s="38">
        <f t="shared" si="111"/>
        <v>96292818</v>
      </c>
    </row>
    <row r="414" spans="1:49" x14ac:dyDescent="0.2">
      <c r="A414" s="1">
        <v>122098202</v>
      </c>
      <c r="B414" s="2" t="s">
        <v>473</v>
      </c>
      <c r="C414" s="2" t="s">
        <v>462</v>
      </c>
      <c r="D414" s="15">
        <v>87247</v>
      </c>
      <c r="E414" s="6">
        <v>26533</v>
      </c>
      <c r="F414" s="28">
        <f t="shared" si="107"/>
        <v>142904250.09999999</v>
      </c>
      <c r="G414" s="37">
        <f t="shared" si="96"/>
        <v>61.73</v>
      </c>
      <c r="H414" s="39">
        <f t="shared" si="108"/>
        <v>141</v>
      </c>
      <c r="I414" s="34">
        <f t="shared" si="97"/>
        <v>1.2</v>
      </c>
      <c r="J414" s="76">
        <v>173359547.56999999</v>
      </c>
      <c r="K414" s="76">
        <v>150406</v>
      </c>
      <c r="L414" s="76">
        <f t="shared" si="109"/>
        <v>173209141.56999999</v>
      </c>
      <c r="M414" s="64">
        <v>11083.787</v>
      </c>
      <c r="N414" s="23">
        <f>INDEX('BEFC_17-18'!$Z$3:$Z$502,MATCH('LECI_17-18'!A:A,'BEFC_17-18'!$A$3:$A$502))</f>
        <v>774.18200000000002</v>
      </c>
      <c r="O414" s="35">
        <f t="shared" si="98"/>
        <v>14606.98</v>
      </c>
      <c r="P414" s="237">
        <f t="shared" si="99"/>
        <v>429</v>
      </c>
      <c r="Q414" s="22">
        <f t="shared" si="100"/>
        <v>0.81389999999999996</v>
      </c>
      <c r="R414" s="34">
        <f t="shared" si="101"/>
        <v>0.98</v>
      </c>
      <c r="S414" s="29">
        <f t="shared" si="102"/>
        <v>1.34E-2</v>
      </c>
      <c r="T414" s="184">
        <f t="shared" si="110"/>
        <v>250</v>
      </c>
      <c r="U414" s="31">
        <f t="shared" si="103"/>
        <v>142504907</v>
      </c>
      <c r="V414" s="37">
        <f t="shared" si="104"/>
        <v>12017.65</v>
      </c>
      <c r="W414" s="34">
        <f t="shared" si="105"/>
        <v>0</v>
      </c>
      <c r="X414" s="34">
        <f t="shared" si="106"/>
        <v>0.98</v>
      </c>
      <c r="Y414" s="79">
        <v>4157667.85</v>
      </c>
      <c r="Z414" s="78">
        <v>7768576982</v>
      </c>
      <c r="AA414" s="11">
        <v>2866117593</v>
      </c>
      <c r="AB414" s="11">
        <v>132286489.31999999</v>
      </c>
      <c r="AC414" s="11">
        <v>689757.41</v>
      </c>
      <c r="AD414" s="11">
        <v>152026.15</v>
      </c>
      <c r="AE414" s="11"/>
      <c r="AF414" s="11"/>
      <c r="AG414" s="11"/>
      <c r="AH414" s="11"/>
      <c r="AI414" s="11"/>
      <c r="AJ414" s="11">
        <v>2387500.75</v>
      </c>
      <c r="AK414" s="11"/>
      <c r="AL414" s="11"/>
      <c r="AM414" s="11"/>
      <c r="AN414" s="11"/>
      <c r="AO414" s="11"/>
      <c r="AP414" s="11"/>
      <c r="AQ414" s="11"/>
      <c r="AR414" s="11"/>
      <c r="AS414" s="11"/>
      <c r="AT414" s="11">
        <v>3171261.69</v>
      </c>
      <c r="AU414" s="8">
        <v>0</v>
      </c>
      <c r="AV414" s="8">
        <v>59546.93</v>
      </c>
      <c r="AW414" s="38">
        <f t="shared" si="111"/>
        <v>138746582.25</v>
      </c>
    </row>
    <row r="415" spans="1:49" x14ac:dyDescent="0.2">
      <c r="A415" s="1">
        <v>122098403</v>
      </c>
      <c r="B415" s="2" t="s">
        <v>474</v>
      </c>
      <c r="C415" s="2" t="s">
        <v>462</v>
      </c>
      <c r="D415" s="15">
        <v>65720</v>
      </c>
      <c r="E415" s="6">
        <v>14016</v>
      </c>
      <c r="F415" s="28">
        <f t="shared" si="107"/>
        <v>72930960.209999993</v>
      </c>
      <c r="G415" s="37">
        <f t="shared" si="96"/>
        <v>79.180000000000007</v>
      </c>
      <c r="H415" s="39">
        <f t="shared" si="108"/>
        <v>21</v>
      </c>
      <c r="I415" s="34">
        <f t="shared" si="97"/>
        <v>1.54</v>
      </c>
      <c r="J415" s="76">
        <v>87612795.390000001</v>
      </c>
      <c r="K415" s="76">
        <v>682207.18</v>
      </c>
      <c r="L415" s="76">
        <f t="shared" si="109"/>
        <v>86930588.209999993</v>
      </c>
      <c r="M415" s="64">
        <v>5341.5709999999999</v>
      </c>
      <c r="N415" s="23">
        <f>INDEX('BEFC_17-18'!$Z$3:$Z$502,MATCH('LECI_17-18'!A:A,'BEFC_17-18'!$A$3:$A$502))</f>
        <v>530.64700000000005</v>
      </c>
      <c r="O415" s="35">
        <f t="shared" si="98"/>
        <v>14803.71</v>
      </c>
      <c r="P415" s="237">
        <f t="shared" si="99"/>
        <v>436</v>
      </c>
      <c r="Q415" s="22">
        <f t="shared" si="100"/>
        <v>0.80310000000000004</v>
      </c>
      <c r="R415" s="34">
        <f t="shared" si="101"/>
        <v>1.24</v>
      </c>
      <c r="S415" s="29">
        <f t="shared" si="102"/>
        <v>1.6500000000000001E-2</v>
      </c>
      <c r="T415" s="184">
        <f t="shared" si="110"/>
        <v>100</v>
      </c>
      <c r="U415" s="31">
        <f t="shared" si="103"/>
        <v>59195120</v>
      </c>
      <c r="V415" s="37">
        <f t="shared" si="104"/>
        <v>10080.540000000001</v>
      </c>
      <c r="W415" s="34">
        <f t="shared" si="105"/>
        <v>0</v>
      </c>
      <c r="X415" s="34">
        <f t="shared" si="106"/>
        <v>1.24</v>
      </c>
      <c r="Y415" s="79">
        <v>2068427.07</v>
      </c>
      <c r="Z415" s="78">
        <v>3404137461</v>
      </c>
      <c r="AA415" s="11">
        <v>1013408805</v>
      </c>
      <c r="AB415" s="11">
        <v>57731340.219999999</v>
      </c>
      <c r="AC415" s="11">
        <v>397472.14</v>
      </c>
      <c r="AD415" s="11">
        <v>77894.009999999995</v>
      </c>
      <c r="AE415" s="11">
        <v>59930.23</v>
      </c>
      <c r="AF415" s="11"/>
      <c r="AG415" s="11"/>
      <c r="AH415" s="11"/>
      <c r="AI415" s="11"/>
      <c r="AJ415" s="11">
        <v>10605046.310000001</v>
      </c>
      <c r="AK415" s="11"/>
      <c r="AL415" s="11"/>
      <c r="AM415" s="11"/>
      <c r="AN415" s="11"/>
      <c r="AO415" s="11"/>
      <c r="AP415" s="11"/>
      <c r="AQ415" s="11"/>
      <c r="AR415" s="11"/>
      <c r="AS415" s="11"/>
      <c r="AT415" s="11">
        <v>1866991.86</v>
      </c>
      <c r="AU415" s="8">
        <v>0</v>
      </c>
      <c r="AV415" s="8">
        <v>123858.37</v>
      </c>
      <c r="AW415" s="38">
        <f t="shared" si="111"/>
        <v>70862533.140000001</v>
      </c>
    </row>
    <row r="416" spans="1:49" x14ac:dyDescent="0.2">
      <c r="A416" s="1">
        <v>123460302</v>
      </c>
      <c r="B416" s="2" t="s">
        <v>662</v>
      </c>
      <c r="C416" s="2" t="s">
        <v>476</v>
      </c>
      <c r="D416" s="15">
        <v>76402</v>
      </c>
      <c r="E416" s="6">
        <v>21938</v>
      </c>
      <c r="F416" s="28">
        <f t="shared" si="107"/>
        <v>112390240.60999997</v>
      </c>
      <c r="G416" s="37">
        <f t="shared" si="96"/>
        <v>67.05</v>
      </c>
      <c r="H416" s="39">
        <f t="shared" si="108"/>
        <v>94</v>
      </c>
      <c r="I416" s="34">
        <f t="shared" si="97"/>
        <v>1.31</v>
      </c>
      <c r="J416" s="76">
        <v>130883103.25</v>
      </c>
      <c r="K416" s="76">
        <v>26325.5</v>
      </c>
      <c r="L416" s="76">
        <f t="shared" si="109"/>
        <v>130856777.75</v>
      </c>
      <c r="M416" s="64">
        <v>7871.299</v>
      </c>
      <c r="N416" s="23">
        <f>INDEX('BEFC_17-18'!$Z$3:$Z$502,MATCH('LECI_17-18'!A:A,'BEFC_17-18'!$A$3:$A$502))</f>
        <v>696.92</v>
      </c>
      <c r="O416" s="35">
        <f t="shared" si="98"/>
        <v>15272.34</v>
      </c>
      <c r="P416" s="237">
        <f t="shared" si="99"/>
        <v>446</v>
      </c>
      <c r="Q416" s="22">
        <f t="shared" si="100"/>
        <v>0.77849999999999997</v>
      </c>
      <c r="R416" s="34">
        <f t="shared" si="101"/>
        <v>1.02</v>
      </c>
      <c r="S416" s="29">
        <f t="shared" si="102"/>
        <v>1.49E-2</v>
      </c>
      <c r="T416" s="184">
        <f t="shared" si="110"/>
        <v>166</v>
      </c>
      <c r="U416" s="31">
        <f t="shared" si="103"/>
        <v>101275218</v>
      </c>
      <c r="V416" s="37">
        <f t="shared" si="104"/>
        <v>11819.87</v>
      </c>
      <c r="W416" s="34">
        <f t="shared" si="105"/>
        <v>0</v>
      </c>
      <c r="X416" s="34">
        <f t="shared" si="106"/>
        <v>1.02</v>
      </c>
      <c r="Y416" s="79">
        <v>5020571.04</v>
      </c>
      <c r="Z416" s="78">
        <v>5355888927</v>
      </c>
      <c r="AA416" s="11">
        <v>2201963182</v>
      </c>
      <c r="AB416" s="11">
        <v>97607669.959999993</v>
      </c>
      <c r="AC416" s="11">
        <v>47748.32</v>
      </c>
      <c r="AD416" s="11">
        <v>115973.82</v>
      </c>
      <c r="AE416" s="11">
        <v>39376.519999999997</v>
      </c>
      <c r="AF416" s="11"/>
      <c r="AG416" s="11"/>
      <c r="AH416" s="11"/>
      <c r="AI416" s="11"/>
      <c r="AJ416" s="11">
        <v>8122233.21</v>
      </c>
      <c r="AK416" s="11"/>
      <c r="AL416" s="11"/>
      <c r="AM416" s="11"/>
      <c r="AN416" s="11"/>
      <c r="AO416" s="11"/>
      <c r="AP416" s="11"/>
      <c r="AQ416" s="11"/>
      <c r="AR416" s="11"/>
      <c r="AS416" s="11"/>
      <c r="AT416" s="11">
        <v>1436667.74</v>
      </c>
      <c r="AU416" s="8">
        <v>0</v>
      </c>
      <c r="AV416" s="8">
        <v>0</v>
      </c>
      <c r="AW416" s="38">
        <f t="shared" si="111"/>
        <v>107369669.56999996</v>
      </c>
    </row>
    <row r="417" spans="1:49" x14ac:dyDescent="0.2">
      <c r="A417" s="1">
        <v>123460504</v>
      </c>
      <c r="B417" s="2" t="s">
        <v>477</v>
      </c>
      <c r="C417" s="2" t="s">
        <v>476</v>
      </c>
      <c r="D417" s="15">
        <v>97500</v>
      </c>
      <c r="E417" s="6">
        <v>446</v>
      </c>
      <c r="F417" s="28">
        <f t="shared" si="107"/>
        <v>270648.09999999998</v>
      </c>
      <c r="G417" s="37">
        <f t="shared" si="96"/>
        <v>6.22</v>
      </c>
      <c r="H417" s="39">
        <f t="shared" si="108"/>
        <v>500</v>
      </c>
      <c r="I417" s="34">
        <f t="shared" si="97"/>
        <v>0.12</v>
      </c>
      <c r="J417" s="76">
        <v>144419</v>
      </c>
      <c r="K417" s="76">
        <v>0</v>
      </c>
      <c r="L417" s="76">
        <f t="shared" si="109"/>
        <v>144419</v>
      </c>
      <c r="M417" s="64">
        <v>1.7769999999999999</v>
      </c>
      <c r="N417" s="23">
        <f>INDEX('BEFC_17-18'!$Z$3:$Z$502,MATCH('LECI_17-18'!A:A,'BEFC_17-18'!$A$3:$A$502))</f>
        <v>2.0019999999999998</v>
      </c>
      <c r="O417" s="35">
        <f t="shared" si="98"/>
        <v>38216.19</v>
      </c>
      <c r="P417" s="237">
        <f t="shared" si="99"/>
        <v>500</v>
      </c>
      <c r="Q417" s="22">
        <f t="shared" si="100"/>
        <v>0.31109999999999999</v>
      </c>
      <c r="R417" s="34">
        <f t="shared" si="101"/>
        <v>0.04</v>
      </c>
      <c r="S417" s="29">
        <f t="shared" si="102"/>
        <v>1.1000000000000001E-3</v>
      </c>
      <c r="T417" s="184">
        <f t="shared" si="110"/>
        <v>500</v>
      </c>
      <c r="U417" s="31">
        <f t="shared" si="103"/>
        <v>3200337</v>
      </c>
      <c r="V417" s="37">
        <f t="shared" si="104"/>
        <v>846874.04</v>
      </c>
      <c r="W417" s="34">
        <f t="shared" si="105"/>
        <v>0</v>
      </c>
      <c r="X417" s="34">
        <f t="shared" si="106"/>
        <v>0.04</v>
      </c>
      <c r="Y417" s="79">
        <v>9283.1</v>
      </c>
      <c r="Z417" s="78">
        <v>172795954</v>
      </c>
      <c r="AA417" s="11">
        <v>66035135</v>
      </c>
      <c r="AB417" s="11">
        <v>88353</v>
      </c>
      <c r="AC417" s="11"/>
      <c r="AD417" s="11"/>
      <c r="AE417" s="11"/>
      <c r="AF417" s="11"/>
      <c r="AG417" s="11"/>
      <c r="AH417" s="11"/>
      <c r="AI417" s="11"/>
      <c r="AJ417" s="11">
        <v>173012</v>
      </c>
      <c r="AK417" s="11"/>
      <c r="AL417" s="11"/>
      <c r="AM417" s="11"/>
      <c r="AN417" s="11"/>
      <c r="AO417" s="11"/>
      <c r="AP417" s="11"/>
      <c r="AQ417" s="11"/>
      <c r="AR417" s="11"/>
      <c r="AS417" s="11"/>
      <c r="AT417" s="11"/>
      <c r="AU417" s="8">
        <v>0</v>
      </c>
      <c r="AV417" s="8">
        <v>0</v>
      </c>
      <c r="AW417" s="38">
        <f t="shared" si="111"/>
        <v>261365</v>
      </c>
    </row>
    <row r="418" spans="1:49" x14ac:dyDescent="0.2">
      <c r="A418" s="1">
        <v>123461302</v>
      </c>
      <c r="B418" s="2" t="s">
        <v>478</v>
      </c>
      <c r="C418" s="2" t="s">
        <v>476</v>
      </c>
      <c r="D418" s="15">
        <v>76521</v>
      </c>
      <c r="E418" s="6">
        <v>14203</v>
      </c>
      <c r="F418" s="28">
        <f t="shared" si="107"/>
        <v>87821148.13000001</v>
      </c>
      <c r="G418" s="37">
        <f t="shared" si="96"/>
        <v>80.81</v>
      </c>
      <c r="H418" s="39">
        <f t="shared" si="108"/>
        <v>19</v>
      </c>
      <c r="I418" s="34">
        <f t="shared" si="97"/>
        <v>1.58</v>
      </c>
      <c r="J418" s="76">
        <v>99419902.280000001</v>
      </c>
      <c r="K418" s="76">
        <v>16038.3</v>
      </c>
      <c r="L418" s="76">
        <f t="shared" si="109"/>
        <v>99403863.980000004</v>
      </c>
      <c r="M418" s="64">
        <v>4642.8549999999996</v>
      </c>
      <c r="N418" s="23">
        <f>INDEX('BEFC_17-18'!$Z$3:$Z$502,MATCH('LECI_17-18'!A:A,'BEFC_17-18'!$A$3:$A$502))</f>
        <v>446.41500000000002</v>
      </c>
      <c r="O418" s="35">
        <f t="shared" si="98"/>
        <v>19532.05</v>
      </c>
      <c r="P418" s="237">
        <f t="shared" si="99"/>
        <v>495</v>
      </c>
      <c r="Q418" s="22">
        <f t="shared" si="100"/>
        <v>0.60870000000000002</v>
      </c>
      <c r="R418" s="34">
        <f t="shared" si="101"/>
        <v>0.96</v>
      </c>
      <c r="S418" s="29">
        <f t="shared" si="102"/>
        <v>2.2599999999999999E-2</v>
      </c>
      <c r="T418" s="184">
        <f t="shared" si="110"/>
        <v>9</v>
      </c>
      <c r="U418" s="31">
        <f t="shared" si="103"/>
        <v>52178821</v>
      </c>
      <c r="V418" s="37">
        <f t="shared" si="104"/>
        <v>10252.709999999999</v>
      </c>
      <c r="W418" s="34">
        <f t="shared" si="105"/>
        <v>0</v>
      </c>
      <c r="X418" s="34">
        <f t="shared" si="106"/>
        <v>0.96</v>
      </c>
      <c r="Y418" s="79">
        <v>3609813.9</v>
      </c>
      <c r="Z418" s="78">
        <v>2717735389</v>
      </c>
      <c r="AA418" s="11">
        <v>1176206470</v>
      </c>
      <c r="AB418" s="11">
        <v>76829556.090000004</v>
      </c>
      <c r="AC418" s="11">
        <v>236378.11</v>
      </c>
      <c r="AD418" s="11">
        <v>93371.16</v>
      </c>
      <c r="AE418" s="11"/>
      <c r="AF418" s="11"/>
      <c r="AG418" s="11"/>
      <c r="AH418" s="11"/>
      <c r="AI418" s="11">
        <v>57986.87</v>
      </c>
      <c r="AJ418" s="11">
        <v>4649303.0199999996</v>
      </c>
      <c r="AK418" s="11"/>
      <c r="AL418" s="11"/>
      <c r="AM418" s="11"/>
      <c r="AN418" s="11"/>
      <c r="AO418" s="11"/>
      <c r="AP418" s="11"/>
      <c r="AQ418" s="11"/>
      <c r="AR418" s="11"/>
      <c r="AS418" s="11"/>
      <c r="AT418" s="11">
        <v>2161202.79</v>
      </c>
      <c r="AU418" s="8">
        <v>28281.75</v>
      </c>
      <c r="AV418" s="8">
        <v>155254.44</v>
      </c>
      <c r="AW418" s="38">
        <f t="shared" si="111"/>
        <v>84211334.230000004</v>
      </c>
    </row>
    <row r="419" spans="1:49" x14ac:dyDescent="0.2">
      <c r="A419" s="1">
        <v>123461602</v>
      </c>
      <c r="B419" s="2" t="s">
        <v>479</v>
      </c>
      <c r="C419" s="2" t="s">
        <v>476</v>
      </c>
      <c r="D419" s="15">
        <v>89526</v>
      </c>
      <c r="E419" s="6">
        <v>17391</v>
      </c>
      <c r="F419" s="28">
        <f t="shared" si="107"/>
        <v>92833252.970000014</v>
      </c>
      <c r="G419" s="37">
        <f t="shared" si="96"/>
        <v>59.63</v>
      </c>
      <c r="H419" s="39">
        <f t="shared" si="108"/>
        <v>159</v>
      </c>
      <c r="I419" s="34">
        <f t="shared" si="97"/>
        <v>1.1599999999999999</v>
      </c>
      <c r="J419" s="76">
        <v>98771477.090000004</v>
      </c>
      <c r="K419" s="76">
        <v>809815.75</v>
      </c>
      <c r="L419" s="76">
        <f t="shared" si="109"/>
        <v>97961661.340000004</v>
      </c>
      <c r="M419" s="64">
        <v>4857.5820000000003</v>
      </c>
      <c r="N419" s="23">
        <f>INDEX('BEFC_17-18'!$Z$3:$Z$502,MATCH('LECI_17-18'!A:A,'BEFC_17-18'!$A$3:$A$502))</f>
        <v>360.19799999999998</v>
      </c>
      <c r="O419" s="35">
        <f t="shared" si="98"/>
        <v>18774.59</v>
      </c>
      <c r="P419" s="237">
        <f t="shared" si="99"/>
        <v>491</v>
      </c>
      <c r="Q419" s="22">
        <f t="shared" si="100"/>
        <v>0.63329999999999997</v>
      </c>
      <c r="R419" s="34">
        <f t="shared" si="101"/>
        <v>0.73</v>
      </c>
      <c r="S419" s="29">
        <f t="shared" si="102"/>
        <v>1.06E-2</v>
      </c>
      <c r="T419" s="184">
        <f t="shared" si="110"/>
        <v>422</v>
      </c>
      <c r="U419" s="31">
        <f t="shared" si="103"/>
        <v>117113931</v>
      </c>
      <c r="V419" s="37">
        <f t="shared" si="104"/>
        <v>22445.16</v>
      </c>
      <c r="W419" s="34">
        <f t="shared" si="105"/>
        <v>0</v>
      </c>
      <c r="X419" s="34">
        <f t="shared" si="106"/>
        <v>0.73</v>
      </c>
      <c r="Y419" s="79">
        <v>2916945.06</v>
      </c>
      <c r="Z419" s="78">
        <v>6552762542</v>
      </c>
      <c r="AA419" s="11">
        <v>2187083034</v>
      </c>
      <c r="AB419" s="11">
        <v>76489453.120000005</v>
      </c>
      <c r="AC419" s="11">
        <v>1326453.23</v>
      </c>
      <c r="AD419" s="11">
        <v>97066.47</v>
      </c>
      <c r="AE419" s="11">
        <v>65106.559999999998</v>
      </c>
      <c r="AF419" s="11"/>
      <c r="AG419" s="11"/>
      <c r="AH419" s="11"/>
      <c r="AI419" s="11"/>
      <c r="AJ419" s="11">
        <v>10761179.300000001</v>
      </c>
      <c r="AK419" s="11"/>
      <c r="AL419" s="11"/>
      <c r="AM419" s="11"/>
      <c r="AN419" s="11"/>
      <c r="AO419" s="11"/>
      <c r="AP419" s="11"/>
      <c r="AQ419" s="11"/>
      <c r="AR419" s="11"/>
      <c r="AS419" s="11"/>
      <c r="AT419" s="11">
        <v>1064935.79</v>
      </c>
      <c r="AU419" s="8">
        <v>0</v>
      </c>
      <c r="AV419" s="8">
        <v>112113.44</v>
      </c>
      <c r="AW419" s="38">
        <f t="shared" si="111"/>
        <v>89916307.910000011</v>
      </c>
    </row>
    <row r="420" spans="1:49" x14ac:dyDescent="0.2">
      <c r="A420" s="1">
        <v>123463603</v>
      </c>
      <c r="B420" s="2" t="s">
        <v>480</v>
      </c>
      <c r="C420" s="2" t="s">
        <v>476</v>
      </c>
      <c r="D420" s="15">
        <v>82070</v>
      </c>
      <c r="E420" s="6">
        <v>12575</v>
      </c>
      <c r="F420" s="28">
        <f t="shared" si="107"/>
        <v>77278489.159999996</v>
      </c>
      <c r="G420" s="37">
        <f t="shared" si="96"/>
        <v>74.88</v>
      </c>
      <c r="H420" s="39">
        <f t="shared" si="108"/>
        <v>41</v>
      </c>
      <c r="I420" s="34">
        <f t="shared" si="97"/>
        <v>1.46</v>
      </c>
      <c r="J420" s="76">
        <v>85142009.910000011</v>
      </c>
      <c r="K420" s="76">
        <v>211320.54</v>
      </c>
      <c r="L420" s="76">
        <f t="shared" si="109"/>
        <v>84930689.370000005</v>
      </c>
      <c r="M420" s="64">
        <v>4685.91</v>
      </c>
      <c r="N420" s="23">
        <f>INDEX('BEFC_17-18'!$Z$3:$Z$502,MATCH('LECI_17-18'!A:A,'BEFC_17-18'!$A$3:$A$502))</f>
        <v>183.56200000000001</v>
      </c>
      <c r="O420" s="35">
        <f t="shared" si="98"/>
        <v>17441.46</v>
      </c>
      <c r="P420" s="237">
        <f t="shared" si="99"/>
        <v>480</v>
      </c>
      <c r="Q420" s="22">
        <f t="shared" si="100"/>
        <v>0.68169999999999997</v>
      </c>
      <c r="R420" s="34">
        <f t="shared" si="101"/>
        <v>1</v>
      </c>
      <c r="S420" s="29">
        <f t="shared" si="102"/>
        <v>1.4200000000000001E-2</v>
      </c>
      <c r="T420" s="184">
        <f t="shared" si="110"/>
        <v>203</v>
      </c>
      <c r="U420" s="31">
        <f t="shared" si="103"/>
        <v>73145432</v>
      </c>
      <c r="V420" s="37">
        <f t="shared" si="104"/>
        <v>15021.22</v>
      </c>
      <c r="W420" s="34">
        <f t="shared" si="105"/>
        <v>0</v>
      </c>
      <c r="X420" s="34">
        <f t="shared" si="106"/>
        <v>1</v>
      </c>
      <c r="Y420" s="79">
        <v>2354887.15</v>
      </c>
      <c r="Z420" s="78">
        <v>4072012091</v>
      </c>
      <c r="AA420" s="11">
        <v>1386602272</v>
      </c>
      <c r="AB420" s="11">
        <v>65303086.310000002</v>
      </c>
      <c r="AC420" s="11">
        <v>226285.06</v>
      </c>
      <c r="AD420" s="11">
        <v>81750.179999999993</v>
      </c>
      <c r="AE420" s="11">
        <v>2156</v>
      </c>
      <c r="AF420" s="11"/>
      <c r="AG420" s="11"/>
      <c r="AH420" s="11"/>
      <c r="AI420" s="11"/>
      <c r="AJ420" s="11">
        <v>8222347.8399999999</v>
      </c>
      <c r="AK420" s="11"/>
      <c r="AL420" s="11"/>
      <c r="AM420" s="11"/>
      <c r="AN420" s="11"/>
      <c r="AO420" s="11"/>
      <c r="AP420" s="11"/>
      <c r="AQ420" s="11"/>
      <c r="AR420" s="11"/>
      <c r="AS420" s="11"/>
      <c r="AT420" s="11">
        <v>1073336.96</v>
      </c>
      <c r="AU420" s="8">
        <v>0</v>
      </c>
      <c r="AV420" s="8">
        <v>14639.66</v>
      </c>
      <c r="AW420" s="38">
        <f t="shared" si="111"/>
        <v>74923602.00999999</v>
      </c>
    </row>
    <row r="421" spans="1:49" x14ac:dyDescent="0.2">
      <c r="A421" s="1">
        <v>123463803</v>
      </c>
      <c r="B421" s="2" t="s">
        <v>481</v>
      </c>
      <c r="C421" s="2" t="s">
        <v>476</v>
      </c>
      <c r="D421" s="15">
        <v>63792</v>
      </c>
      <c r="E421" s="6">
        <v>1993</v>
      </c>
      <c r="F421" s="28">
        <f t="shared" si="107"/>
        <v>12194782.67</v>
      </c>
      <c r="G421" s="37">
        <f t="shared" si="96"/>
        <v>95.92</v>
      </c>
      <c r="H421" s="39">
        <f t="shared" si="108"/>
        <v>7</v>
      </c>
      <c r="I421" s="34">
        <f t="shared" si="97"/>
        <v>1.87</v>
      </c>
      <c r="J421" s="76">
        <v>13703141</v>
      </c>
      <c r="K421" s="76">
        <v>0</v>
      </c>
      <c r="L421" s="76">
        <f t="shared" si="109"/>
        <v>13703141</v>
      </c>
      <c r="M421" s="64">
        <v>669.55100000000004</v>
      </c>
      <c r="N421" s="23">
        <f>INDEX('BEFC_17-18'!$Z$3:$Z$502,MATCH('LECI_17-18'!A:A,'BEFC_17-18'!$A$3:$A$502))</f>
        <v>71.825000000000003</v>
      </c>
      <c r="O421" s="35">
        <f t="shared" si="98"/>
        <v>18483.39</v>
      </c>
      <c r="P421" s="237">
        <f t="shared" si="99"/>
        <v>489</v>
      </c>
      <c r="Q421" s="22">
        <f t="shared" si="100"/>
        <v>0.64319999999999999</v>
      </c>
      <c r="R421" s="34">
        <f t="shared" si="101"/>
        <v>1.2</v>
      </c>
      <c r="S421" s="29">
        <f t="shared" si="102"/>
        <v>1.8499999999999999E-2</v>
      </c>
      <c r="T421" s="184">
        <f t="shared" si="110"/>
        <v>46</v>
      </c>
      <c r="U421" s="31">
        <f t="shared" si="103"/>
        <v>8822672</v>
      </c>
      <c r="V421" s="37">
        <f t="shared" si="104"/>
        <v>11900.4</v>
      </c>
      <c r="W421" s="34">
        <f t="shared" si="105"/>
        <v>0</v>
      </c>
      <c r="X421" s="34">
        <f t="shared" si="106"/>
        <v>1.2</v>
      </c>
      <c r="Y421" s="79">
        <v>527534.67000000004</v>
      </c>
      <c r="Z421" s="78">
        <v>421935835</v>
      </c>
      <c r="AA421" s="11">
        <v>236472519</v>
      </c>
      <c r="AB421" s="11">
        <v>10099378</v>
      </c>
      <c r="AC421" s="11"/>
      <c r="AD421" s="11">
        <v>13320</v>
      </c>
      <c r="AE421" s="11"/>
      <c r="AF421" s="11"/>
      <c r="AG421" s="11"/>
      <c r="AH421" s="11"/>
      <c r="AI421" s="11">
        <v>35938</v>
      </c>
      <c r="AJ421" s="11">
        <v>1340653</v>
      </c>
      <c r="AK421" s="11"/>
      <c r="AL421" s="11"/>
      <c r="AM421" s="11"/>
      <c r="AN421" s="11"/>
      <c r="AO421" s="11"/>
      <c r="AP421" s="11"/>
      <c r="AQ421" s="11"/>
      <c r="AR421" s="11"/>
      <c r="AS421" s="11"/>
      <c r="AT421" s="11">
        <v>156972</v>
      </c>
      <c r="AU421" s="8">
        <v>0</v>
      </c>
      <c r="AV421" s="8">
        <v>20987</v>
      </c>
      <c r="AW421" s="38">
        <f t="shared" si="111"/>
        <v>11667248</v>
      </c>
    </row>
    <row r="422" spans="1:49" x14ac:dyDescent="0.2">
      <c r="A422" s="1">
        <v>123464502</v>
      </c>
      <c r="B422" s="2" t="s">
        <v>482</v>
      </c>
      <c r="C422" s="2" t="s">
        <v>476</v>
      </c>
      <c r="D422" s="15">
        <v>115987</v>
      </c>
      <c r="E422" s="6">
        <v>24288</v>
      </c>
      <c r="F422" s="28">
        <f t="shared" si="107"/>
        <v>207781716.12</v>
      </c>
      <c r="G422" s="37">
        <f t="shared" si="96"/>
        <v>73.760000000000005</v>
      </c>
      <c r="H422" s="39">
        <f t="shared" si="108"/>
        <v>45</v>
      </c>
      <c r="I422" s="34">
        <f t="shared" si="97"/>
        <v>1.44</v>
      </c>
      <c r="J422" s="76">
        <v>210888797.91999999</v>
      </c>
      <c r="K422" s="76">
        <v>242397.76</v>
      </c>
      <c r="L422" s="76">
        <f t="shared" si="109"/>
        <v>210646400.16</v>
      </c>
      <c r="M422" s="64">
        <v>8193.9570000000003</v>
      </c>
      <c r="N422" s="23">
        <f>INDEX('BEFC_17-18'!$Z$3:$Z$502,MATCH('LECI_17-18'!A:A,'BEFC_17-18'!$A$3:$A$502))</f>
        <v>251.99100000000001</v>
      </c>
      <c r="O422" s="35">
        <f t="shared" si="98"/>
        <v>24940.53</v>
      </c>
      <c r="P422" s="237">
        <f t="shared" si="99"/>
        <v>499</v>
      </c>
      <c r="Q422" s="22">
        <f t="shared" si="100"/>
        <v>0.47670000000000001</v>
      </c>
      <c r="R422" s="34">
        <f t="shared" si="101"/>
        <v>0.69</v>
      </c>
      <c r="S422" s="29">
        <f t="shared" si="102"/>
        <v>1.06E-2</v>
      </c>
      <c r="T422" s="184">
        <f t="shared" si="110"/>
        <v>422</v>
      </c>
      <c r="U422" s="31">
        <f t="shared" si="103"/>
        <v>261885888</v>
      </c>
      <c r="V422" s="37">
        <f t="shared" si="104"/>
        <v>31007.279999999999</v>
      </c>
      <c r="W422" s="34">
        <f t="shared" si="105"/>
        <v>0</v>
      </c>
      <c r="X422" s="34">
        <f t="shared" si="106"/>
        <v>0.69</v>
      </c>
      <c r="Y422" s="79">
        <v>3473652.4</v>
      </c>
      <c r="Z422" s="78">
        <v>12536797621</v>
      </c>
      <c r="AA422" s="11">
        <v>7006925396</v>
      </c>
      <c r="AB422" s="11">
        <v>195067307.40000001</v>
      </c>
      <c r="AC422" s="11">
        <v>980183.75</v>
      </c>
      <c r="AD422" s="11">
        <v>218360.1</v>
      </c>
      <c r="AE422" s="11"/>
      <c r="AF422" s="11"/>
      <c r="AG422" s="11"/>
      <c r="AH422" s="11"/>
      <c r="AI422" s="11">
        <v>217081.74</v>
      </c>
      <c r="AJ422" s="11">
        <v>4247062.72</v>
      </c>
      <c r="AK422" s="11"/>
      <c r="AL422" s="11"/>
      <c r="AM422" s="11"/>
      <c r="AN422" s="11"/>
      <c r="AO422" s="11"/>
      <c r="AP422" s="11"/>
      <c r="AQ422" s="11"/>
      <c r="AR422" s="11"/>
      <c r="AS422" s="11"/>
      <c r="AT422" s="11">
        <v>3549196.01</v>
      </c>
      <c r="AU422" s="8">
        <v>0</v>
      </c>
      <c r="AV422" s="8">
        <v>28872</v>
      </c>
      <c r="AW422" s="38">
        <f t="shared" si="111"/>
        <v>204308063.72</v>
      </c>
    </row>
    <row r="423" spans="1:49" x14ac:dyDescent="0.2">
      <c r="A423" s="1">
        <v>123464603</v>
      </c>
      <c r="B423" s="2" t="s">
        <v>483</v>
      </c>
      <c r="C423" s="2" t="s">
        <v>476</v>
      </c>
      <c r="D423" s="15">
        <v>105870</v>
      </c>
      <c r="E423" s="6">
        <v>4548</v>
      </c>
      <c r="F423" s="28">
        <f t="shared" si="107"/>
        <v>37304571.770000003</v>
      </c>
      <c r="G423" s="37">
        <f t="shared" si="96"/>
        <v>77.48</v>
      </c>
      <c r="H423" s="39">
        <f t="shared" si="108"/>
        <v>29</v>
      </c>
      <c r="I423" s="34">
        <f t="shared" si="97"/>
        <v>1.51</v>
      </c>
      <c r="J423" s="76">
        <v>40608221.280000001</v>
      </c>
      <c r="K423" s="76">
        <v>410440.04</v>
      </c>
      <c r="L423" s="76">
        <f t="shared" si="109"/>
        <v>40197781.240000002</v>
      </c>
      <c r="M423" s="64">
        <v>2213.4780000000001</v>
      </c>
      <c r="N423" s="23">
        <f>INDEX('BEFC_17-18'!$Z$3:$Z$502,MATCH('LECI_17-18'!A:A,'BEFC_17-18'!$A$3:$A$502))</f>
        <v>214.047</v>
      </c>
      <c r="O423" s="35">
        <f t="shared" si="98"/>
        <v>16559.16</v>
      </c>
      <c r="P423" s="237">
        <f t="shared" si="99"/>
        <v>470</v>
      </c>
      <c r="Q423" s="22">
        <f t="shared" si="100"/>
        <v>0.71799999999999997</v>
      </c>
      <c r="R423" s="34">
        <f t="shared" si="101"/>
        <v>1.08</v>
      </c>
      <c r="S423" s="29">
        <f t="shared" si="102"/>
        <v>1.5599999999999999E-2</v>
      </c>
      <c r="T423" s="184">
        <f t="shared" si="110"/>
        <v>132</v>
      </c>
      <c r="U423" s="31">
        <f t="shared" si="103"/>
        <v>32070785</v>
      </c>
      <c r="V423" s="37">
        <f t="shared" si="104"/>
        <v>13211.31</v>
      </c>
      <c r="W423" s="34">
        <f t="shared" si="105"/>
        <v>0</v>
      </c>
      <c r="X423" s="34">
        <f t="shared" si="106"/>
        <v>1.08</v>
      </c>
      <c r="Y423" s="79">
        <v>1455248.1</v>
      </c>
      <c r="Z423" s="78">
        <v>1671880516</v>
      </c>
      <c r="AA423" s="11">
        <v>721461617</v>
      </c>
      <c r="AB423" s="11">
        <v>32767994.109999999</v>
      </c>
      <c r="AC423" s="11">
        <v>41997</v>
      </c>
      <c r="AD423" s="11">
        <v>40390.71</v>
      </c>
      <c r="AE423" s="11"/>
      <c r="AF423" s="11"/>
      <c r="AG423" s="11"/>
      <c r="AH423" s="11"/>
      <c r="AI423" s="11"/>
      <c r="AJ423" s="11">
        <v>2241123.9</v>
      </c>
      <c r="AK423" s="11"/>
      <c r="AL423" s="11"/>
      <c r="AM423" s="11"/>
      <c r="AN423" s="11"/>
      <c r="AO423" s="11"/>
      <c r="AP423" s="11"/>
      <c r="AQ423" s="11"/>
      <c r="AR423" s="11"/>
      <c r="AS423" s="11"/>
      <c r="AT423" s="11">
        <v>755991.88</v>
      </c>
      <c r="AU423" s="8">
        <v>0</v>
      </c>
      <c r="AV423" s="8">
        <v>1826.07</v>
      </c>
      <c r="AW423" s="38">
        <f t="shared" si="111"/>
        <v>35849323.670000002</v>
      </c>
    </row>
    <row r="424" spans="1:49" x14ac:dyDescent="0.2">
      <c r="A424" s="1">
        <v>123465303</v>
      </c>
      <c r="B424" s="2" t="s">
        <v>484</v>
      </c>
      <c r="C424" s="2" t="s">
        <v>476</v>
      </c>
      <c r="D424" s="15">
        <v>100292</v>
      </c>
      <c r="E424" s="6">
        <v>12417</v>
      </c>
      <c r="F424" s="28">
        <f t="shared" si="107"/>
        <v>78204258.979999989</v>
      </c>
      <c r="G424" s="37">
        <f t="shared" si="96"/>
        <v>62.8</v>
      </c>
      <c r="H424" s="39">
        <f t="shared" si="108"/>
        <v>130</v>
      </c>
      <c r="I424" s="34">
        <f t="shared" si="97"/>
        <v>1.22</v>
      </c>
      <c r="J424" s="76">
        <v>87720652.200000003</v>
      </c>
      <c r="K424" s="76">
        <v>577070.29</v>
      </c>
      <c r="L424" s="76">
        <f t="shared" si="109"/>
        <v>87143581.909999996</v>
      </c>
      <c r="M424" s="64">
        <v>4835.6419999999998</v>
      </c>
      <c r="N424" s="23">
        <f>INDEX('BEFC_17-18'!$Z$3:$Z$502,MATCH('LECI_17-18'!A:A,'BEFC_17-18'!$A$3:$A$502))</f>
        <v>336.745</v>
      </c>
      <c r="O424" s="35">
        <f t="shared" si="98"/>
        <v>16847.849999999999</v>
      </c>
      <c r="P424" s="237">
        <f t="shared" si="99"/>
        <v>475</v>
      </c>
      <c r="Q424" s="22">
        <f t="shared" si="100"/>
        <v>0.70569999999999999</v>
      </c>
      <c r="R424" s="34">
        <f t="shared" si="101"/>
        <v>0.86</v>
      </c>
      <c r="S424" s="29">
        <f t="shared" si="102"/>
        <v>1.46E-2</v>
      </c>
      <c r="T424" s="184">
        <f t="shared" si="110"/>
        <v>184</v>
      </c>
      <c r="U424" s="31">
        <f t="shared" si="103"/>
        <v>71950144</v>
      </c>
      <c r="V424" s="37">
        <f t="shared" si="104"/>
        <v>13910.43</v>
      </c>
      <c r="W424" s="34">
        <f t="shared" si="105"/>
        <v>0</v>
      </c>
      <c r="X424" s="34">
        <f t="shared" si="106"/>
        <v>0.86</v>
      </c>
      <c r="Y424" s="79">
        <v>1946884.12</v>
      </c>
      <c r="Z424" s="78">
        <v>3783009127</v>
      </c>
      <c r="AA424" s="11">
        <v>1586404632</v>
      </c>
      <c r="AB424" s="11">
        <v>66198577.609999999</v>
      </c>
      <c r="AC424" s="11">
        <v>389542.33</v>
      </c>
      <c r="AD424" s="11">
        <v>85661.65</v>
      </c>
      <c r="AE424" s="11">
        <v>56418.92</v>
      </c>
      <c r="AF424" s="11"/>
      <c r="AG424" s="11">
        <v>88795.18</v>
      </c>
      <c r="AH424" s="11"/>
      <c r="AI424" s="11">
        <v>191128.93</v>
      </c>
      <c r="AJ424" s="11">
        <v>7805026.4500000002</v>
      </c>
      <c r="AK424" s="11"/>
      <c r="AL424" s="11"/>
      <c r="AM424" s="11"/>
      <c r="AN424" s="11"/>
      <c r="AO424" s="11"/>
      <c r="AP424" s="11"/>
      <c r="AQ424" s="11"/>
      <c r="AR424" s="11"/>
      <c r="AS424" s="11"/>
      <c r="AT424" s="11">
        <v>1432323.05</v>
      </c>
      <c r="AU424" s="8">
        <v>0</v>
      </c>
      <c r="AV424" s="8">
        <v>9900.74</v>
      </c>
      <c r="AW424" s="38">
        <f t="shared" si="111"/>
        <v>76257374.859999985</v>
      </c>
    </row>
    <row r="425" spans="1:49" x14ac:dyDescent="0.2">
      <c r="A425" s="1">
        <v>123465602</v>
      </c>
      <c r="B425" s="2" t="s">
        <v>485</v>
      </c>
      <c r="C425" s="2" t="s">
        <v>476</v>
      </c>
      <c r="D425" s="15">
        <v>56649</v>
      </c>
      <c r="E425" s="6">
        <v>25726</v>
      </c>
      <c r="F425" s="28">
        <f t="shared" si="107"/>
        <v>102715631.15000001</v>
      </c>
      <c r="G425" s="37">
        <f t="shared" si="96"/>
        <v>70.48</v>
      </c>
      <c r="H425" s="39">
        <f t="shared" si="108"/>
        <v>69</v>
      </c>
      <c r="I425" s="34">
        <f t="shared" si="97"/>
        <v>1.37</v>
      </c>
      <c r="J425" s="76">
        <v>136485076.47999999</v>
      </c>
      <c r="K425" s="76">
        <v>36856.22</v>
      </c>
      <c r="L425" s="76">
        <f t="shared" si="109"/>
        <v>136448220.25999999</v>
      </c>
      <c r="M425" s="64">
        <v>7807.0590000000002</v>
      </c>
      <c r="N425" s="23">
        <f>INDEX('BEFC_17-18'!$Z$3:$Z$502,MATCH('LECI_17-18'!A:A,'BEFC_17-18'!$A$3:$A$502))</f>
        <v>2344.9290000000001</v>
      </c>
      <c r="O425" s="35">
        <f t="shared" si="98"/>
        <v>13440.54</v>
      </c>
      <c r="P425" s="237">
        <f t="shared" si="99"/>
        <v>371</v>
      </c>
      <c r="Q425" s="22">
        <f t="shared" si="100"/>
        <v>0.88460000000000005</v>
      </c>
      <c r="R425" s="34">
        <f t="shared" si="101"/>
        <v>1.21</v>
      </c>
      <c r="S425" s="29">
        <f t="shared" si="102"/>
        <v>1.8100000000000002E-2</v>
      </c>
      <c r="T425" s="184">
        <f t="shared" si="110"/>
        <v>51</v>
      </c>
      <c r="U425" s="31">
        <f t="shared" si="103"/>
        <v>76199964</v>
      </c>
      <c r="V425" s="37">
        <f t="shared" si="104"/>
        <v>7505.92</v>
      </c>
      <c r="W425" s="34">
        <f t="shared" si="105"/>
        <v>0</v>
      </c>
      <c r="X425" s="34">
        <f t="shared" si="106"/>
        <v>1.21</v>
      </c>
      <c r="Y425" s="79">
        <v>2847671.78</v>
      </c>
      <c r="Z425" s="78">
        <v>4126759315</v>
      </c>
      <c r="AA425" s="11">
        <v>1559805128</v>
      </c>
      <c r="AB425" s="11">
        <v>85396343.650000006</v>
      </c>
      <c r="AC425" s="11">
        <v>659854.80000000005</v>
      </c>
      <c r="AD425" s="11">
        <v>112687.06</v>
      </c>
      <c r="AE425" s="11">
        <v>11800</v>
      </c>
      <c r="AF425" s="11"/>
      <c r="AG425" s="11">
        <v>67470.25</v>
      </c>
      <c r="AH425" s="11"/>
      <c r="AI425" s="11">
        <v>67470.25</v>
      </c>
      <c r="AJ425" s="11">
        <v>8264394.7800000003</v>
      </c>
      <c r="AK425" s="11"/>
      <c r="AL425" s="11"/>
      <c r="AM425" s="11"/>
      <c r="AN425" s="11"/>
      <c r="AO425" s="11"/>
      <c r="AP425" s="11"/>
      <c r="AQ425" s="11"/>
      <c r="AR425" s="11"/>
      <c r="AS425" s="11"/>
      <c r="AT425" s="11">
        <v>5275041.03</v>
      </c>
      <c r="AU425" s="8">
        <v>0</v>
      </c>
      <c r="AV425" s="8">
        <v>12897.55</v>
      </c>
      <c r="AW425" s="38">
        <f t="shared" si="111"/>
        <v>99867959.370000005</v>
      </c>
    </row>
    <row r="426" spans="1:49" x14ac:dyDescent="0.2">
      <c r="A426" s="1">
        <v>123465702</v>
      </c>
      <c r="B426" s="2" t="s">
        <v>486</v>
      </c>
      <c r="C426" s="2" t="s">
        <v>476</v>
      </c>
      <c r="D426" s="15">
        <v>78741</v>
      </c>
      <c r="E426" s="6">
        <v>38796</v>
      </c>
      <c r="F426" s="28">
        <f t="shared" si="107"/>
        <v>187990830.17999998</v>
      </c>
      <c r="G426" s="37">
        <f t="shared" si="96"/>
        <v>61.54</v>
      </c>
      <c r="H426" s="39">
        <f t="shared" si="108"/>
        <v>145</v>
      </c>
      <c r="I426" s="34">
        <f t="shared" si="97"/>
        <v>1.2</v>
      </c>
      <c r="J426" s="76">
        <v>218195832.63</v>
      </c>
      <c r="K426" s="76">
        <v>500992.68</v>
      </c>
      <c r="L426" s="76">
        <f t="shared" si="109"/>
        <v>217694839.94999999</v>
      </c>
      <c r="M426" s="64">
        <v>12522.672</v>
      </c>
      <c r="N426" s="23">
        <f>INDEX('BEFC_17-18'!$Z$3:$Z$502,MATCH('LECI_17-18'!A:A,'BEFC_17-18'!$A$3:$A$502))</f>
        <v>1202.075</v>
      </c>
      <c r="O426" s="35">
        <f t="shared" si="98"/>
        <v>15861.48</v>
      </c>
      <c r="P426" s="237">
        <f t="shared" si="99"/>
        <v>461</v>
      </c>
      <c r="Q426" s="22">
        <f t="shared" si="100"/>
        <v>0.74960000000000004</v>
      </c>
      <c r="R426" s="34">
        <f t="shared" si="101"/>
        <v>0.9</v>
      </c>
      <c r="S426" s="29">
        <f t="shared" si="102"/>
        <v>1.32E-2</v>
      </c>
      <c r="T426" s="184">
        <f t="shared" si="110"/>
        <v>258</v>
      </c>
      <c r="U426" s="31">
        <f t="shared" si="103"/>
        <v>190508516</v>
      </c>
      <c r="V426" s="37">
        <f t="shared" si="104"/>
        <v>13880.66</v>
      </c>
      <c r="W426" s="34">
        <f t="shared" si="105"/>
        <v>0</v>
      </c>
      <c r="X426" s="34">
        <f t="shared" si="106"/>
        <v>0.9</v>
      </c>
      <c r="Y426" s="79">
        <v>4949846.26</v>
      </c>
      <c r="Z426" s="78">
        <v>10741777580</v>
      </c>
      <c r="AA426" s="11">
        <v>3475275817</v>
      </c>
      <c r="AB426" s="11">
        <v>159841014.84</v>
      </c>
      <c r="AC426" s="11">
        <v>693962.08</v>
      </c>
      <c r="AD426" s="11">
        <v>201448.14</v>
      </c>
      <c r="AE426" s="11">
        <v>209.61</v>
      </c>
      <c r="AF426" s="11"/>
      <c r="AG426" s="11"/>
      <c r="AH426" s="11"/>
      <c r="AI426" s="11"/>
      <c r="AJ426" s="11">
        <v>19424136.699999999</v>
      </c>
      <c r="AK426" s="11"/>
      <c r="AL426" s="11"/>
      <c r="AM426" s="11"/>
      <c r="AN426" s="11"/>
      <c r="AO426" s="11"/>
      <c r="AP426" s="11"/>
      <c r="AQ426" s="11"/>
      <c r="AR426" s="11"/>
      <c r="AS426" s="11"/>
      <c r="AT426" s="11">
        <v>2586365.88</v>
      </c>
      <c r="AU426" s="8">
        <v>0</v>
      </c>
      <c r="AV426" s="8">
        <v>293846.67</v>
      </c>
      <c r="AW426" s="38">
        <f t="shared" si="111"/>
        <v>183040983.91999999</v>
      </c>
    </row>
    <row r="427" spans="1:49" x14ac:dyDescent="0.2">
      <c r="A427" s="1">
        <v>123466103</v>
      </c>
      <c r="B427" s="2" t="s">
        <v>487</v>
      </c>
      <c r="C427" s="2" t="s">
        <v>476</v>
      </c>
      <c r="D427" s="15">
        <v>94381</v>
      </c>
      <c r="E427" s="6">
        <v>12406</v>
      </c>
      <c r="F427" s="28">
        <f t="shared" si="107"/>
        <v>77546472.839999989</v>
      </c>
      <c r="G427" s="37">
        <f t="shared" si="96"/>
        <v>66.23</v>
      </c>
      <c r="H427" s="39">
        <f t="shared" si="108"/>
        <v>100</v>
      </c>
      <c r="I427" s="34">
        <f t="shared" si="97"/>
        <v>1.29</v>
      </c>
      <c r="J427" s="76">
        <v>85838832.189999998</v>
      </c>
      <c r="K427" s="76">
        <v>459115.52000000002</v>
      </c>
      <c r="L427" s="76">
        <f t="shared" si="109"/>
        <v>85379716.670000002</v>
      </c>
      <c r="M427" s="64">
        <v>5608.1130000000003</v>
      </c>
      <c r="N427" s="23">
        <f>INDEX('BEFC_17-18'!$Z$3:$Z$502,MATCH('LECI_17-18'!A:A,'BEFC_17-18'!$A$3:$A$502))</f>
        <v>409.94900000000001</v>
      </c>
      <c r="O427" s="35">
        <f t="shared" si="98"/>
        <v>14187.24</v>
      </c>
      <c r="P427" s="237">
        <f t="shared" si="99"/>
        <v>410</v>
      </c>
      <c r="Q427" s="22">
        <f t="shared" si="100"/>
        <v>0.83799999999999997</v>
      </c>
      <c r="R427" s="34">
        <f t="shared" si="101"/>
        <v>1.08</v>
      </c>
      <c r="S427" s="29">
        <f t="shared" si="102"/>
        <v>1.7000000000000001E-2</v>
      </c>
      <c r="T427" s="184">
        <f t="shared" si="110"/>
        <v>84</v>
      </c>
      <c r="U427" s="31">
        <f t="shared" si="103"/>
        <v>60973394</v>
      </c>
      <c r="V427" s="37">
        <f t="shared" si="104"/>
        <v>10131.73</v>
      </c>
      <c r="W427" s="34">
        <f t="shared" si="105"/>
        <v>0</v>
      </c>
      <c r="X427" s="34">
        <f t="shared" si="106"/>
        <v>1.08</v>
      </c>
      <c r="Y427" s="79">
        <v>1997544.25</v>
      </c>
      <c r="Z427" s="78">
        <v>3198287108</v>
      </c>
      <c r="AA427" s="11">
        <v>1351966210</v>
      </c>
      <c r="AB427" s="11">
        <v>60594782.969999999</v>
      </c>
      <c r="AC427" s="11">
        <v>203040.9</v>
      </c>
      <c r="AD427" s="11">
        <v>83782.58</v>
      </c>
      <c r="AE427" s="11">
        <v>253984.98</v>
      </c>
      <c r="AF427" s="11"/>
      <c r="AG427" s="11"/>
      <c r="AH427" s="11"/>
      <c r="AI427" s="11"/>
      <c r="AJ427" s="11">
        <v>12946246.699999999</v>
      </c>
      <c r="AK427" s="11"/>
      <c r="AL427" s="11"/>
      <c r="AM427" s="11"/>
      <c r="AN427" s="11"/>
      <c r="AO427" s="11"/>
      <c r="AP427" s="11"/>
      <c r="AQ427" s="11"/>
      <c r="AR427" s="11"/>
      <c r="AS427" s="11"/>
      <c r="AT427" s="11">
        <v>1408835.8</v>
      </c>
      <c r="AU427" s="8">
        <v>0</v>
      </c>
      <c r="AV427" s="8">
        <v>58254.66</v>
      </c>
      <c r="AW427" s="38">
        <f t="shared" si="111"/>
        <v>75548928.589999989</v>
      </c>
    </row>
    <row r="428" spans="1:49" x14ac:dyDescent="0.2">
      <c r="A428" s="1">
        <v>123466303</v>
      </c>
      <c r="B428" s="2" t="s">
        <v>488</v>
      </c>
      <c r="C428" s="2" t="s">
        <v>476</v>
      </c>
      <c r="D428" s="15">
        <v>71513</v>
      </c>
      <c r="E428" s="6">
        <v>7771</v>
      </c>
      <c r="F428" s="28">
        <f t="shared" si="107"/>
        <v>44443559.289999999</v>
      </c>
      <c r="G428" s="37">
        <f t="shared" si="96"/>
        <v>79.97</v>
      </c>
      <c r="H428" s="39">
        <f t="shared" si="108"/>
        <v>20</v>
      </c>
      <c r="I428" s="34">
        <f t="shared" si="97"/>
        <v>1.56</v>
      </c>
      <c r="J428" s="76">
        <v>55184199</v>
      </c>
      <c r="K428" s="76">
        <v>6810</v>
      </c>
      <c r="L428" s="76">
        <f t="shared" si="109"/>
        <v>55177389</v>
      </c>
      <c r="M428" s="64">
        <v>3408.884</v>
      </c>
      <c r="N428" s="23">
        <f>INDEX('BEFC_17-18'!$Z$3:$Z$502,MATCH('LECI_17-18'!A:A,'BEFC_17-18'!$A$3:$A$502))</f>
        <v>339.43</v>
      </c>
      <c r="O428" s="35">
        <f t="shared" si="98"/>
        <v>14720.59</v>
      </c>
      <c r="P428" s="237">
        <f t="shared" si="99"/>
        <v>432</v>
      </c>
      <c r="Q428" s="22">
        <f t="shared" si="100"/>
        <v>0.80769999999999997</v>
      </c>
      <c r="R428" s="34">
        <f t="shared" si="101"/>
        <v>1.26</v>
      </c>
      <c r="S428" s="29">
        <f t="shared" si="102"/>
        <v>2.1700000000000001E-2</v>
      </c>
      <c r="T428" s="184">
        <f t="shared" si="110"/>
        <v>14</v>
      </c>
      <c r="U428" s="31">
        <f t="shared" si="103"/>
        <v>27409064</v>
      </c>
      <c r="V428" s="37">
        <f t="shared" si="104"/>
        <v>7312.37</v>
      </c>
      <c r="W428" s="34">
        <f t="shared" si="105"/>
        <v>0</v>
      </c>
      <c r="X428" s="34">
        <f t="shared" si="106"/>
        <v>1.26</v>
      </c>
      <c r="Y428" s="79">
        <v>1530649.29</v>
      </c>
      <c r="Z428" s="78">
        <v>1466504352</v>
      </c>
      <c r="AA428" s="11">
        <v>578948208</v>
      </c>
      <c r="AB428" s="11">
        <v>37484344</v>
      </c>
      <c r="AC428" s="11">
        <v>93432</v>
      </c>
      <c r="AD428" s="11">
        <v>48055</v>
      </c>
      <c r="AE428" s="11"/>
      <c r="AF428" s="11"/>
      <c r="AG428" s="11">
        <v>44488</v>
      </c>
      <c r="AH428" s="11"/>
      <c r="AI428" s="11">
        <v>72306</v>
      </c>
      <c r="AJ428" s="11">
        <v>3787840</v>
      </c>
      <c r="AK428" s="11"/>
      <c r="AL428" s="11"/>
      <c r="AM428" s="11"/>
      <c r="AN428" s="11"/>
      <c r="AO428" s="11"/>
      <c r="AP428" s="11"/>
      <c r="AQ428" s="11"/>
      <c r="AR428" s="11"/>
      <c r="AS428" s="11"/>
      <c r="AT428" s="11">
        <v>1273340</v>
      </c>
      <c r="AU428" s="8">
        <v>0</v>
      </c>
      <c r="AV428" s="8">
        <v>109105</v>
      </c>
      <c r="AW428" s="38">
        <f t="shared" si="111"/>
        <v>42912910</v>
      </c>
    </row>
    <row r="429" spans="1:49" x14ac:dyDescent="0.2">
      <c r="A429" s="1">
        <v>123466403</v>
      </c>
      <c r="B429" s="2" t="s">
        <v>489</v>
      </c>
      <c r="C429" s="2" t="s">
        <v>476</v>
      </c>
      <c r="D429" s="15">
        <v>43075</v>
      </c>
      <c r="E429" s="6">
        <v>9261</v>
      </c>
      <c r="F429" s="28">
        <f t="shared" si="107"/>
        <v>34796405.289999999</v>
      </c>
      <c r="G429" s="37">
        <f t="shared" si="96"/>
        <v>87.23</v>
      </c>
      <c r="H429" s="39">
        <f t="shared" si="108"/>
        <v>11</v>
      </c>
      <c r="I429" s="34">
        <f t="shared" si="97"/>
        <v>1.7</v>
      </c>
      <c r="J429" s="76">
        <v>52432077.890000001</v>
      </c>
      <c r="K429" s="76">
        <v>0</v>
      </c>
      <c r="L429" s="76">
        <f t="shared" si="109"/>
        <v>52432077.890000001</v>
      </c>
      <c r="M429" s="64">
        <v>3281.7289999999998</v>
      </c>
      <c r="N429" s="23">
        <f>INDEX('BEFC_17-18'!$Z$3:$Z$502,MATCH('LECI_17-18'!A:A,'BEFC_17-18'!$A$3:$A$502))</f>
        <v>1335.3019999999999</v>
      </c>
      <c r="O429" s="35">
        <f t="shared" si="98"/>
        <v>11356.23</v>
      </c>
      <c r="P429" s="237">
        <f t="shared" si="99"/>
        <v>196</v>
      </c>
      <c r="Q429" s="22">
        <f t="shared" si="100"/>
        <v>1.0468999999999999</v>
      </c>
      <c r="R429" s="34">
        <f t="shared" si="101"/>
        <v>1.7</v>
      </c>
      <c r="S429" s="29">
        <f t="shared" si="102"/>
        <v>2.5399999999999999E-2</v>
      </c>
      <c r="T429" s="184">
        <f t="shared" si="110"/>
        <v>2</v>
      </c>
      <c r="U429" s="31">
        <f t="shared" si="103"/>
        <v>18362391</v>
      </c>
      <c r="V429" s="37">
        <f t="shared" si="104"/>
        <v>3977.1</v>
      </c>
      <c r="W429" s="34">
        <f t="shared" si="105"/>
        <v>0.41</v>
      </c>
      <c r="X429" s="34">
        <f t="shared" si="106"/>
        <v>2.11</v>
      </c>
      <c r="Y429" s="79">
        <v>1617132.69</v>
      </c>
      <c r="Z429" s="78">
        <v>989525522</v>
      </c>
      <c r="AA429" s="11">
        <v>380802196</v>
      </c>
      <c r="AB429" s="11">
        <v>28700582.48</v>
      </c>
      <c r="AC429" s="11">
        <v>45077</v>
      </c>
      <c r="AD429" s="11">
        <v>36617.620000000003</v>
      </c>
      <c r="AE429" s="11">
        <v>25697.93</v>
      </c>
      <c r="AF429" s="11"/>
      <c r="AG429" s="11">
        <v>30936.560000000001</v>
      </c>
      <c r="AH429" s="11"/>
      <c r="AI429" s="11">
        <v>74579.740000000005</v>
      </c>
      <c r="AJ429" s="11">
        <v>2573397.17</v>
      </c>
      <c r="AK429" s="11"/>
      <c r="AL429" s="11"/>
      <c r="AM429" s="11"/>
      <c r="AN429" s="11"/>
      <c r="AO429" s="11"/>
      <c r="AP429" s="11"/>
      <c r="AQ429" s="11"/>
      <c r="AR429" s="11"/>
      <c r="AS429" s="11"/>
      <c r="AT429" s="11">
        <v>1438728.37</v>
      </c>
      <c r="AU429" s="8">
        <v>0</v>
      </c>
      <c r="AV429" s="8">
        <v>253655.73</v>
      </c>
      <c r="AW429" s="38">
        <f t="shared" si="111"/>
        <v>33179272.600000001</v>
      </c>
    </row>
    <row r="430" spans="1:49" x14ac:dyDescent="0.2">
      <c r="A430" s="1">
        <v>123467103</v>
      </c>
      <c r="B430" s="2" t="s">
        <v>490</v>
      </c>
      <c r="C430" s="2" t="s">
        <v>476</v>
      </c>
      <c r="D430" s="15">
        <v>80233</v>
      </c>
      <c r="E430" s="6">
        <v>16953</v>
      </c>
      <c r="F430" s="28">
        <f t="shared" si="107"/>
        <v>89778567.230000004</v>
      </c>
      <c r="G430" s="37">
        <f t="shared" si="96"/>
        <v>66</v>
      </c>
      <c r="H430" s="39">
        <f t="shared" si="108"/>
        <v>105</v>
      </c>
      <c r="I430" s="34">
        <f t="shared" si="97"/>
        <v>1.29</v>
      </c>
      <c r="J430" s="76">
        <v>105890791.66</v>
      </c>
      <c r="K430" s="76">
        <v>674212.82</v>
      </c>
      <c r="L430" s="76">
        <f t="shared" si="109"/>
        <v>105216578.84</v>
      </c>
      <c r="M430" s="64">
        <v>6633.1970000000001</v>
      </c>
      <c r="N430" s="23">
        <f>INDEX('BEFC_17-18'!$Z$3:$Z$502,MATCH('LECI_17-18'!A:A,'BEFC_17-18'!$A$3:$A$502))</f>
        <v>669.673</v>
      </c>
      <c r="O430" s="35">
        <f t="shared" si="98"/>
        <v>14407.57</v>
      </c>
      <c r="P430" s="237">
        <f t="shared" si="99"/>
        <v>417</v>
      </c>
      <c r="Q430" s="22">
        <f t="shared" si="100"/>
        <v>0.82520000000000004</v>
      </c>
      <c r="R430" s="34">
        <f t="shared" si="101"/>
        <v>1.06</v>
      </c>
      <c r="S430" s="29">
        <f t="shared" si="102"/>
        <v>1.54E-2</v>
      </c>
      <c r="T430" s="184">
        <f t="shared" si="110"/>
        <v>140</v>
      </c>
      <c r="U430" s="31">
        <f t="shared" si="103"/>
        <v>77926064</v>
      </c>
      <c r="V430" s="37">
        <f t="shared" si="104"/>
        <v>10670.61</v>
      </c>
      <c r="W430" s="34">
        <f t="shared" si="105"/>
        <v>0</v>
      </c>
      <c r="X430" s="34">
        <f t="shared" si="106"/>
        <v>1.06</v>
      </c>
      <c r="Y430" s="79">
        <v>2166619.5299999998</v>
      </c>
      <c r="Z430" s="78">
        <v>4138561810</v>
      </c>
      <c r="AA430" s="11">
        <v>1676816134</v>
      </c>
      <c r="AB430" s="11">
        <v>75511112.090000004</v>
      </c>
      <c r="AC430" s="11">
        <v>608153.77</v>
      </c>
      <c r="AD430" s="11">
        <v>98013.63</v>
      </c>
      <c r="AE430" s="11">
        <v>282370.49</v>
      </c>
      <c r="AF430" s="11"/>
      <c r="AG430" s="11">
        <v>138729.15</v>
      </c>
      <c r="AH430" s="11"/>
      <c r="AI430" s="11">
        <v>138729.15</v>
      </c>
      <c r="AJ430" s="11">
        <v>9285935.3200000003</v>
      </c>
      <c r="AK430" s="11"/>
      <c r="AL430" s="11"/>
      <c r="AM430" s="11"/>
      <c r="AN430" s="11"/>
      <c r="AO430" s="11"/>
      <c r="AP430" s="11"/>
      <c r="AQ430" s="11"/>
      <c r="AR430" s="11"/>
      <c r="AS430" s="11"/>
      <c r="AT430" s="11">
        <v>1323472.76</v>
      </c>
      <c r="AU430" s="8">
        <v>0</v>
      </c>
      <c r="AV430" s="8">
        <v>225431.34</v>
      </c>
      <c r="AW430" s="38">
        <f t="shared" si="111"/>
        <v>87611947.700000003</v>
      </c>
    </row>
    <row r="431" spans="1:49" x14ac:dyDescent="0.2">
      <c r="A431" s="1">
        <v>123467203</v>
      </c>
      <c r="B431" s="2" t="s">
        <v>491</v>
      </c>
      <c r="C431" s="2" t="s">
        <v>476</v>
      </c>
      <c r="D431" s="15">
        <v>85000</v>
      </c>
      <c r="E431" s="6">
        <v>7390</v>
      </c>
      <c r="F431" s="28">
        <f t="shared" si="107"/>
        <v>43733011.399999999</v>
      </c>
      <c r="G431" s="37">
        <f t="shared" si="96"/>
        <v>69.62</v>
      </c>
      <c r="H431" s="39">
        <f t="shared" si="108"/>
        <v>75</v>
      </c>
      <c r="I431" s="34">
        <f t="shared" si="97"/>
        <v>1.36</v>
      </c>
      <c r="J431" s="76">
        <v>45272077.289999999</v>
      </c>
      <c r="K431" s="76">
        <v>27401.119999999999</v>
      </c>
      <c r="L431" s="76">
        <f t="shared" si="109"/>
        <v>45244676.170000002</v>
      </c>
      <c r="M431" s="64">
        <v>2368.877</v>
      </c>
      <c r="N431" s="23">
        <f>INDEX('BEFC_17-18'!$Z$3:$Z$502,MATCH('LECI_17-18'!A:A,'BEFC_17-18'!$A$3:$A$502))</f>
        <v>101.607</v>
      </c>
      <c r="O431" s="35">
        <f t="shared" si="98"/>
        <v>18314.09</v>
      </c>
      <c r="P431" s="237">
        <f t="shared" si="99"/>
        <v>488</v>
      </c>
      <c r="Q431" s="22">
        <f t="shared" si="100"/>
        <v>0.6492</v>
      </c>
      <c r="R431" s="34">
        <f t="shared" si="101"/>
        <v>0.88</v>
      </c>
      <c r="S431" s="29">
        <f t="shared" si="102"/>
        <v>1.49E-2</v>
      </c>
      <c r="T431" s="184">
        <f t="shared" si="110"/>
        <v>166</v>
      </c>
      <c r="U431" s="31">
        <f t="shared" si="103"/>
        <v>39266119</v>
      </c>
      <c r="V431" s="37">
        <f t="shared" si="104"/>
        <v>15894.1</v>
      </c>
      <c r="W431" s="34">
        <f t="shared" si="105"/>
        <v>0</v>
      </c>
      <c r="X431" s="34">
        <f t="shared" si="106"/>
        <v>0.88</v>
      </c>
      <c r="Y431" s="79">
        <v>1715301.32</v>
      </c>
      <c r="Z431" s="78">
        <v>2074469265</v>
      </c>
      <c r="AA431" s="11">
        <v>855838133</v>
      </c>
      <c r="AB431" s="11">
        <v>36699607.740000002</v>
      </c>
      <c r="AC431" s="11">
        <v>308979.14</v>
      </c>
      <c r="AD431" s="11">
        <v>44732.46</v>
      </c>
      <c r="AE431" s="11"/>
      <c r="AF431" s="11"/>
      <c r="AG431" s="11"/>
      <c r="AH431" s="11"/>
      <c r="AI431" s="11"/>
      <c r="AJ431" s="11">
        <v>3900309.96</v>
      </c>
      <c r="AK431" s="11"/>
      <c r="AL431" s="11"/>
      <c r="AM431" s="11"/>
      <c r="AN431" s="11"/>
      <c r="AO431" s="11"/>
      <c r="AP431" s="11"/>
      <c r="AQ431" s="11"/>
      <c r="AR431" s="11"/>
      <c r="AS431" s="11"/>
      <c r="AT431" s="11">
        <v>1041598.23</v>
      </c>
      <c r="AU431" s="8">
        <v>0</v>
      </c>
      <c r="AV431" s="8">
        <v>22482.55</v>
      </c>
      <c r="AW431" s="38">
        <f t="shared" si="111"/>
        <v>42017710.079999998</v>
      </c>
    </row>
    <row r="432" spans="1:49" x14ac:dyDescent="0.2">
      <c r="A432" s="1">
        <v>123467303</v>
      </c>
      <c r="B432" s="2" t="s">
        <v>492</v>
      </c>
      <c r="C432" s="2" t="s">
        <v>476</v>
      </c>
      <c r="D432" s="15">
        <v>86980</v>
      </c>
      <c r="E432" s="6">
        <v>18168</v>
      </c>
      <c r="F432" s="28">
        <f t="shared" si="107"/>
        <v>112675832.93000001</v>
      </c>
      <c r="G432" s="37">
        <f t="shared" si="96"/>
        <v>71.3</v>
      </c>
      <c r="H432" s="39">
        <f t="shared" si="108"/>
        <v>62</v>
      </c>
      <c r="I432" s="34">
        <f t="shared" si="97"/>
        <v>1.39</v>
      </c>
      <c r="J432" s="76">
        <v>124196683.46000001</v>
      </c>
      <c r="K432" s="76">
        <v>14633.92</v>
      </c>
      <c r="L432" s="76">
        <f t="shared" si="109"/>
        <v>124182049.54000001</v>
      </c>
      <c r="M432" s="64">
        <v>7865.3180000000002</v>
      </c>
      <c r="N432" s="23">
        <f>INDEX('BEFC_17-18'!$Z$3:$Z$502,MATCH('LECI_17-18'!A:A,'BEFC_17-18'!$A$3:$A$502))</f>
        <v>468.91899999999998</v>
      </c>
      <c r="O432" s="35">
        <f t="shared" si="98"/>
        <v>14900.23</v>
      </c>
      <c r="P432" s="237">
        <f t="shared" si="99"/>
        <v>438</v>
      </c>
      <c r="Q432" s="22">
        <f t="shared" si="100"/>
        <v>0.79790000000000005</v>
      </c>
      <c r="R432" s="34">
        <f t="shared" si="101"/>
        <v>1.1100000000000001</v>
      </c>
      <c r="S432" s="29">
        <f t="shared" si="102"/>
        <v>1.4200000000000001E-2</v>
      </c>
      <c r="T432" s="184">
        <f t="shared" si="110"/>
        <v>203</v>
      </c>
      <c r="U432" s="31">
        <f t="shared" si="103"/>
        <v>106003914</v>
      </c>
      <c r="V432" s="37">
        <f t="shared" si="104"/>
        <v>12719.09</v>
      </c>
      <c r="W432" s="34">
        <f t="shared" si="105"/>
        <v>0</v>
      </c>
      <c r="X432" s="34">
        <f t="shared" si="106"/>
        <v>1.1100000000000001</v>
      </c>
      <c r="Y432" s="79">
        <v>2385484.94</v>
      </c>
      <c r="Z432" s="78">
        <v>5926253392</v>
      </c>
      <c r="AA432" s="11">
        <v>1984486466</v>
      </c>
      <c r="AB432" s="11">
        <v>92920011.590000004</v>
      </c>
      <c r="AC432" s="11">
        <v>1034694.85</v>
      </c>
      <c r="AD432" s="11">
        <v>117876.18</v>
      </c>
      <c r="AE432" s="11">
        <v>1663799.38</v>
      </c>
      <c r="AF432" s="11"/>
      <c r="AG432" s="11">
        <v>101370.9</v>
      </c>
      <c r="AH432" s="11"/>
      <c r="AI432" s="11">
        <v>255746.45</v>
      </c>
      <c r="AJ432" s="11">
        <v>11572362.060000001</v>
      </c>
      <c r="AK432" s="11"/>
      <c r="AL432" s="11"/>
      <c r="AM432" s="11"/>
      <c r="AN432" s="11"/>
      <c r="AO432" s="11"/>
      <c r="AP432" s="11"/>
      <c r="AQ432" s="11"/>
      <c r="AR432" s="11"/>
      <c r="AS432" s="11"/>
      <c r="AT432" s="11">
        <v>2449458.7999999998</v>
      </c>
      <c r="AU432" s="8">
        <v>74176.88</v>
      </c>
      <c r="AV432" s="8">
        <v>100850.9</v>
      </c>
      <c r="AW432" s="38">
        <f t="shared" si="111"/>
        <v>110290347.99000001</v>
      </c>
    </row>
    <row r="433" spans="1:49" x14ac:dyDescent="0.2">
      <c r="A433" s="1">
        <v>123468303</v>
      </c>
      <c r="B433" s="2" t="s">
        <v>493</v>
      </c>
      <c r="C433" s="2" t="s">
        <v>476</v>
      </c>
      <c r="D433" s="15">
        <v>110065</v>
      </c>
      <c r="E433" s="6">
        <v>9455</v>
      </c>
      <c r="F433" s="28">
        <f t="shared" si="107"/>
        <v>76262840.010000005</v>
      </c>
      <c r="G433" s="37">
        <f t="shared" si="96"/>
        <v>73.28</v>
      </c>
      <c r="H433" s="39">
        <f t="shared" si="108"/>
        <v>48</v>
      </c>
      <c r="I433" s="34">
        <f t="shared" si="97"/>
        <v>1.43</v>
      </c>
      <c r="J433" s="76">
        <v>76889511.069999993</v>
      </c>
      <c r="K433" s="76">
        <v>659186.27</v>
      </c>
      <c r="L433" s="76">
        <f t="shared" si="109"/>
        <v>76230324.799999997</v>
      </c>
      <c r="M433" s="64">
        <v>4193.2190000000001</v>
      </c>
      <c r="N433" s="23">
        <f>INDEX('BEFC_17-18'!$Z$3:$Z$502,MATCH('LECI_17-18'!A:A,'BEFC_17-18'!$A$3:$A$502))</f>
        <v>182.88200000000001</v>
      </c>
      <c r="O433" s="35">
        <f t="shared" si="98"/>
        <v>17419.689999999999</v>
      </c>
      <c r="P433" s="237">
        <f t="shared" si="99"/>
        <v>479</v>
      </c>
      <c r="Q433" s="22">
        <f t="shared" si="100"/>
        <v>0.6825</v>
      </c>
      <c r="R433" s="34">
        <f t="shared" si="101"/>
        <v>0.98</v>
      </c>
      <c r="S433" s="29">
        <f t="shared" si="102"/>
        <v>1.5800000000000002E-2</v>
      </c>
      <c r="T433" s="184">
        <f t="shared" si="110"/>
        <v>128</v>
      </c>
      <c r="U433" s="31">
        <f t="shared" si="103"/>
        <v>64586254</v>
      </c>
      <c r="V433" s="37">
        <f t="shared" si="104"/>
        <v>14758.86</v>
      </c>
      <c r="W433" s="34">
        <f t="shared" si="105"/>
        <v>0</v>
      </c>
      <c r="X433" s="34">
        <f t="shared" si="106"/>
        <v>0.98</v>
      </c>
      <c r="Y433" s="79">
        <v>2353930.79</v>
      </c>
      <c r="Z433" s="78">
        <v>3378303440</v>
      </c>
      <c r="AA433" s="11">
        <v>1441566244</v>
      </c>
      <c r="AB433" s="11">
        <v>65678942.810000002</v>
      </c>
      <c r="AC433" s="11">
        <v>334750.49</v>
      </c>
      <c r="AD433" s="11">
        <v>81384.55</v>
      </c>
      <c r="AE433" s="11">
        <v>1959.24</v>
      </c>
      <c r="AF433" s="11"/>
      <c r="AG433" s="11"/>
      <c r="AH433" s="11"/>
      <c r="AI433" s="11"/>
      <c r="AJ433" s="11">
        <v>6669294</v>
      </c>
      <c r="AK433" s="11"/>
      <c r="AL433" s="11"/>
      <c r="AM433" s="11"/>
      <c r="AN433" s="11"/>
      <c r="AO433" s="11"/>
      <c r="AP433" s="11"/>
      <c r="AQ433" s="11"/>
      <c r="AR433" s="11"/>
      <c r="AS433" s="11"/>
      <c r="AT433" s="11">
        <v>1052869.92</v>
      </c>
      <c r="AU433" s="8">
        <v>0</v>
      </c>
      <c r="AV433" s="8">
        <v>89708.21</v>
      </c>
      <c r="AW433" s="38">
        <f t="shared" si="111"/>
        <v>73908909.219999999</v>
      </c>
    </row>
    <row r="434" spans="1:49" x14ac:dyDescent="0.2">
      <c r="A434" s="1">
        <v>123468402</v>
      </c>
      <c r="B434" s="2" t="s">
        <v>494</v>
      </c>
      <c r="C434" s="2" t="s">
        <v>476</v>
      </c>
      <c r="D434" s="15">
        <v>76736</v>
      </c>
      <c r="E434" s="6">
        <v>14722</v>
      </c>
      <c r="F434" s="28">
        <f t="shared" si="107"/>
        <v>77224510.229999989</v>
      </c>
      <c r="G434" s="37">
        <f t="shared" si="96"/>
        <v>68.36</v>
      </c>
      <c r="H434" s="39">
        <f t="shared" si="108"/>
        <v>83</v>
      </c>
      <c r="I434" s="34">
        <f t="shared" si="97"/>
        <v>1.33</v>
      </c>
      <c r="J434" s="76">
        <v>78646907.189999998</v>
      </c>
      <c r="K434" s="76">
        <v>12085</v>
      </c>
      <c r="L434" s="76">
        <f t="shared" si="109"/>
        <v>78634822.189999998</v>
      </c>
      <c r="M434" s="64">
        <v>3858.1819999999998</v>
      </c>
      <c r="N434" s="23">
        <f>INDEX('BEFC_17-18'!$Z$3:$Z$502,MATCH('LECI_17-18'!A:A,'BEFC_17-18'!$A$3:$A$502))</f>
        <v>436.46499999999997</v>
      </c>
      <c r="O434" s="35">
        <f t="shared" si="98"/>
        <v>18309.96</v>
      </c>
      <c r="P434" s="237">
        <f t="shared" si="99"/>
        <v>487</v>
      </c>
      <c r="Q434" s="22">
        <f t="shared" si="100"/>
        <v>0.64929999999999999</v>
      </c>
      <c r="R434" s="34">
        <f t="shared" si="101"/>
        <v>0.86</v>
      </c>
      <c r="S434" s="29">
        <f t="shared" si="102"/>
        <v>1.09E-2</v>
      </c>
      <c r="T434" s="184">
        <f t="shared" si="110"/>
        <v>409</v>
      </c>
      <c r="U434" s="31">
        <f t="shared" si="103"/>
        <v>95061953</v>
      </c>
      <c r="V434" s="37">
        <f t="shared" si="104"/>
        <v>22134.99</v>
      </c>
      <c r="W434" s="34">
        <f t="shared" si="105"/>
        <v>0</v>
      </c>
      <c r="X434" s="34">
        <f t="shared" si="106"/>
        <v>0.86</v>
      </c>
      <c r="Y434" s="79">
        <v>611358.66</v>
      </c>
      <c r="Z434" s="78">
        <v>5695866068</v>
      </c>
      <c r="AA434" s="11">
        <v>1398309531</v>
      </c>
      <c r="AB434" s="11">
        <v>70490827.599999994</v>
      </c>
      <c r="AC434" s="11">
        <v>968130.28</v>
      </c>
      <c r="AD434" s="11">
        <v>81103.740000000005</v>
      </c>
      <c r="AE434" s="11"/>
      <c r="AF434" s="11"/>
      <c r="AG434" s="11"/>
      <c r="AH434" s="11"/>
      <c r="AI434" s="11">
        <v>240788.67</v>
      </c>
      <c r="AJ434" s="11">
        <v>3250474.2</v>
      </c>
      <c r="AK434" s="11"/>
      <c r="AL434" s="11"/>
      <c r="AM434" s="11"/>
      <c r="AN434" s="11"/>
      <c r="AO434" s="11"/>
      <c r="AP434" s="11"/>
      <c r="AQ434" s="11"/>
      <c r="AR434" s="11"/>
      <c r="AS434" s="11"/>
      <c r="AT434" s="11">
        <v>941614.69</v>
      </c>
      <c r="AU434" s="8">
        <v>0</v>
      </c>
      <c r="AV434" s="8">
        <v>640212.39</v>
      </c>
      <c r="AW434" s="38">
        <f t="shared" si="111"/>
        <v>76613151.569999993</v>
      </c>
    </row>
    <row r="435" spans="1:49" x14ac:dyDescent="0.2">
      <c r="A435" s="1">
        <v>123468503</v>
      </c>
      <c r="B435" s="2" t="s">
        <v>495</v>
      </c>
      <c r="C435" s="2" t="s">
        <v>476</v>
      </c>
      <c r="D435" s="15">
        <v>65180</v>
      </c>
      <c r="E435" s="6">
        <v>9563</v>
      </c>
      <c r="F435" s="28">
        <f t="shared" si="107"/>
        <v>45219740.410000004</v>
      </c>
      <c r="G435" s="37">
        <f t="shared" si="96"/>
        <v>72.55</v>
      </c>
      <c r="H435" s="39">
        <f t="shared" si="108"/>
        <v>52</v>
      </c>
      <c r="I435" s="34">
        <f t="shared" si="97"/>
        <v>1.42</v>
      </c>
      <c r="J435" s="76">
        <v>51125857.600000001</v>
      </c>
      <c r="K435" s="76">
        <v>18599.2</v>
      </c>
      <c r="L435" s="76">
        <f t="shared" si="109"/>
        <v>51107258.399999999</v>
      </c>
      <c r="M435" s="64">
        <v>3136.3760000000002</v>
      </c>
      <c r="N435" s="23">
        <f>INDEX('BEFC_17-18'!$Z$3:$Z$502,MATCH('LECI_17-18'!A:A,'BEFC_17-18'!$A$3:$A$502))</f>
        <v>376.20499999999998</v>
      </c>
      <c r="O435" s="35">
        <f t="shared" si="98"/>
        <v>14549.77</v>
      </c>
      <c r="P435" s="237">
        <f t="shared" si="99"/>
        <v>425</v>
      </c>
      <c r="Q435" s="22">
        <f t="shared" si="100"/>
        <v>0.81710000000000005</v>
      </c>
      <c r="R435" s="34">
        <f t="shared" si="101"/>
        <v>1.1599999999999999</v>
      </c>
      <c r="S435" s="29">
        <f t="shared" si="102"/>
        <v>1.5299999999999999E-2</v>
      </c>
      <c r="T435" s="184">
        <f t="shared" si="110"/>
        <v>145</v>
      </c>
      <c r="U435" s="31">
        <f t="shared" si="103"/>
        <v>39568181</v>
      </c>
      <c r="V435" s="37">
        <f t="shared" si="104"/>
        <v>11264.7</v>
      </c>
      <c r="W435" s="34">
        <f t="shared" si="105"/>
        <v>0</v>
      </c>
      <c r="X435" s="34">
        <f t="shared" si="106"/>
        <v>1.1599999999999999</v>
      </c>
      <c r="Y435" s="79">
        <v>1259745.99</v>
      </c>
      <c r="Z435" s="78">
        <v>2227306718</v>
      </c>
      <c r="AA435" s="11">
        <v>725542646</v>
      </c>
      <c r="AB435" s="11">
        <v>39614665.149999999</v>
      </c>
      <c r="AC435" s="11">
        <v>53137.75</v>
      </c>
      <c r="AD435" s="11">
        <v>48818.22</v>
      </c>
      <c r="AE435" s="11"/>
      <c r="AF435" s="11"/>
      <c r="AG435" s="11"/>
      <c r="AH435" s="11"/>
      <c r="AI435" s="11"/>
      <c r="AJ435" s="11">
        <v>3400971.66</v>
      </c>
      <c r="AK435" s="11"/>
      <c r="AL435" s="11"/>
      <c r="AM435" s="11"/>
      <c r="AN435" s="11"/>
      <c r="AO435" s="11"/>
      <c r="AP435" s="11"/>
      <c r="AQ435" s="11"/>
      <c r="AR435" s="11"/>
      <c r="AS435" s="11"/>
      <c r="AT435" s="11">
        <v>754244.1</v>
      </c>
      <c r="AU435" s="8">
        <v>0</v>
      </c>
      <c r="AV435" s="8">
        <v>88157.54</v>
      </c>
      <c r="AW435" s="38">
        <f t="shared" si="111"/>
        <v>43959994.420000002</v>
      </c>
    </row>
    <row r="436" spans="1:49" x14ac:dyDescent="0.2">
      <c r="A436" s="1">
        <v>123468603</v>
      </c>
      <c r="B436" s="2" t="s">
        <v>496</v>
      </c>
      <c r="C436" s="2" t="s">
        <v>476</v>
      </c>
      <c r="D436" s="15">
        <v>68816</v>
      </c>
      <c r="E436" s="6">
        <v>8477</v>
      </c>
      <c r="F436" s="28">
        <f t="shared" si="107"/>
        <v>36974800.089999996</v>
      </c>
      <c r="G436" s="37">
        <f t="shared" si="96"/>
        <v>63.38</v>
      </c>
      <c r="H436" s="39">
        <f t="shared" si="108"/>
        <v>123</v>
      </c>
      <c r="I436" s="34">
        <f t="shared" si="97"/>
        <v>1.24</v>
      </c>
      <c r="J436" s="76">
        <v>49977672.43</v>
      </c>
      <c r="K436" s="76">
        <v>0</v>
      </c>
      <c r="L436" s="76">
        <f t="shared" si="109"/>
        <v>49977672.43</v>
      </c>
      <c r="M436" s="64">
        <v>3303.4110000000001</v>
      </c>
      <c r="N436" s="23">
        <f>INDEX('BEFC_17-18'!$Z$3:$Z$502,MATCH('LECI_17-18'!A:A,'BEFC_17-18'!$A$3:$A$502))</f>
        <v>295.096</v>
      </c>
      <c r="O436" s="35">
        <f t="shared" si="98"/>
        <v>13888.45</v>
      </c>
      <c r="P436" s="237">
        <f t="shared" si="99"/>
        <v>402</v>
      </c>
      <c r="Q436" s="22">
        <f t="shared" si="100"/>
        <v>0.85599999999999998</v>
      </c>
      <c r="R436" s="34">
        <f t="shared" si="101"/>
        <v>1.06</v>
      </c>
      <c r="S436" s="29">
        <f t="shared" si="102"/>
        <v>1.5299999999999999E-2</v>
      </c>
      <c r="T436" s="184">
        <f t="shared" si="110"/>
        <v>145</v>
      </c>
      <c r="U436" s="31">
        <f t="shared" si="103"/>
        <v>32389350</v>
      </c>
      <c r="V436" s="37">
        <f t="shared" si="104"/>
        <v>9000.77</v>
      </c>
      <c r="W436" s="34">
        <f t="shared" si="105"/>
        <v>0</v>
      </c>
      <c r="X436" s="34">
        <f t="shared" si="106"/>
        <v>1.06</v>
      </c>
      <c r="Y436" s="79">
        <v>1132846.98</v>
      </c>
      <c r="Z436" s="78">
        <v>1768453904</v>
      </c>
      <c r="AA436" s="11">
        <v>648661748</v>
      </c>
      <c r="AB436" s="11">
        <v>31080148.27</v>
      </c>
      <c r="AC436" s="11">
        <v>237173.35</v>
      </c>
      <c r="AD436" s="11">
        <v>38164.089999999997</v>
      </c>
      <c r="AE436" s="11">
        <v>27.48</v>
      </c>
      <c r="AF436" s="11"/>
      <c r="AG436" s="11">
        <v>64516</v>
      </c>
      <c r="AH436" s="11"/>
      <c r="AI436" s="11">
        <v>64516</v>
      </c>
      <c r="AJ436" s="11">
        <v>3609171.12</v>
      </c>
      <c r="AK436" s="11"/>
      <c r="AL436" s="11"/>
      <c r="AM436" s="11"/>
      <c r="AN436" s="11"/>
      <c r="AO436" s="11"/>
      <c r="AP436" s="11"/>
      <c r="AQ436" s="11"/>
      <c r="AR436" s="11"/>
      <c r="AS436" s="11"/>
      <c r="AT436" s="11">
        <v>738219.61</v>
      </c>
      <c r="AU436" s="8">
        <v>0</v>
      </c>
      <c r="AV436" s="8">
        <v>10017.19</v>
      </c>
      <c r="AW436" s="38">
        <f t="shared" si="111"/>
        <v>35841953.109999999</v>
      </c>
    </row>
    <row r="437" spans="1:49" x14ac:dyDescent="0.2">
      <c r="A437" s="1">
        <v>123469303</v>
      </c>
      <c r="B437" s="2" t="s">
        <v>497</v>
      </c>
      <c r="C437" s="2" t="s">
        <v>476</v>
      </c>
      <c r="D437" s="15">
        <v>96728</v>
      </c>
      <c r="E437" s="6">
        <v>14419</v>
      </c>
      <c r="F437" s="28">
        <f t="shared" si="107"/>
        <v>75910107.760000005</v>
      </c>
      <c r="G437" s="37">
        <f t="shared" si="96"/>
        <v>54.43</v>
      </c>
      <c r="H437" s="39">
        <f t="shared" si="108"/>
        <v>215</v>
      </c>
      <c r="I437" s="34">
        <f t="shared" si="97"/>
        <v>1.06</v>
      </c>
      <c r="J437" s="76">
        <v>91747031.900000006</v>
      </c>
      <c r="K437" s="76">
        <v>152235.68</v>
      </c>
      <c r="L437" s="76">
        <f t="shared" si="109"/>
        <v>91594796.219999999</v>
      </c>
      <c r="M437" s="64">
        <v>4494.0820000000003</v>
      </c>
      <c r="N437" s="23">
        <f>INDEX('BEFC_17-18'!$Z$3:$Z$502,MATCH('LECI_17-18'!A:A,'BEFC_17-18'!$A$3:$A$502))</f>
        <v>375.846</v>
      </c>
      <c r="O437" s="35">
        <f t="shared" si="98"/>
        <v>18808.240000000002</v>
      </c>
      <c r="P437" s="237">
        <f t="shared" si="99"/>
        <v>492</v>
      </c>
      <c r="Q437" s="22">
        <f t="shared" si="100"/>
        <v>0.6321</v>
      </c>
      <c r="R437" s="34">
        <f t="shared" si="101"/>
        <v>0.67</v>
      </c>
      <c r="S437" s="29">
        <f t="shared" si="102"/>
        <v>9.5999999999999992E-3</v>
      </c>
      <c r="T437" s="184">
        <f t="shared" si="110"/>
        <v>462</v>
      </c>
      <c r="U437" s="31">
        <f t="shared" si="103"/>
        <v>105444427</v>
      </c>
      <c r="V437" s="37">
        <f t="shared" si="104"/>
        <v>21652.15</v>
      </c>
      <c r="W437" s="34">
        <f t="shared" si="105"/>
        <v>0</v>
      </c>
      <c r="X437" s="34">
        <f t="shared" si="106"/>
        <v>0.67</v>
      </c>
      <c r="Y437" s="79">
        <v>3028809.01</v>
      </c>
      <c r="Z437" s="78">
        <v>5375126889</v>
      </c>
      <c r="AA437" s="11">
        <v>2493860208</v>
      </c>
      <c r="AB437" s="11">
        <v>61136401.159999996</v>
      </c>
      <c r="AC437" s="11">
        <v>312385.43</v>
      </c>
      <c r="AD437" s="11">
        <v>81015.92</v>
      </c>
      <c r="AE437" s="11"/>
      <c r="AF437" s="11"/>
      <c r="AG437" s="11"/>
      <c r="AH437" s="11"/>
      <c r="AI437" s="11"/>
      <c r="AJ437" s="11">
        <v>10469200.609999999</v>
      </c>
      <c r="AK437" s="11"/>
      <c r="AL437" s="11"/>
      <c r="AM437" s="11"/>
      <c r="AN437" s="11"/>
      <c r="AO437" s="11"/>
      <c r="AP437" s="11"/>
      <c r="AQ437" s="11"/>
      <c r="AR437" s="11"/>
      <c r="AS437" s="11"/>
      <c r="AT437" s="11">
        <v>879789.82</v>
      </c>
      <c r="AU437" s="8">
        <v>0</v>
      </c>
      <c r="AV437" s="8">
        <v>2505.81</v>
      </c>
      <c r="AW437" s="38">
        <f t="shared" si="111"/>
        <v>72881298.75</v>
      </c>
    </row>
    <row r="438" spans="1:49" x14ac:dyDescent="0.2">
      <c r="A438" s="1">
        <v>124150503</v>
      </c>
      <c r="B438" s="2" t="s">
        <v>498</v>
      </c>
      <c r="C438" s="2" t="s">
        <v>499</v>
      </c>
      <c r="D438" s="15">
        <v>86070</v>
      </c>
      <c r="E438" s="6">
        <v>10525</v>
      </c>
      <c r="F438" s="28">
        <f t="shared" si="107"/>
        <v>54408233.699999988</v>
      </c>
      <c r="G438" s="37">
        <f t="shared" si="96"/>
        <v>60.06</v>
      </c>
      <c r="H438" s="39">
        <f t="shared" si="108"/>
        <v>153</v>
      </c>
      <c r="I438" s="34">
        <f t="shared" si="97"/>
        <v>1.17</v>
      </c>
      <c r="J438" s="76">
        <v>78115178.480000004</v>
      </c>
      <c r="K438" s="76">
        <v>17307.260000000002</v>
      </c>
      <c r="L438" s="76">
        <f t="shared" si="109"/>
        <v>78097871.219999999</v>
      </c>
      <c r="M438" s="64">
        <v>5712.7690000000002</v>
      </c>
      <c r="N438" s="23">
        <f>INDEX('BEFC_17-18'!$Z$3:$Z$502,MATCH('LECI_17-18'!A:A,'BEFC_17-18'!$A$3:$A$502))</f>
        <v>814.63699999999994</v>
      </c>
      <c r="O438" s="35">
        <f t="shared" si="98"/>
        <v>11964.61</v>
      </c>
      <c r="P438" s="237">
        <f t="shared" si="99"/>
        <v>264</v>
      </c>
      <c r="Q438" s="22">
        <f t="shared" si="100"/>
        <v>0.99370000000000003</v>
      </c>
      <c r="R438" s="34">
        <f t="shared" si="101"/>
        <v>1.1599999999999999</v>
      </c>
      <c r="S438" s="29">
        <f t="shared" si="102"/>
        <v>1.52E-2</v>
      </c>
      <c r="T438" s="184">
        <f t="shared" si="110"/>
        <v>149</v>
      </c>
      <c r="U438" s="31">
        <f t="shared" si="103"/>
        <v>47951294</v>
      </c>
      <c r="V438" s="37">
        <f t="shared" si="104"/>
        <v>7346.15</v>
      </c>
      <c r="W438" s="34">
        <f t="shared" si="105"/>
        <v>0</v>
      </c>
      <c r="X438" s="34">
        <f t="shared" si="106"/>
        <v>1.1599999999999999</v>
      </c>
      <c r="Y438" s="79">
        <v>2673609.5299999998</v>
      </c>
      <c r="Z438" s="78">
        <v>2727625683</v>
      </c>
      <c r="AA438" s="11">
        <v>850829093</v>
      </c>
      <c r="AB438" s="11">
        <v>48752969.009999998</v>
      </c>
      <c r="AC438" s="11">
        <v>507119.54</v>
      </c>
      <c r="AD438" s="11">
        <v>55724.08</v>
      </c>
      <c r="AE438" s="11"/>
      <c r="AF438" s="11"/>
      <c r="AG438" s="11"/>
      <c r="AH438" s="11"/>
      <c r="AI438" s="11"/>
      <c r="AJ438" s="11">
        <v>795123.55</v>
      </c>
      <c r="AK438" s="11"/>
      <c r="AL438" s="11"/>
      <c r="AM438" s="11"/>
      <c r="AN438" s="11"/>
      <c r="AO438" s="11"/>
      <c r="AP438" s="11"/>
      <c r="AQ438" s="11"/>
      <c r="AR438" s="11"/>
      <c r="AS438" s="11"/>
      <c r="AT438" s="11">
        <v>1525787.76</v>
      </c>
      <c r="AU438" s="8">
        <v>0</v>
      </c>
      <c r="AV438" s="8">
        <v>97900.23</v>
      </c>
      <c r="AW438" s="38">
        <f t="shared" si="111"/>
        <v>51734624.169999987</v>
      </c>
    </row>
    <row r="439" spans="1:49" x14ac:dyDescent="0.2">
      <c r="A439" s="1">
        <v>124151902</v>
      </c>
      <c r="B439" s="2" t="s">
        <v>500</v>
      </c>
      <c r="C439" s="2" t="s">
        <v>499</v>
      </c>
      <c r="D439" s="15">
        <v>65494</v>
      </c>
      <c r="E439" s="6">
        <v>23433</v>
      </c>
      <c r="F439" s="28">
        <f t="shared" si="107"/>
        <v>105150788.91999999</v>
      </c>
      <c r="G439" s="37">
        <f t="shared" si="96"/>
        <v>68.510000000000005</v>
      </c>
      <c r="H439" s="39">
        <f t="shared" si="108"/>
        <v>82</v>
      </c>
      <c r="I439" s="34">
        <f t="shared" si="97"/>
        <v>1.34</v>
      </c>
      <c r="J439" s="76">
        <v>143533820</v>
      </c>
      <c r="K439" s="76">
        <v>331148.78999999998</v>
      </c>
      <c r="L439" s="76">
        <f t="shared" si="109"/>
        <v>143202671.21000001</v>
      </c>
      <c r="M439" s="64">
        <v>8799.6010000000006</v>
      </c>
      <c r="N439" s="23">
        <f>INDEX('BEFC_17-18'!$Z$3:$Z$502,MATCH('LECI_17-18'!A:A,'BEFC_17-18'!$A$3:$A$502))</f>
        <v>2183.9430000000002</v>
      </c>
      <c r="O439" s="35">
        <f t="shared" si="98"/>
        <v>13037.93</v>
      </c>
      <c r="P439" s="237">
        <f t="shared" si="99"/>
        <v>349</v>
      </c>
      <c r="Q439" s="22">
        <f t="shared" si="100"/>
        <v>0.91190000000000004</v>
      </c>
      <c r="R439" s="34">
        <f t="shared" si="101"/>
        <v>1.22</v>
      </c>
      <c r="S439" s="29">
        <f t="shared" si="102"/>
        <v>1.84E-2</v>
      </c>
      <c r="T439" s="184">
        <f t="shared" si="110"/>
        <v>48</v>
      </c>
      <c r="U439" s="31">
        <f t="shared" si="103"/>
        <v>76767691</v>
      </c>
      <c r="V439" s="37">
        <f t="shared" si="104"/>
        <v>6989.34</v>
      </c>
      <c r="W439" s="34">
        <f t="shared" si="105"/>
        <v>0</v>
      </c>
      <c r="X439" s="34">
        <f t="shared" si="106"/>
        <v>1.22</v>
      </c>
      <c r="Y439" s="79">
        <v>3917026.3</v>
      </c>
      <c r="Z439" s="78">
        <v>4162959282</v>
      </c>
      <c r="AA439" s="11">
        <v>1565972891</v>
      </c>
      <c r="AB439" s="11">
        <v>86671881</v>
      </c>
      <c r="AC439" s="11">
        <v>221553.03</v>
      </c>
      <c r="AD439" s="11">
        <v>105333.28</v>
      </c>
      <c r="AE439" s="11"/>
      <c r="AF439" s="11"/>
      <c r="AG439" s="11"/>
      <c r="AH439" s="11"/>
      <c r="AI439" s="11">
        <v>83337.25</v>
      </c>
      <c r="AJ439" s="11">
        <v>9401399.7699999996</v>
      </c>
      <c r="AK439" s="11"/>
      <c r="AL439" s="11"/>
      <c r="AM439" s="11"/>
      <c r="AN439" s="11"/>
      <c r="AO439" s="11"/>
      <c r="AP439" s="11"/>
      <c r="AQ439" s="11"/>
      <c r="AR439" s="11"/>
      <c r="AS439" s="11"/>
      <c r="AT439" s="11">
        <v>4592382.43</v>
      </c>
      <c r="AU439" s="8">
        <v>0</v>
      </c>
      <c r="AV439" s="8">
        <v>157875.85999999999</v>
      </c>
      <c r="AW439" s="38">
        <f t="shared" si="111"/>
        <v>101233762.61999999</v>
      </c>
    </row>
    <row r="440" spans="1:49" x14ac:dyDescent="0.2">
      <c r="A440" s="1">
        <v>124152003</v>
      </c>
      <c r="B440" s="2" t="s">
        <v>501</v>
      </c>
      <c r="C440" s="2" t="s">
        <v>499</v>
      </c>
      <c r="D440" s="15">
        <v>104366</v>
      </c>
      <c r="E440" s="6">
        <v>25298</v>
      </c>
      <c r="F440" s="28">
        <f t="shared" si="107"/>
        <v>165359120.84999996</v>
      </c>
      <c r="G440" s="37">
        <f t="shared" si="96"/>
        <v>62.63</v>
      </c>
      <c r="H440" s="39">
        <f t="shared" si="108"/>
        <v>132</v>
      </c>
      <c r="I440" s="34">
        <f t="shared" si="97"/>
        <v>1.22</v>
      </c>
      <c r="J440" s="76">
        <v>184798837.91999999</v>
      </c>
      <c r="K440" s="76">
        <v>71276.259999999995</v>
      </c>
      <c r="L440" s="76">
        <f t="shared" si="109"/>
        <v>184727561.66</v>
      </c>
      <c r="M440" s="64">
        <v>12856.076999999999</v>
      </c>
      <c r="N440" s="23">
        <f>INDEX('BEFC_17-18'!$Z$3:$Z$502,MATCH('LECI_17-18'!A:A,'BEFC_17-18'!$A$3:$A$502))</f>
        <v>623.93399999999997</v>
      </c>
      <c r="O440" s="35">
        <f t="shared" si="98"/>
        <v>13703.81</v>
      </c>
      <c r="P440" s="237">
        <f t="shared" si="99"/>
        <v>391</v>
      </c>
      <c r="Q440" s="22">
        <f t="shared" si="100"/>
        <v>0.86760000000000004</v>
      </c>
      <c r="R440" s="34">
        <f t="shared" si="101"/>
        <v>1.06</v>
      </c>
      <c r="S440" s="29">
        <f t="shared" si="102"/>
        <v>1.47E-2</v>
      </c>
      <c r="T440" s="184">
        <f t="shared" si="110"/>
        <v>176</v>
      </c>
      <c r="U440" s="31">
        <f t="shared" si="103"/>
        <v>151184675</v>
      </c>
      <c r="V440" s="37">
        <f t="shared" si="104"/>
        <v>11215.47</v>
      </c>
      <c r="W440" s="34">
        <f t="shared" si="105"/>
        <v>0</v>
      </c>
      <c r="X440" s="34">
        <f t="shared" si="106"/>
        <v>1.06</v>
      </c>
      <c r="Y440" s="79">
        <v>3808899.35</v>
      </c>
      <c r="Z440" s="78">
        <v>7784393500</v>
      </c>
      <c r="AA440" s="11">
        <v>3498044931</v>
      </c>
      <c r="AB440" s="11">
        <v>134549958.13999999</v>
      </c>
      <c r="AC440" s="11">
        <v>4121201.27</v>
      </c>
      <c r="AD440" s="11">
        <v>179586.67</v>
      </c>
      <c r="AE440" s="11"/>
      <c r="AF440" s="11"/>
      <c r="AG440" s="11"/>
      <c r="AH440" s="11"/>
      <c r="AI440" s="11">
        <v>212406.73</v>
      </c>
      <c r="AJ440" s="11">
        <v>19048798.969999999</v>
      </c>
      <c r="AK440" s="11"/>
      <c r="AL440" s="11"/>
      <c r="AM440" s="11"/>
      <c r="AN440" s="11"/>
      <c r="AO440" s="11"/>
      <c r="AP440" s="11"/>
      <c r="AQ440" s="11"/>
      <c r="AR440" s="11"/>
      <c r="AS440" s="11"/>
      <c r="AT440" s="11">
        <v>3332783.32</v>
      </c>
      <c r="AU440" s="8">
        <v>0</v>
      </c>
      <c r="AV440" s="8">
        <v>105486.39999999999</v>
      </c>
      <c r="AW440" s="38">
        <f t="shared" si="111"/>
        <v>161550221.49999997</v>
      </c>
    </row>
    <row r="441" spans="1:49" x14ac:dyDescent="0.2">
      <c r="A441" s="1">
        <v>124153503</v>
      </c>
      <c r="B441" s="2" t="s">
        <v>502</v>
      </c>
      <c r="C441" s="2" t="s">
        <v>499</v>
      </c>
      <c r="D441" s="15">
        <v>97383</v>
      </c>
      <c r="E441" s="6">
        <v>11201</v>
      </c>
      <c r="F441" s="28">
        <f t="shared" si="107"/>
        <v>74331629.849999994</v>
      </c>
      <c r="G441" s="37">
        <f t="shared" si="96"/>
        <v>68.14</v>
      </c>
      <c r="H441" s="39">
        <f t="shared" si="108"/>
        <v>85</v>
      </c>
      <c r="I441" s="34">
        <f t="shared" si="97"/>
        <v>1.33</v>
      </c>
      <c r="J441" s="76">
        <v>78210096.439999998</v>
      </c>
      <c r="K441" s="76">
        <v>24120</v>
      </c>
      <c r="L441" s="76">
        <f t="shared" si="109"/>
        <v>78185976.439999998</v>
      </c>
      <c r="M441" s="64">
        <v>3998.27</v>
      </c>
      <c r="N441" s="23">
        <f>INDEX('BEFC_17-18'!$Z$3:$Z$502,MATCH('LECI_17-18'!A:A,'BEFC_17-18'!$A$3:$A$502))</f>
        <v>289.74700000000001</v>
      </c>
      <c r="O441" s="35">
        <f t="shared" si="98"/>
        <v>18233.599999999999</v>
      </c>
      <c r="P441" s="237">
        <f t="shared" si="99"/>
        <v>485</v>
      </c>
      <c r="Q441" s="22">
        <f t="shared" si="100"/>
        <v>0.65200000000000002</v>
      </c>
      <c r="R441" s="34">
        <f t="shared" si="101"/>
        <v>0.87</v>
      </c>
      <c r="S441" s="29">
        <f t="shared" si="102"/>
        <v>1.03E-2</v>
      </c>
      <c r="T441" s="184">
        <f t="shared" si="110"/>
        <v>438</v>
      </c>
      <c r="U441" s="31">
        <f t="shared" si="103"/>
        <v>96812090</v>
      </c>
      <c r="V441" s="37">
        <f t="shared" si="104"/>
        <v>22577.360000000001</v>
      </c>
      <c r="W441" s="34">
        <f t="shared" si="105"/>
        <v>0</v>
      </c>
      <c r="X441" s="34">
        <f t="shared" si="106"/>
        <v>0.87</v>
      </c>
      <c r="Y441" s="79">
        <v>1024109.22</v>
      </c>
      <c r="Z441" s="78">
        <v>5381647892</v>
      </c>
      <c r="AA441" s="11">
        <v>1843134913</v>
      </c>
      <c r="AB441" s="11">
        <v>67631660.379999995</v>
      </c>
      <c r="AC441" s="11">
        <v>1342202.9</v>
      </c>
      <c r="AD441" s="11">
        <v>76185.440000000002</v>
      </c>
      <c r="AE441" s="11"/>
      <c r="AF441" s="11"/>
      <c r="AG441" s="11"/>
      <c r="AH441" s="11"/>
      <c r="AI441" s="11"/>
      <c r="AJ441" s="11">
        <v>2921569.16</v>
      </c>
      <c r="AK441" s="11"/>
      <c r="AL441" s="11"/>
      <c r="AM441" s="11"/>
      <c r="AN441" s="11"/>
      <c r="AO441" s="11"/>
      <c r="AP441" s="11"/>
      <c r="AQ441" s="11"/>
      <c r="AR441" s="11"/>
      <c r="AS441" s="11"/>
      <c r="AT441" s="11">
        <v>1300637.01</v>
      </c>
      <c r="AU441" s="8">
        <v>0</v>
      </c>
      <c r="AV441" s="8">
        <v>35265.74</v>
      </c>
      <c r="AW441" s="38">
        <f t="shared" si="111"/>
        <v>73307520.629999995</v>
      </c>
    </row>
    <row r="442" spans="1:49" x14ac:dyDescent="0.2">
      <c r="A442" s="1">
        <v>124154003</v>
      </c>
      <c r="B442" s="2" t="s">
        <v>503</v>
      </c>
      <c r="C442" s="2" t="s">
        <v>499</v>
      </c>
      <c r="D442" s="15">
        <v>95692</v>
      </c>
      <c r="E442" s="6">
        <v>9579</v>
      </c>
      <c r="F442" s="28">
        <f t="shared" si="107"/>
        <v>63166314.640000001</v>
      </c>
      <c r="G442" s="37">
        <f t="shared" si="96"/>
        <v>68.91</v>
      </c>
      <c r="H442" s="39">
        <f t="shared" si="108"/>
        <v>80</v>
      </c>
      <c r="I442" s="34">
        <f t="shared" si="97"/>
        <v>1.34</v>
      </c>
      <c r="J442" s="76">
        <v>71025858.290000007</v>
      </c>
      <c r="K442" s="76">
        <v>23182</v>
      </c>
      <c r="L442" s="76">
        <f t="shared" si="109"/>
        <v>71002676.290000007</v>
      </c>
      <c r="M442" s="64">
        <v>4423.7179999999998</v>
      </c>
      <c r="N442" s="23">
        <f>INDEX('BEFC_17-18'!$Z$3:$Z$502,MATCH('LECI_17-18'!A:A,'BEFC_17-18'!$A$3:$A$502))</f>
        <v>855.71400000000006</v>
      </c>
      <c r="O442" s="35">
        <f t="shared" si="98"/>
        <v>13448.92</v>
      </c>
      <c r="P442" s="237">
        <f t="shared" si="99"/>
        <v>372</v>
      </c>
      <c r="Q442" s="22">
        <f t="shared" si="100"/>
        <v>0.88400000000000001</v>
      </c>
      <c r="R442" s="34">
        <f t="shared" si="101"/>
        <v>1.18</v>
      </c>
      <c r="S442" s="29">
        <f t="shared" si="102"/>
        <v>1.6799999999999999E-2</v>
      </c>
      <c r="T442" s="184">
        <f t="shared" si="110"/>
        <v>92</v>
      </c>
      <c r="U442" s="31">
        <f t="shared" si="103"/>
        <v>50394542</v>
      </c>
      <c r="V442" s="37">
        <f t="shared" si="104"/>
        <v>9545.4500000000007</v>
      </c>
      <c r="W442" s="34">
        <f t="shared" si="105"/>
        <v>0</v>
      </c>
      <c r="X442" s="34">
        <f t="shared" si="106"/>
        <v>1.18</v>
      </c>
      <c r="Y442" s="79">
        <v>1410703.46</v>
      </c>
      <c r="Z442" s="78">
        <v>2887769813</v>
      </c>
      <c r="AA442" s="11">
        <v>873016872</v>
      </c>
      <c r="AB442" s="11">
        <v>53935824.579999998</v>
      </c>
      <c r="AC442" s="11">
        <v>364777.27</v>
      </c>
      <c r="AD442" s="11">
        <v>67896.679999999993</v>
      </c>
      <c r="AE442" s="11"/>
      <c r="AF442" s="11"/>
      <c r="AG442" s="11"/>
      <c r="AH442" s="11"/>
      <c r="AI442" s="11"/>
      <c r="AJ442" s="11">
        <v>5407163.9199999999</v>
      </c>
      <c r="AK442" s="11"/>
      <c r="AL442" s="11"/>
      <c r="AM442" s="11"/>
      <c r="AN442" s="11"/>
      <c r="AO442" s="11"/>
      <c r="AP442" s="11"/>
      <c r="AQ442" s="11"/>
      <c r="AR442" s="11"/>
      <c r="AS442" s="11"/>
      <c r="AT442" s="11">
        <v>1929914.15</v>
      </c>
      <c r="AU442" s="8">
        <v>0</v>
      </c>
      <c r="AV442" s="8">
        <v>50034.58</v>
      </c>
      <c r="AW442" s="38">
        <f t="shared" si="111"/>
        <v>61755611.18</v>
      </c>
    </row>
    <row r="443" spans="1:49" x14ac:dyDescent="0.2">
      <c r="A443" s="1">
        <v>124156503</v>
      </c>
      <c r="B443" s="2" t="s">
        <v>504</v>
      </c>
      <c r="C443" s="2" t="s">
        <v>499</v>
      </c>
      <c r="D443" s="15">
        <v>66105</v>
      </c>
      <c r="E443" s="6">
        <v>6113</v>
      </c>
      <c r="F443" s="28">
        <f t="shared" si="107"/>
        <v>34593288.849999994</v>
      </c>
      <c r="G443" s="37">
        <f t="shared" si="96"/>
        <v>85.61</v>
      </c>
      <c r="H443" s="39">
        <f t="shared" si="108"/>
        <v>12</v>
      </c>
      <c r="I443" s="34">
        <f t="shared" si="97"/>
        <v>1.67</v>
      </c>
      <c r="J443" s="76">
        <v>43181979.270000003</v>
      </c>
      <c r="K443" s="76">
        <v>17015</v>
      </c>
      <c r="L443" s="76">
        <f t="shared" si="109"/>
        <v>43164964.270000003</v>
      </c>
      <c r="M443" s="64">
        <v>2616.6149999999998</v>
      </c>
      <c r="N443" s="23">
        <f>INDEX('BEFC_17-18'!$Z$3:$Z$502,MATCH('LECI_17-18'!A:A,'BEFC_17-18'!$A$3:$A$502))</f>
        <v>313.51100000000002</v>
      </c>
      <c r="O443" s="35">
        <f t="shared" si="98"/>
        <v>14731.44</v>
      </c>
      <c r="P443" s="237">
        <f t="shared" si="99"/>
        <v>433</v>
      </c>
      <c r="Q443" s="22">
        <f t="shared" si="100"/>
        <v>0.80710000000000004</v>
      </c>
      <c r="R443" s="34">
        <f t="shared" si="101"/>
        <v>1.35</v>
      </c>
      <c r="S443" s="29">
        <f t="shared" si="102"/>
        <v>1.9400000000000001E-2</v>
      </c>
      <c r="T443" s="184">
        <f t="shared" si="110"/>
        <v>29</v>
      </c>
      <c r="U443" s="31">
        <f t="shared" si="103"/>
        <v>23866493</v>
      </c>
      <c r="V443" s="37">
        <f t="shared" si="104"/>
        <v>8145.21</v>
      </c>
      <c r="W443" s="34">
        <f t="shared" si="105"/>
        <v>0</v>
      </c>
      <c r="X443" s="34">
        <f t="shared" si="106"/>
        <v>1.35</v>
      </c>
      <c r="Y443" s="79">
        <v>1126280.1599999999</v>
      </c>
      <c r="Z443" s="78">
        <v>1337020047</v>
      </c>
      <c r="AA443" s="11">
        <v>444061498</v>
      </c>
      <c r="AB443" s="11">
        <v>29948375.039999999</v>
      </c>
      <c r="AC443" s="11">
        <v>124540.8</v>
      </c>
      <c r="AD443" s="11">
        <v>37406.14</v>
      </c>
      <c r="AE443" s="11"/>
      <c r="AF443" s="11"/>
      <c r="AG443" s="11"/>
      <c r="AH443" s="11"/>
      <c r="AI443" s="11"/>
      <c r="AJ443" s="11">
        <v>2470139.88</v>
      </c>
      <c r="AK443" s="11"/>
      <c r="AL443" s="11"/>
      <c r="AM443" s="11"/>
      <c r="AN443" s="11"/>
      <c r="AO443" s="11"/>
      <c r="AP443" s="11"/>
      <c r="AQ443" s="11"/>
      <c r="AR443" s="11"/>
      <c r="AS443" s="11"/>
      <c r="AT443" s="11">
        <v>673803.2</v>
      </c>
      <c r="AU443" s="8">
        <v>935.52</v>
      </c>
      <c r="AV443" s="8">
        <v>211808.11</v>
      </c>
      <c r="AW443" s="38">
        <f t="shared" si="111"/>
        <v>33467008.689999998</v>
      </c>
    </row>
    <row r="444" spans="1:49" x14ac:dyDescent="0.2">
      <c r="A444" s="1">
        <v>124156603</v>
      </c>
      <c r="B444" s="2" t="s">
        <v>505</v>
      </c>
      <c r="C444" s="2" t="s">
        <v>499</v>
      </c>
      <c r="D444" s="15">
        <v>86124</v>
      </c>
      <c r="E444" s="6">
        <v>12275</v>
      </c>
      <c r="F444" s="28">
        <f t="shared" si="107"/>
        <v>74527647.790000021</v>
      </c>
      <c r="G444" s="37">
        <f t="shared" si="96"/>
        <v>70.5</v>
      </c>
      <c r="H444" s="39">
        <f t="shared" si="108"/>
        <v>68</v>
      </c>
      <c r="I444" s="34">
        <f t="shared" si="97"/>
        <v>1.38</v>
      </c>
      <c r="J444" s="76">
        <v>85714046.390000001</v>
      </c>
      <c r="K444" s="76">
        <v>129034.5</v>
      </c>
      <c r="L444" s="76">
        <f t="shared" si="109"/>
        <v>85585011.890000001</v>
      </c>
      <c r="M444" s="64">
        <v>5336.7669999999998</v>
      </c>
      <c r="N444" s="23">
        <f>INDEX('BEFC_17-18'!$Z$3:$Z$502,MATCH('LECI_17-18'!A:A,'BEFC_17-18'!$A$3:$A$502))</f>
        <v>323.21699999999998</v>
      </c>
      <c r="O444" s="35">
        <f t="shared" si="98"/>
        <v>15121.07</v>
      </c>
      <c r="P444" s="237">
        <f t="shared" si="99"/>
        <v>443</v>
      </c>
      <c r="Q444" s="22">
        <f t="shared" si="100"/>
        <v>0.7863</v>
      </c>
      <c r="R444" s="34">
        <f t="shared" si="101"/>
        <v>1.0900000000000001</v>
      </c>
      <c r="S444" s="29">
        <f t="shared" si="102"/>
        <v>1.5699999999999999E-2</v>
      </c>
      <c r="T444" s="184">
        <f t="shared" si="110"/>
        <v>130</v>
      </c>
      <c r="U444" s="31">
        <f t="shared" si="103"/>
        <v>63796806</v>
      </c>
      <c r="V444" s="37">
        <f t="shared" si="104"/>
        <v>11271.55</v>
      </c>
      <c r="W444" s="34">
        <f t="shared" si="105"/>
        <v>0</v>
      </c>
      <c r="X444" s="34">
        <f t="shared" si="106"/>
        <v>1.0900000000000001</v>
      </c>
      <c r="Y444" s="79">
        <v>1493075.51</v>
      </c>
      <c r="Z444" s="78">
        <v>3248262831</v>
      </c>
      <c r="AA444" s="11">
        <v>1512692865</v>
      </c>
      <c r="AB444" s="11">
        <v>62543318.520000003</v>
      </c>
      <c r="AC444" s="11">
        <v>273014.27</v>
      </c>
      <c r="AD444" s="11">
        <v>79754.95</v>
      </c>
      <c r="AE444" s="11">
        <v>2550.84</v>
      </c>
      <c r="AF444" s="11"/>
      <c r="AG444" s="11"/>
      <c r="AH444" s="11"/>
      <c r="AI444" s="11"/>
      <c r="AJ444" s="11">
        <v>7858599.5999999996</v>
      </c>
      <c r="AK444" s="11"/>
      <c r="AL444" s="11"/>
      <c r="AM444" s="11"/>
      <c r="AN444" s="11"/>
      <c r="AO444" s="11"/>
      <c r="AP444" s="11"/>
      <c r="AQ444" s="11"/>
      <c r="AR444" s="11"/>
      <c r="AS444" s="11"/>
      <c r="AT444" s="11">
        <v>2009803.09</v>
      </c>
      <c r="AU444" s="8">
        <v>0</v>
      </c>
      <c r="AV444" s="8">
        <v>267531.01</v>
      </c>
      <c r="AW444" s="38">
        <f t="shared" si="111"/>
        <v>73034572.280000016</v>
      </c>
    </row>
    <row r="445" spans="1:49" x14ac:dyDescent="0.2">
      <c r="A445" s="1">
        <v>124156703</v>
      </c>
      <c r="B445" s="2" t="s">
        <v>506</v>
      </c>
      <c r="C445" s="2" t="s">
        <v>499</v>
      </c>
      <c r="D445" s="15">
        <v>66960</v>
      </c>
      <c r="E445" s="6">
        <v>8025</v>
      </c>
      <c r="F445" s="28">
        <f t="shared" si="107"/>
        <v>37906957.759999998</v>
      </c>
      <c r="G445" s="37">
        <f t="shared" si="96"/>
        <v>70.540000000000006</v>
      </c>
      <c r="H445" s="39">
        <f t="shared" si="108"/>
        <v>67</v>
      </c>
      <c r="I445" s="34">
        <f t="shared" si="97"/>
        <v>1.38</v>
      </c>
      <c r="J445" s="76">
        <v>54144308.509999998</v>
      </c>
      <c r="K445" s="76">
        <v>0</v>
      </c>
      <c r="L445" s="76">
        <f t="shared" si="109"/>
        <v>54144308.509999998</v>
      </c>
      <c r="M445" s="64">
        <v>4360.2030000000004</v>
      </c>
      <c r="N445" s="23">
        <f>INDEX('BEFC_17-18'!$Z$3:$Z$502,MATCH('LECI_17-18'!A:A,'BEFC_17-18'!$A$3:$A$502))</f>
        <v>875.56200000000001</v>
      </c>
      <c r="O445" s="35">
        <f t="shared" si="98"/>
        <v>10341.24</v>
      </c>
      <c r="P445" s="237">
        <f t="shared" si="99"/>
        <v>82</v>
      </c>
      <c r="Q445" s="22">
        <f t="shared" si="100"/>
        <v>1.1496999999999999</v>
      </c>
      <c r="R445" s="34">
        <f t="shared" si="101"/>
        <v>1.38</v>
      </c>
      <c r="S445" s="29">
        <f t="shared" si="102"/>
        <v>1.7000000000000001E-2</v>
      </c>
      <c r="T445" s="184">
        <f t="shared" si="110"/>
        <v>84</v>
      </c>
      <c r="U445" s="31">
        <f t="shared" si="103"/>
        <v>29862532</v>
      </c>
      <c r="V445" s="37">
        <f t="shared" si="104"/>
        <v>5703.57</v>
      </c>
      <c r="W445" s="34">
        <f t="shared" si="105"/>
        <v>0.15</v>
      </c>
      <c r="X445" s="34">
        <f t="shared" si="106"/>
        <v>1.5299999999999998</v>
      </c>
      <c r="Y445" s="79">
        <v>1565492.85</v>
      </c>
      <c r="Z445" s="78">
        <v>1702394389</v>
      </c>
      <c r="AA445" s="11">
        <v>526152748</v>
      </c>
      <c r="AB445" s="11">
        <v>31840575.219999999</v>
      </c>
      <c r="AC445" s="11">
        <v>307980.01</v>
      </c>
      <c r="AD445" s="11">
        <v>40323.56</v>
      </c>
      <c r="AE445" s="11">
        <v>710.16</v>
      </c>
      <c r="AF445" s="11"/>
      <c r="AG445" s="11"/>
      <c r="AH445" s="11"/>
      <c r="AI445" s="11"/>
      <c r="AJ445" s="11">
        <v>3047965.16</v>
      </c>
      <c r="AK445" s="11"/>
      <c r="AL445" s="11"/>
      <c r="AM445" s="11"/>
      <c r="AN445" s="11"/>
      <c r="AO445" s="11"/>
      <c r="AP445" s="11"/>
      <c r="AQ445" s="11"/>
      <c r="AR445" s="11"/>
      <c r="AS445" s="11"/>
      <c r="AT445" s="11">
        <v>1042860.39</v>
      </c>
      <c r="AU445" s="8">
        <v>0</v>
      </c>
      <c r="AV445" s="8">
        <v>61050.41</v>
      </c>
      <c r="AW445" s="38">
        <f t="shared" si="111"/>
        <v>36341464.909999996</v>
      </c>
    </row>
    <row r="446" spans="1:49" x14ac:dyDescent="0.2">
      <c r="A446" s="1">
        <v>124157203</v>
      </c>
      <c r="B446" s="2" t="s">
        <v>507</v>
      </c>
      <c r="C446" s="2" t="s">
        <v>499</v>
      </c>
      <c r="D446" s="15">
        <v>70657</v>
      </c>
      <c r="E446" s="6">
        <v>13503</v>
      </c>
      <c r="F446" s="28">
        <f t="shared" si="107"/>
        <v>67863476.689999998</v>
      </c>
      <c r="G446" s="37">
        <f t="shared" si="96"/>
        <v>71.13</v>
      </c>
      <c r="H446" s="39">
        <f t="shared" si="108"/>
        <v>64</v>
      </c>
      <c r="I446" s="34">
        <f t="shared" si="97"/>
        <v>1.39</v>
      </c>
      <c r="J446" s="76">
        <v>73106392.850000009</v>
      </c>
      <c r="K446" s="76">
        <v>159014.29</v>
      </c>
      <c r="L446" s="76">
        <f t="shared" si="109"/>
        <v>72947378.560000002</v>
      </c>
      <c r="M446" s="64">
        <v>4147.1480000000001</v>
      </c>
      <c r="N446" s="23">
        <f>INDEX('BEFC_17-18'!$Z$3:$Z$502,MATCH('LECI_17-18'!A:A,'BEFC_17-18'!$A$3:$A$502))</f>
        <v>594.41800000000001</v>
      </c>
      <c r="O446" s="35">
        <f t="shared" si="98"/>
        <v>15384.66</v>
      </c>
      <c r="P446" s="237">
        <f t="shared" si="99"/>
        <v>451</v>
      </c>
      <c r="Q446" s="22">
        <f t="shared" si="100"/>
        <v>0.77280000000000004</v>
      </c>
      <c r="R446" s="34">
        <f t="shared" si="101"/>
        <v>1.07</v>
      </c>
      <c r="S446" s="29">
        <f t="shared" si="102"/>
        <v>1.46E-2</v>
      </c>
      <c r="T446" s="184">
        <f t="shared" si="110"/>
        <v>184</v>
      </c>
      <c r="U446" s="31">
        <f t="shared" si="103"/>
        <v>62462247</v>
      </c>
      <c r="V446" s="37">
        <f t="shared" si="104"/>
        <v>13173.34</v>
      </c>
      <c r="W446" s="34">
        <f t="shared" si="105"/>
        <v>0</v>
      </c>
      <c r="X446" s="34">
        <f t="shared" si="106"/>
        <v>1.07</v>
      </c>
      <c r="Y446" s="79">
        <v>1300102.6200000001</v>
      </c>
      <c r="Z446" s="78">
        <v>3150119302</v>
      </c>
      <c r="AA446" s="11">
        <v>1511242406</v>
      </c>
      <c r="AB446" s="11">
        <v>55142744.07</v>
      </c>
      <c r="AC446" s="11">
        <v>196455.72</v>
      </c>
      <c r="AD446" s="11">
        <v>63824.4</v>
      </c>
      <c r="AE446" s="11"/>
      <c r="AF446" s="11"/>
      <c r="AG446" s="11">
        <v>65713.63</v>
      </c>
      <c r="AH446" s="11"/>
      <c r="AI446" s="11">
        <v>65594.47</v>
      </c>
      <c r="AJ446" s="11">
        <v>8437630.9299999997</v>
      </c>
      <c r="AK446" s="11"/>
      <c r="AL446" s="11"/>
      <c r="AM446" s="11"/>
      <c r="AN446" s="11"/>
      <c r="AO446" s="11"/>
      <c r="AP446" s="11"/>
      <c r="AQ446" s="11"/>
      <c r="AR446" s="11"/>
      <c r="AS446" s="11"/>
      <c r="AT446" s="11">
        <v>2227342.9500000002</v>
      </c>
      <c r="AU446" s="8">
        <v>0</v>
      </c>
      <c r="AV446" s="8">
        <v>364067.9</v>
      </c>
      <c r="AW446" s="38">
        <f t="shared" si="111"/>
        <v>66563374.07</v>
      </c>
    </row>
    <row r="447" spans="1:49" x14ac:dyDescent="0.2">
      <c r="A447" s="1">
        <v>124157802</v>
      </c>
      <c r="B447" s="2" t="s">
        <v>508</v>
      </c>
      <c r="C447" s="2" t="s">
        <v>499</v>
      </c>
      <c r="D447" s="15">
        <v>118589</v>
      </c>
      <c r="E447" s="6">
        <v>15812</v>
      </c>
      <c r="F447" s="28">
        <f t="shared" si="107"/>
        <v>104868678.78</v>
      </c>
      <c r="G447" s="37">
        <f t="shared" si="96"/>
        <v>55.93</v>
      </c>
      <c r="H447" s="39">
        <f t="shared" si="108"/>
        <v>191</v>
      </c>
      <c r="I447" s="34">
        <f t="shared" si="97"/>
        <v>1.0900000000000001</v>
      </c>
      <c r="J447" s="76">
        <v>117973168.36</v>
      </c>
      <c r="K447" s="76">
        <v>0</v>
      </c>
      <c r="L447" s="76">
        <f t="shared" si="109"/>
        <v>117973168.36</v>
      </c>
      <c r="M447" s="64">
        <v>6527.43</v>
      </c>
      <c r="N447" s="23">
        <f>INDEX('BEFC_17-18'!$Z$3:$Z$502,MATCH('LECI_17-18'!A:A,'BEFC_17-18'!$A$3:$A$502))</f>
        <v>382.709</v>
      </c>
      <c r="O447" s="35">
        <f t="shared" si="98"/>
        <v>17072.47</v>
      </c>
      <c r="P447" s="237">
        <f t="shared" si="99"/>
        <v>477</v>
      </c>
      <c r="Q447" s="22">
        <f t="shared" si="100"/>
        <v>0.69640000000000002</v>
      </c>
      <c r="R447" s="34">
        <f t="shared" si="101"/>
        <v>0.76</v>
      </c>
      <c r="S447" s="29">
        <f t="shared" si="102"/>
        <v>9.1000000000000004E-3</v>
      </c>
      <c r="T447" s="184">
        <f t="shared" si="110"/>
        <v>473</v>
      </c>
      <c r="U447" s="31">
        <f t="shared" si="103"/>
        <v>155169377</v>
      </c>
      <c r="V447" s="37">
        <f t="shared" si="104"/>
        <v>22455.32</v>
      </c>
      <c r="W447" s="34">
        <f t="shared" si="105"/>
        <v>0</v>
      </c>
      <c r="X447" s="34">
        <f t="shared" si="106"/>
        <v>0.76</v>
      </c>
      <c r="Y447" s="79">
        <v>2099834.39</v>
      </c>
      <c r="Z447" s="78">
        <v>8152508719</v>
      </c>
      <c r="AA447" s="11">
        <v>3427295519</v>
      </c>
      <c r="AB447" s="11">
        <v>97226500.489999995</v>
      </c>
      <c r="AC447" s="11">
        <v>604218.49</v>
      </c>
      <c r="AD447" s="11">
        <v>109405.12</v>
      </c>
      <c r="AE447" s="11"/>
      <c r="AF447" s="11"/>
      <c r="AG447" s="11"/>
      <c r="AH447" s="11"/>
      <c r="AI447" s="11"/>
      <c r="AJ447" s="11">
        <v>3830565.93</v>
      </c>
      <c r="AK447" s="11"/>
      <c r="AL447" s="11"/>
      <c r="AM447" s="11"/>
      <c r="AN447" s="11"/>
      <c r="AO447" s="11"/>
      <c r="AP447" s="11"/>
      <c r="AQ447" s="11"/>
      <c r="AR447" s="11"/>
      <c r="AS447" s="11"/>
      <c r="AT447" s="11">
        <v>998154.36</v>
      </c>
      <c r="AU447" s="8">
        <v>0</v>
      </c>
      <c r="AV447" s="8">
        <v>0</v>
      </c>
      <c r="AW447" s="38">
        <f t="shared" si="111"/>
        <v>102768844.39</v>
      </c>
    </row>
    <row r="448" spans="1:49" x14ac:dyDescent="0.2">
      <c r="A448" s="1">
        <v>124158503</v>
      </c>
      <c r="B448" s="2" t="s">
        <v>509</v>
      </c>
      <c r="C448" s="2" t="s">
        <v>499</v>
      </c>
      <c r="D448" s="15">
        <v>117304</v>
      </c>
      <c r="E448" s="6">
        <v>8429</v>
      </c>
      <c r="F448" s="28">
        <f t="shared" si="107"/>
        <v>65204394.819999993</v>
      </c>
      <c r="G448" s="37">
        <f t="shared" si="96"/>
        <v>65.95</v>
      </c>
      <c r="H448" s="39">
        <f t="shared" si="108"/>
        <v>106</v>
      </c>
      <c r="I448" s="34">
        <f t="shared" si="97"/>
        <v>1.29</v>
      </c>
      <c r="J448" s="76">
        <v>69446121.670000002</v>
      </c>
      <c r="K448" s="76">
        <v>221863.84</v>
      </c>
      <c r="L448" s="76">
        <f t="shared" si="109"/>
        <v>69224257.829999998</v>
      </c>
      <c r="M448" s="64">
        <v>3967.2280000000001</v>
      </c>
      <c r="N448" s="23">
        <f>INDEX('BEFC_17-18'!$Z$3:$Z$502,MATCH('LECI_17-18'!A:A,'BEFC_17-18'!$A$3:$A$502))</f>
        <v>173.614</v>
      </c>
      <c r="O448" s="35">
        <f t="shared" si="98"/>
        <v>16717.439999999999</v>
      </c>
      <c r="P448" s="237">
        <f t="shared" si="99"/>
        <v>472</v>
      </c>
      <c r="Q448" s="22">
        <f t="shared" si="100"/>
        <v>0.71120000000000005</v>
      </c>
      <c r="R448" s="34">
        <f t="shared" si="101"/>
        <v>0.92</v>
      </c>
      <c r="S448" s="29">
        <f t="shared" si="102"/>
        <v>1.2999999999999999E-2</v>
      </c>
      <c r="T448" s="184">
        <f t="shared" si="110"/>
        <v>276</v>
      </c>
      <c r="U448" s="31">
        <f t="shared" si="103"/>
        <v>67262472</v>
      </c>
      <c r="V448" s="37">
        <f t="shared" si="104"/>
        <v>16243.67</v>
      </c>
      <c r="W448" s="34">
        <f t="shared" si="105"/>
        <v>0</v>
      </c>
      <c r="X448" s="34">
        <f t="shared" si="106"/>
        <v>0.92</v>
      </c>
      <c r="Y448" s="79">
        <v>1488586.66</v>
      </c>
      <c r="Z448" s="78">
        <v>3592236038</v>
      </c>
      <c r="AA448" s="11">
        <v>1427351458</v>
      </c>
      <c r="AB448" s="11">
        <v>61080776.520000003</v>
      </c>
      <c r="AC448" s="11">
        <v>516825.76</v>
      </c>
      <c r="AD448" s="11">
        <v>70114.47</v>
      </c>
      <c r="AE448" s="11"/>
      <c r="AF448" s="11"/>
      <c r="AG448" s="11"/>
      <c r="AH448" s="11"/>
      <c r="AI448" s="11"/>
      <c r="AJ448" s="11">
        <v>1063810</v>
      </c>
      <c r="AK448" s="11"/>
      <c r="AL448" s="11"/>
      <c r="AM448" s="11"/>
      <c r="AN448" s="11"/>
      <c r="AO448" s="11"/>
      <c r="AP448" s="11"/>
      <c r="AQ448" s="11"/>
      <c r="AR448" s="11"/>
      <c r="AS448" s="11"/>
      <c r="AT448" s="11">
        <v>949271.12</v>
      </c>
      <c r="AU448" s="8">
        <v>0</v>
      </c>
      <c r="AV448" s="8">
        <v>35010.29</v>
      </c>
      <c r="AW448" s="38">
        <f t="shared" si="111"/>
        <v>63715808.159999996</v>
      </c>
    </row>
    <row r="449" spans="1:49" x14ac:dyDescent="0.2">
      <c r="A449" s="1">
        <v>124159002</v>
      </c>
      <c r="B449" s="2" t="s">
        <v>510</v>
      </c>
      <c r="C449" s="2" t="s">
        <v>499</v>
      </c>
      <c r="D449" s="15">
        <v>86987</v>
      </c>
      <c r="E449" s="6">
        <v>40697</v>
      </c>
      <c r="F449" s="28">
        <f t="shared" si="107"/>
        <v>183930770.76999998</v>
      </c>
      <c r="G449" s="37">
        <f t="shared" si="96"/>
        <v>51.96</v>
      </c>
      <c r="H449" s="39">
        <f t="shared" si="108"/>
        <v>235</v>
      </c>
      <c r="I449" s="34">
        <f t="shared" si="97"/>
        <v>1.01</v>
      </c>
      <c r="J449" s="76">
        <v>196240287.40000001</v>
      </c>
      <c r="K449" s="76">
        <v>542985.72</v>
      </c>
      <c r="L449" s="76">
        <f t="shared" si="109"/>
        <v>195697301.68000001</v>
      </c>
      <c r="M449" s="64">
        <v>12028.734</v>
      </c>
      <c r="N449" s="23">
        <f>INDEX('BEFC_17-18'!$Z$3:$Z$502,MATCH('LECI_17-18'!A:A,'BEFC_17-18'!$A$3:$A$502))</f>
        <v>880.99699999999996</v>
      </c>
      <c r="O449" s="35">
        <f t="shared" si="98"/>
        <v>15158.9</v>
      </c>
      <c r="P449" s="237">
        <f t="shared" si="99"/>
        <v>444</v>
      </c>
      <c r="Q449" s="22">
        <f t="shared" si="100"/>
        <v>0.7843</v>
      </c>
      <c r="R449" s="34">
        <f t="shared" si="101"/>
        <v>0.79</v>
      </c>
      <c r="S449" s="29">
        <f t="shared" si="102"/>
        <v>1.03E-2</v>
      </c>
      <c r="T449" s="184">
        <f t="shared" si="110"/>
        <v>438</v>
      </c>
      <c r="U449" s="31">
        <f t="shared" si="103"/>
        <v>239493824</v>
      </c>
      <c r="V449" s="37">
        <f t="shared" si="104"/>
        <v>18551.419999999998</v>
      </c>
      <c r="W449" s="34">
        <f t="shared" si="105"/>
        <v>0</v>
      </c>
      <c r="X449" s="34">
        <f t="shared" si="106"/>
        <v>0.79</v>
      </c>
      <c r="Y449" s="79">
        <v>3355430.93</v>
      </c>
      <c r="Z449" s="78">
        <v>12891822543</v>
      </c>
      <c r="AA449" s="11">
        <v>4980850893</v>
      </c>
      <c r="AB449" s="11">
        <v>151929043.22</v>
      </c>
      <c r="AC449" s="11">
        <v>780929.63</v>
      </c>
      <c r="AD449" s="11">
        <v>198340.43</v>
      </c>
      <c r="AE449" s="11"/>
      <c r="AF449" s="11"/>
      <c r="AG449" s="11"/>
      <c r="AH449" s="11"/>
      <c r="AI449" s="11"/>
      <c r="AJ449" s="11">
        <v>24325966.73</v>
      </c>
      <c r="AK449" s="11"/>
      <c r="AL449" s="11"/>
      <c r="AM449" s="11"/>
      <c r="AN449" s="11"/>
      <c r="AO449" s="11"/>
      <c r="AP449" s="11"/>
      <c r="AQ449" s="11"/>
      <c r="AR449" s="11"/>
      <c r="AS449" s="11"/>
      <c r="AT449" s="11">
        <v>3000329.07</v>
      </c>
      <c r="AU449" s="8">
        <v>0</v>
      </c>
      <c r="AV449" s="8">
        <v>340730.76</v>
      </c>
      <c r="AW449" s="38">
        <f t="shared" si="111"/>
        <v>180575339.83999997</v>
      </c>
    </row>
    <row r="450" spans="1:49" x14ac:dyDescent="0.2">
      <c r="A450" s="1">
        <v>125231232</v>
      </c>
      <c r="B450" s="2" t="s">
        <v>511</v>
      </c>
      <c r="C450" s="2" t="s">
        <v>512</v>
      </c>
      <c r="D450" s="15">
        <v>29104</v>
      </c>
      <c r="E450" s="6">
        <v>14367</v>
      </c>
      <c r="F450" s="28">
        <f t="shared" si="107"/>
        <v>20809206.030000001</v>
      </c>
      <c r="G450" s="37">
        <f t="shared" si="96"/>
        <v>49.77</v>
      </c>
      <c r="H450" s="39">
        <f t="shared" si="108"/>
        <v>271</v>
      </c>
      <c r="I450" s="34">
        <f t="shared" si="97"/>
        <v>0.97</v>
      </c>
      <c r="J450" s="76">
        <v>119756022</v>
      </c>
      <c r="K450" s="76">
        <v>6042</v>
      </c>
      <c r="L450" s="76">
        <f t="shared" si="109"/>
        <v>119749980</v>
      </c>
      <c r="M450" s="64">
        <v>7065.415</v>
      </c>
      <c r="N450" s="23">
        <f>INDEX('BEFC_17-18'!$Z$3:$Z$502,MATCH('LECI_17-18'!A:A,'BEFC_17-18'!$A$3:$A$502))</f>
        <v>4315.4179999999997</v>
      </c>
      <c r="O450" s="35">
        <f t="shared" si="98"/>
        <v>10522.08</v>
      </c>
      <c r="P450" s="237">
        <f t="shared" si="99"/>
        <v>100</v>
      </c>
      <c r="Q450" s="22">
        <f t="shared" si="100"/>
        <v>1.1298999999999999</v>
      </c>
      <c r="R450" s="34">
        <f t="shared" si="101"/>
        <v>0.97</v>
      </c>
      <c r="S450" s="29">
        <f t="shared" si="102"/>
        <v>1.4E-2</v>
      </c>
      <c r="T450" s="184">
        <f t="shared" si="110"/>
        <v>218</v>
      </c>
      <c r="U450" s="31">
        <f t="shared" si="103"/>
        <v>19846627</v>
      </c>
      <c r="V450" s="37">
        <f t="shared" si="104"/>
        <v>1743.86</v>
      </c>
      <c r="W450" s="34">
        <f t="shared" si="105"/>
        <v>0.74</v>
      </c>
      <c r="X450" s="34">
        <f t="shared" si="106"/>
        <v>1.71</v>
      </c>
      <c r="Y450" s="9">
        <v>2753110.03</v>
      </c>
      <c r="Z450" s="10">
        <v>1128552015</v>
      </c>
      <c r="AA450" s="11">
        <v>352539575</v>
      </c>
      <c r="AB450" s="11">
        <v>16067628</v>
      </c>
      <c r="AC450" s="11">
        <v>205324</v>
      </c>
      <c r="AD450" s="11">
        <v>23814</v>
      </c>
      <c r="AE450" s="11"/>
      <c r="AF450" s="11"/>
      <c r="AG450" s="11"/>
      <c r="AH450" s="11"/>
      <c r="AI450" s="11"/>
      <c r="AJ450" s="11">
        <v>868331</v>
      </c>
      <c r="AK450" s="11"/>
      <c r="AL450" s="11"/>
      <c r="AM450" s="11"/>
      <c r="AN450" s="11"/>
      <c r="AO450" s="11"/>
      <c r="AP450" s="11"/>
      <c r="AQ450" s="11"/>
      <c r="AR450" s="11"/>
      <c r="AS450" s="11"/>
      <c r="AT450" s="11">
        <v>859696</v>
      </c>
      <c r="AU450" s="8">
        <v>0</v>
      </c>
      <c r="AV450" s="8">
        <v>31303</v>
      </c>
      <c r="AW450" s="38">
        <f t="shared" si="111"/>
        <v>18056096</v>
      </c>
    </row>
    <row r="451" spans="1:49" x14ac:dyDescent="0.2">
      <c r="A451" s="1">
        <v>125231303</v>
      </c>
      <c r="B451" s="2" t="s">
        <v>513</v>
      </c>
      <c r="C451" s="2" t="s">
        <v>512</v>
      </c>
      <c r="D451" s="15">
        <v>55185</v>
      </c>
      <c r="E451" s="6">
        <v>9227</v>
      </c>
      <c r="F451" s="28">
        <f t="shared" si="107"/>
        <v>46542738.839999989</v>
      </c>
      <c r="G451" s="37">
        <f t="shared" ref="G451:G501" si="112">ROUND(F451/(D451*E451)*1000,2)</f>
        <v>91.41</v>
      </c>
      <c r="H451" s="39">
        <f t="shared" si="108"/>
        <v>9</v>
      </c>
      <c r="I451" s="34">
        <f t="shared" ref="I451:I501" si="113">ROUND(G451/$G$504,2)</f>
        <v>1.78</v>
      </c>
      <c r="J451" s="76">
        <v>62981719.630000003</v>
      </c>
      <c r="K451" s="76">
        <v>13640</v>
      </c>
      <c r="L451" s="76">
        <f t="shared" si="109"/>
        <v>62968079.630000003</v>
      </c>
      <c r="M451" s="64">
        <v>3440.5450000000001</v>
      </c>
      <c r="N451" s="23">
        <f>INDEX('BEFC_17-18'!$Z$3:$Z$502,MATCH('LECI_17-18'!A:A,'BEFC_17-18'!$A$3:$A$502))</f>
        <v>521.66999999999996</v>
      </c>
      <c r="O451" s="35">
        <f t="shared" ref="O451:O501" si="114">ROUND(L451/(M451+N451),2)</f>
        <v>15892.14</v>
      </c>
      <c r="P451" s="237">
        <f t="shared" ref="P451:P501" si="115">RANK($O451,$O$3:$O$502,1)</f>
        <v>462</v>
      </c>
      <c r="Q451" s="22">
        <f t="shared" ref="Q451:Q501" si="116">ROUND(1/(O451/$O$504),4)</f>
        <v>0.74809999999999999</v>
      </c>
      <c r="R451" s="34">
        <f t="shared" ref="R451:R501" si="117">IF(Q451&lt;1,ROUND(I451*Q451,2),I451)</f>
        <v>1.33</v>
      </c>
      <c r="S451" s="29">
        <f t="shared" ref="S451:S501" si="118">ROUND(F451/(Z451+AA451),4)</f>
        <v>2.4400000000000002E-2</v>
      </c>
      <c r="T451" s="184">
        <f t="shared" si="110"/>
        <v>3</v>
      </c>
      <c r="U451" s="31">
        <f t="shared" ref="U451:U501" si="119">ROUND((Z451+AA451)*$S$504,0)</f>
        <v>25518784</v>
      </c>
      <c r="V451" s="37">
        <f t="shared" ref="V451:V501" si="120">ROUND(U451/(M451+N451),2)</f>
        <v>6440.53</v>
      </c>
      <c r="W451" s="34">
        <f t="shared" ref="W451:W501" si="121">IF(V451&lt;$V$504,ROUND(1-(V451/$V$504),2),0)</f>
        <v>0.04</v>
      </c>
      <c r="X451" s="34">
        <f t="shared" ref="X451:X501" si="122">R451+W451</f>
        <v>1.37</v>
      </c>
      <c r="Y451" s="79">
        <v>1797807.68</v>
      </c>
      <c r="Z451" s="78">
        <v>1439374573</v>
      </c>
      <c r="AA451" s="11">
        <v>465012324</v>
      </c>
      <c r="AB451" s="11">
        <v>41233066.229999997</v>
      </c>
      <c r="AC451" s="11">
        <v>2187.54</v>
      </c>
      <c r="AD451" s="11">
        <v>50976.5</v>
      </c>
      <c r="AE451" s="11">
        <v>215932.98</v>
      </c>
      <c r="AF451" s="11"/>
      <c r="AG451" s="11"/>
      <c r="AH451" s="11"/>
      <c r="AI451" s="11"/>
      <c r="AJ451" s="11">
        <v>620653.12</v>
      </c>
      <c r="AK451" s="11"/>
      <c r="AL451" s="11"/>
      <c r="AM451" s="11"/>
      <c r="AN451" s="11"/>
      <c r="AO451" s="11"/>
      <c r="AP451" s="11"/>
      <c r="AQ451" s="11"/>
      <c r="AR451" s="11"/>
      <c r="AS451" s="11"/>
      <c r="AT451" s="11">
        <v>1958459.22</v>
      </c>
      <c r="AU451" s="8">
        <v>0</v>
      </c>
      <c r="AV451" s="8">
        <v>663655.56999999995</v>
      </c>
      <c r="AW451" s="38">
        <f t="shared" si="111"/>
        <v>44744931.159999989</v>
      </c>
    </row>
    <row r="452" spans="1:49" x14ac:dyDescent="0.2">
      <c r="A452" s="1">
        <v>125234103</v>
      </c>
      <c r="B452" s="2" t="s">
        <v>514</v>
      </c>
      <c r="C452" s="2" t="s">
        <v>512</v>
      </c>
      <c r="D452" s="15">
        <v>97500</v>
      </c>
      <c r="E452" s="6">
        <v>10428</v>
      </c>
      <c r="F452" s="28">
        <f t="shared" ref="F452:F502" si="123">Y452+AW452</f>
        <v>76248317.580000013</v>
      </c>
      <c r="G452" s="37">
        <f t="shared" si="112"/>
        <v>74.989999999999995</v>
      </c>
      <c r="H452" s="39">
        <f t="shared" ref="H452:H502" si="124">RANK(G452,$G$3:$G$502,0)</f>
        <v>40</v>
      </c>
      <c r="I452" s="34">
        <f t="shared" si="113"/>
        <v>1.46</v>
      </c>
      <c r="J452" s="76">
        <v>82350687.959999993</v>
      </c>
      <c r="K452" s="76">
        <v>239335.05</v>
      </c>
      <c r="L452" s="76">
        <f t="shared" ref="L452:L502" si="125">J452-K452</f>
        <v>82111352.909999996</v>
      </c>
      <c r="M452" s="64">
        <v>4688.6890000000003</v>
      </c>
      <c r="N452" s="23">
        <f>INDEX('BEFC_17-18'!$Z$3:$Z$502,MATCH('LECI_17-18'!A:A,'BEFC_17-18'!$A$3:$A$502))</f>
        <v>168.44399999999999</v>
      </c>
      <c r="O452" s="35">
        <f t="shared" si="114"/>
        <v>16905.310000000001</v>
      </c>
      <c r="P452" s="237">
        <f t="shared" si="115"/>
        <v>476</v>
      </c>
      <c r="Q452" s="22">
        <f t="shared" si="116"/>
        <v>0.70330000000000004</v>
      </c>
      <c r="R452" s="34">
        <f t="shared" si="117"/>
        <v>1.03</v>
      </c>
      <c r="S452" s="29">
        <f t="shared" si="118"/>
        <v>1.6799999999999999E-2</v>
      </c>
      <c r="T452" s="184">
        <f t="shared" ref="T452:T502" si="126">RANK(S452,$S$3:$S$502,0)</f>
        <v>92</v>
      </c>
      <c r="U452" s="31">
        <f t="shared" si="119"/>
        <v>60695806</v>
      </c>
      <c r="V452" s="37">
        <f t="shared" si="120"/>
        <v>12496.22</v>
      </c>
      <c r="W452" s="34">
        <f t="shared" si="121"/>
        <v>0</v>
      </c>
      <c r="X452" s="34">
        <f t="shared" si="122"/>
        <v>1.03</v>
      </c>
      <c r="Y452" s="79">
        <v>1467502.34</v>
      </c>
      <c r="Z452" s="78">
        <v>3425563324</v>
      </c>
      <c r="AA452" s="11">
        <v>1103974447</v>
      </c>
      <c r="AB452" s="11">
        <v>71437514.180000007</v>
      </c>
      <c r="AC452" s="11">
        <v>445144.02</v>
      </c>
      <c r="AD452" s="11">
        <v>82993.399999999994</v>
      </c>
      <c r="AE452" s="11"/>
      <c r="AF452" s="11"/>
      <c r="AG452" s="11"/>
      <c r="AH452" s="11"/>
      <c r="AI452" s="11"/>
      <c r="AJ452" s="11">
        <v>1363959.15</v>
      </c>
      <c r="AK452" s="11"/>
      <c r="AL452" s="11"/>
      <c r="AM452" s="11"/>
      <c r="AN452" s="11"/>
      <c r="AO452" s="11"/>
      <c r="AP452" s="11"/>
      <c r="AQ452" s="11"/>
      <c r="AR452" s="11"/>
      <c r="AS452" s="11"/>
      <c r="AT452" s="11">
        <v>1423080.33</v>
      </c>
      <c r="AU452" s="8">
        <v>0</v>
      </c>
      <c r="AV452" s="8">
        <v>28124.16</v>
      </c>
      <c r="AW452" s="38">
        <f t="shared" ref="AW452:AW502" si="127">SUM(AB452:AV452)</f>
        <v>74780815.24000001</v>
      </c>
    </row>
    <row r="453" spans="1:49" x14ac:dyDescent="0.2">
      <c r="A453" s="1">
        <v>125234502</v>
      </c>
      <c r="B453" s="2" t="s">
        <v>515</v>
      </c>
      <c r="C453" s="2" t="s">
        <v>512</v>
      </c>
      <c r="D453" s="15">
        <v>95862</v>
      </c>
      <c r="E453" s="6">
        <v>17478</v>
      </c>
      <c r="F453" s="28">
        <f t="shared" si="123"/>
        <v>91805015.019999996</v>
      </c>
      <c r="G453" s="37">
        <f t="shared" si="112"/>
        <v>54.79</v>
      </c>
      <c r="H453" s="39">
        <f t="shared" si="124"/>
        <v>211</v>
      </c>
      <c r="I453" s="34">
        <f t="shared" si="113"/>
        <v>1.07</v>
      </c>
      <c r="J453" s="76">
        <v>97062243.609999999</v>
      </c>
      <c r="K453" s="76">
        <v>46618.229999999996</v>
      </c>
      <c r="L453" s="76">
        <f t="shared" si="125"/>
        <v>97015625.379999995</v>
      </c>
      <c r="M453" s="64">
        <v>5768.1790000000001</v>
      </c>
      <c r="N453" s="23">
        <f>INDEX('BEFC_17-18'!$Z$3:$Z$502,MATCH('LECI_17-18'!A:A,'BEFC_17-18'!$A$3:$A$502))</f>
        <v>278.99299999999999</v>
      </c>
      <c r="O453" s="35">
        <f t="shared" si="114"/>
        <v>16043.14</v>
      </c>
      <c r="P453" s="237">
        <f t="shared" si="115"/>
        <v>463</v>
      </c>
      <c r="Q453" s="22">
        <f t="shared" si="116"/>
        <v>0.74109999999999998</v>
      </c>
      <c r="R453" s="34">
        <f t="shared" si="117"/>
        <v>0.79</v>
      </c>
      <c r="S453" s="29">
        <f t="shared" si="118"/>
        <v>1.38E-2</v>
      </c>
      <c r="T453" s="184">
        <f t="shared" si="126"/>
        <v>226</v>
      </c>
      <c r="U453" s="31">
        <f t="shared" si="119"/>
        <v>89308336</v>
      </c>
      <c r="V453" s="37">
        <f t="shared" si="120"/>
        <v>14768.61</v>
      </c>
      <c r="W453" s="34">
        <f t="shared" si="121"/>
        <v>0</v>
      </c>
      <c r="X453" s="34">
        <f t="shared" si="122"/>
        <v>0.79</v>
      </c>
      <c r="Y453" s="79">
        <v>2103880.7599999998</v>
      </c>
      <c r="Z453" s="78">
        <v>4564783354</v>
      </c>
      <c r="AA453" s="11">
        <v>2100017853</v>
      </c>
      <c r="AB453" s="11">
        <v>85903112.549999997</v>
      </c>
      <c r="AC453" s="11">
        <v>430552.38</v>
      </c>
      <c r="AD453" s="11">
        <v>95837.47</v>
      </c>
      <c r="AE453" s="11"/>
      <c r="AF453" s="11"/>
      <c r="AG453" s="11"/>
      <c r="AH453" s="11"/>
      <c r="AI453" s="11"/>
      <c r="AJ453" s="11">
        <v>1509210.67</v>
      </c>
      <c r="AK453" s="11"/>
      <c r="AL453" s="11"/>
      <c r="AM453" s="11"/>
      <c r="AN453" s="11"/>
      <c r="AO453" s="11"/>
      <c r="AP453" s="11"/>
      <c r="AQ453" s="11"/>
      <c r="AR453" s="11"/>
      <c r="AS453" s="11"/>
      <c r="AT453" s="11">
        <v>1726708.81</v>
      </c>
      <c r="AU453" s="8">
        <v>0</v>
      </c>
      <c r="AV453" s="8">
        <v>35712.379999999997</v>
      </c>
      <c r="AW453" s="38">
        <f t="shared" si="127"/>
        <v>89701134.25999999</v>
      </c>
    </row>
    <row r="454" spans="1:49" x14ac:dyDescent="0.2">
      <c r="A454" s="1">
        <v>125235103</v>
      </c>
      <c r="B454" s="2" t="s">
        <v>516</v>
      </c>
      <c r="C454" s="2" t="s">
        <v>512</v>
      </c>
      <c r="D454" s="15">
        <v>58379</v>
      </c>
      <c r="E454" s="6">
        <v>9091</v>
      </c>
      <c r="F454" s="28">
        <f t="shared" si="123"/>
        <v>41229407.129999995</v>
      </c>
      <c r="G454" s="37">
        <f t="shared" si="112"/>
        <v>77.69</v>
      </c>
      <c r="H454" s="39">
        <f t="shared" si="124"/>
        <v>28</v>
      </c>
      <c r="I454" s="34">
        <f t="shared" si="113"/>
        <v>1.52</v>
      </c>
      <c r="J454" s="76">
        <v>59284776.369999997</v>
      </c>
      <c r="K454" s="76">
        <v>26689</v>
      </c>
      <c r="L454" s="76">
        <f t="shared" si="125"/>
        <v>59258087.369999997</v>
      </c>
      <c r="M454" s="64">
        <v>3444.873</v>
      </c>
      <c r="N454" s="23">
        <f>INDEX('BEFC_17-18'!$Z$3:$Z$502,MATCH('LECI_17-18'!A:A,'BEFC_17-18'!$A$3:$A$502))</f>
        <v>422.57299999999998</v>
      </c>
      <c r="O454" s="35">
        <f t="shared" si="114"/>
        <v>15322.28</v>
      </c>
      <c r="P454" s="237">
        <f t="shared" si="115"/>
        <v>449</v>
      </c>
      <c r="Q454" s="22">
        <f t="shared" si="116"/>
        <v>0.77590000000000003</v>
      </c>
      <c r="R454" s="34">
        <f t="shared" si="117"/>
        <v>1.18</v>
      </c>
      <c r="S454" s="29">
        <f t="shared" si="118"/>
        <v>2.0199999999999999E-2</v>
      </c>
      <c r="T454" s="184">
        <f t="shared" si="126"/>
        <v>22</v>
      </c>
      <c r="U454" s="31">
        <f t="shared" si="119"/>
        <v>27291567</v>
      </c>
      <c r="V454" s="37">
        <f t="shared" si="120"/>
        <v>7056.74</v>
      </c>
      <c r="W454" s="34">
        <f t="shared" si="121"/>
        <v>0</v>
      </c>
      <c r="X454" s="34">
        <f t="shared" si="122"/>
        <v>1.18</v>
      </c>
      <c r="Y454" s="79">
        <v>2021206.43</v>
      </c>
      <c r="Z454" s="78">
        <v>1562413280</v>
      </c>
      <c r="AA454" s="11">
        <v>474270804</v>
      </c>
      <c r="AB454" s="11">
        <v>35630743.119999997</v>
      </c>
      <c r="AC454" s="11">
        <v>5282.27</v>
      </c>
      <c r="AD454" s="11">
        <v>42507.43</v>
      </c>
      <c r="AE454" s="11">
        <v>203936.4</v>
      </c>
      <c r="AF454" s="11">
        <v>4860</v>
      </c>
      <c r="AG454" s="11"/>
      <c r="AH454" s="11"/>
      <c r="AI454" s="11"/>
      <c r="AJ454" s="11">
        <v>1425080.68</v>
      </c>
      <c r="AK454" s="11"/>
      <c r="AL454" s="11"/>
      <c r="AM454" s="11"/>
      <c r="AN454" s="11"/>
      <c r="AO454" s="11"/>
      <c r="AP454" s="11"/>
      <c r="AQ454" s="11"/>
      <c r="AR454" s="11"/>
      <c r="AS454" s="11"/>
      <c r="AT454" s="11">
        <v>1136083.8</v>
      </c>
      <c r="AU454" s="8">
        <v>0</v>
      </c>
      <c r="AV454" s="8">
        <v>759707</v>
      </c>
      <c r="AW454" s="38">
        <f t="shared" si="127"/>
        <v>39208200.699999996</v>
      </c>
    </row>
    <row r="455" spans="1:49" x14ac:dyDescent="0.2">
      <c r="A455" s="1">
        <v>125235502</v>
      </c>
      <c r="B455" s="2" t="s">
        <v>517</v>
      </c>
      <c r="C455" s="2" t="s">
        <v>512</v>
      </c>
      <c r="D455" s="15">
        <v>79030</v>
      </c>
      <c r="E455" s="6">
        <v>13246</v>
      </c>
      <c r="F455" s="28">
        <f t="shared" si="123"/>
        <v>63852800.43</v>
      </c>
      <c r="G455" s="37">
        <f t="shared" si="112"/>
        <v>61</v>
      </c>
      <c r="H455" s="39">
        <f t="shared" si="124"/>
        <v>147</v>
      </c>
      <c r="I455" s="34">
        <f t="shared" si="113"/>
        <v>1.19</v>
      </c>
      <c r="J455" s="76">
        <v>65193326.200000003</v>
      </c>
      <c r="K455" s="76">
        <v>428555</v>
      </c>
      <c r="L455" s="76">
        <f t="shared" si="125"/>
        <v>64764771.200000003</v>
      </c>
      <c r="M455" s="64">
        <v>3236.0720000000001</v>
      </c>
      <c r="N455" s="23">
        <f>INDEX('BEFC_17-18'!$Z$3:$Z$502,MATCH('LECI_17-18'!A:A,'BEFC_17-18'!$A$3:$A$502))</f>
        <v>306.86500000000001</v>
      </c>
      <c r="O455" s="35">
        <f t="shared" si="114"/>
        <v>18279.97</v>
      </c>
      <c r="P455" s="237">
        <f t="shared" si="115"/>
        <v>486</v>
      </c>
      <c r="Q455" s="22">
        <f t="shared" si="116"/>
        <v>0.65039999999999998</v>
      </c>
      <c r="R455" s="34">
        <f t="shared" si="117"/>
        <v>0.77</v>
      </c>
      <c r="S455" s="29">
        <f t="shared" si="118"/>
        <v>9.5999999999999992E-3</v>
      </c>
      <c r="T455" s="184">
        <f t="shared" si="126"/>
        <v>462</v>
      </c>
      <c r="U455" s="31">
        <f t="shared" si="119"/>
        <v>88677256</v>
      </c>
      <c r="V455" s="37">
        <f t="shared" si="120"/>
        <v>25029.31</v>
      </c>
      <c r="W455" s="34">
        <f t="shared" si="121"/>
        <v>0</v>
      </c>
      <c r="X455" s="34">
        <f t="shared" si="122"/>
        <v>0.77</v>
      </c>
      <c r="Y455" s="79">
        <v>1229746.8999999999</v>
      </c>
      <c r="Z455" s="78">
        <v>4720226206</v>
      </c>
      <c r="AA455" s="11">
        <v>1897479451</v>
      </c>
      <c r="AB455" s="11">
        <v>58228619</v>
      </c>
      <c r="AC455" s="11">
        <v>1499147.44</v>
      </c>
      <c r="AD455" s="11">
        <v>67781</v>
      </c>
      <c r="AE455" s="11">
        <v>23435</v>
      </c>
      <c r="AF455" s="11"/>
      <c r="AG455" s="11"/>
      <c r="AH455" s="11"/>
      <c r="AI455" s="11"/>
      <c r="AJ455" s="11">
        <v>1466807</v>
      </c>
      <c r="AK455" s="11"/>
      <c r="AL455" s="11"/>
      <c r="AM455" s="11"/>
      <c r="AN455" s="11"/>
      <c r="AO455" s="11"/>
      <c r="AP455" s="11"/>
      <c r="AQ455" s="11"/>
      <c r="AR455" s="11"/>
      <c r="AS455" s="11"/>
      <c r="AT455" s="11">
        <v>1251637</v>
      </c>
      <c r="AU455" s="8">
        <v>0</v>
      </c>
      <c r="AV455" s="8">
        <v>85627.09</v>
      </c>
      <c r="AW455" s="38">
        <f t="shared" si="127"/>
        <v>62623053.530000001</v>
      </c>
    </row>
    <row r="456" spans="1:49" x14ac:dyDescent="0.2">
      <c r="A456" s="1">
        <v>125236903</v>
      </c>
      <c r="B456" s="2" t="s">
        <v>518</v>
      </c>
      <c r="C456" s="2" t="s">
        <v>512</v>
      </c>
      <c r="D456" s="15">
        <v>74061</v>
      </c>
      <c r="E456" s="6">
        <v>10174</v>
      </c>
      <c r="F456" s="28">
        <f t="shared" si="123"/>
        <v>39757693.43</v>
      </c>
      <c r="G456" s="37">
        <f t="shared" si="112"/>
        <v>52.76</v>
      </c>
      <c r="H456" s="39">
        <f t="shared" si="124"/>
        <v>227</v>
      </c>
      <c r="I456" s="34">
        <f t="shared" si="113"/>
        <v>1.03</v>
      </c>
      <c r="J456" s="76">
        <v>48412875.399999999</v>
      </c>
      <c r="K456" s="76">
        <v>53612.58</v>
      </c>
      <c r="L456" s="76">
        <f t="shared" si="125"/>
        <v>48359262.82</v>
      </c>
      <c r="M456" s="64">
        <v>3362.125</v>
      </c>
      <c r="N456" s="23">
        <f>INDEX('BEFC_17-18'!$Z$3:$Z$502,MATCH('LECI_17-18'!A:A,'BEFC_17-18'!$A$3:$A$502))</f>
        <v>251.749</v>
      </c>
      <c r="O456" s="35">
        <f t="shared" si="114"/>
        <v>13381.56</v>
      </c>
      <c r="P456" s="237">
        <f t="shared" si="115"/>
        <v>370</v>
      </c>
      <c r="Q456" s="22">
        <f t="shared" si="116"/>
        <v>0.88849999999999996</v>
      </c>
      <c r="R456" s="34">
        <f t="shared" si="117"/>
        <v>0.92</v>
      </c>
      <c r="S456" s="29">
        <f t="shared" si="118"/>
        <v>1.5599999999999999E-2</v>
      </c>
      <c r="T456" s="184">
        <f t="shared" si="126"/>
        <v>132</v>
      </c>
      <c r="U456" s="31">
        <f t="shared" si="119"/>
        <v>34221187</v>
      </c>
      <c r="V456" s="37">
        <f t="shared" si="120"/>
        <v>9469.39</v>
      </c>
      <c r="W456" s="34">
        <f t="shared" si="121"/>
        <v>0</v>
      </c>
      <c r="X456" s="34">
        <f t="shared" si="122"/>
        <v>0.92</v>
      </c>
      <c r="Y456" s="79">
        <v>1320792.77</v>
      </c>
      <c r="Z456" s="78">
        <v>1881693321</v>
      </c>
      <c r="AA456" s="11">
        <v>672126586</v>
      </c>
      <c r="AB456" s="11">
        <v>33666933.549999997</v>
      </c>
      <c r="AC456" s="11">
        <v>68257.259999999995</v>
      </c>
      <c r="AD456" s="11">
        <v>42134.98</v>
      </c>
      <c r="AE456" s="11"/>
      <c r="AF456" s="11"/>
      <c r="AG456" s="11"/>
      <c r="AH456" s="11"/>
      <c r="AI456" s="11"/>
      <c r="AJ456" s="11">
        <v>3574378.7</v>
      </c>
      <c r="AK456" s="11"/>
      <c r="AL456" s="11"/>
      <c r="AM456" s="11"/>
      <c r="AN456" s="11"/>
      <c r="AO456" s="11"/>
      <c r="AP456" s="11"/>
      <c r="AQ456" s="11"/>
      <c r="AR456" s="11"/>
      <c r="AS456" s="11"/>
      <c r="AT456" s="11">
        <v>971364.39</v>
      </c>
      <c r="AU456" s="8">
        <v>0</v>
      </c>
      <c r="AV456" s="8">
        <v>113831.78</v>
      </c>
      <c r="AW456" s="38">
        <f t="shared" si="127"/>
        <v>38436900.659999996</v>
      </c>
    </row>
    <row r="457" spans="1:49" x14ac:dyDescent="0.2">
      <c r="A457" s="1">
        <v>125237603</v>
      </c>
      <c r="B457" s="2" t="s">
        <v>519</v>
      </c>
      <c r="C457" s="2" t="s">
        <v>512</v>
      </c>
      <c r="D457" s="15">
        <v>106538</v>
      </c>
      <c r="E457" s="6">
        <v>9778</v>
      </c>
      <c r="F457" s="28">
        <f t="shared" si="123"/>
        <v>72099413.569999993</v>
      </c>
      <c r="G457" s="37">
        <f t="shared" si="112"/>
        <v>69.209999999999994</v>
      </c>
      <c r="H457" s="39">
        <f t="shared" si="124"/>
        <v>78</v>
      </c>
      <c r="I457" s="34">
        <f t="shared" si="113"/>
        <v>1.35</v>
      </c>
      <c r="J457" s="76">
        <v>80375974.269999996</v>
      </c>
      <c r="K457" s="76">
        <v>2549825.2799999998</v>
      </c>
      <c r="L457" s="76">
        <f t="shared" si="125"/>
        <v>77826148.989999995</v>
      </c>
      <c r="M457" s="64">
        <v>3761.864</v>
      </c>
      <c r="N457" s="23">
        <f>INDEX('BEFC_17-18'!$Z$3:$Z$502,MATCH('LECI_17-18'!A:A,'BEFC_17-18'!$A$3:$A$502))</f>
        <v>215.892</v>
      </c>
      <c r="O457" s="35">
        <f t="shared" si="114"/>
        <v>19565.34</v>
      </c>
      <c r="P457" s="237">
        <f t="shared" si="115"/>
        <v>496</v>
      </c>
      <c r="Q457" s="22">
        <f t="shared" si="116"/>
        <v>0.60770000000000002</v>
      </c>
      <c r="R457" s="34">
        <f t="shared" si="117"/>
        <v>0.82</v>
      </c>
      <c r="S457" s="29">
        <f t="shared" si="118"/>
        <v>9.7000000000000003E-3</v>
      </c>
      <c r="T457" s="184">
        <f t="shared" si="126"/>
        <v>457</v>
      </c>
      <c r="U457" s="31">
        <f t="shared" si="119"/>
        <v>99213019</v>
      </c>
      <c r="V457" s="37">
        <f t="shared" si="120"/>
        <v>24941.96</v>
      </c>
      <c r="W457" s="34">
        <f t="shared" si="121"/>
        <v>0</v>
      </c>
      <c r="X457" s="34">
        <f t="shared" si="122"/>
        <v>0.82</v>
      </c>
      <c r="Y457" s="79">
        <v>1453130.42</v>
      </c>
      <c r="Z457" s="78">
        <v>5040443014</v>
      </c>
      <c r="AA457" s="11">
        <v>2363513615</v>
      </c>
      <c r="AB457" s="11">
        <v>66631094.850000001</v>
      </c>
      <c r="AC457" s="11">
        <v>531566.32999999996</v>
      </c>
      <c r="AD457" s="11">
        <v>79579.33</v>
      </c>
      <c r="AE457" s="11">
        <v>324957.15999999997</v>
      </c>
      <c r="AF457" s="11"/>
      <c r="AG457" s="11"/>
      <c r="AH457" s="11"/>
      <c r="AI457" s="11">
        <v>132402.35</v>
      </c>
      <c r="AJ457" s="11">
        <v>1538751.5</v>
      </c>
      <c r="AK457" s="11"/>
      <c r="AL457" s="11"/>
      <c r="AM457" s="11"/>
      <c r="AN457" s="11"/>
      <c r="AO457" s="11"/>
      <c r="AP457" s="11"/>
      <c r="AQ457" s="11"/>
      <c r="AR457" s="11"/>
      <c r="AS457" s="11"/>
      <c r="AT457" s="11">
        <v>1255748.8600000001</v>
      </c>
      <c r="AU457" s="8">
        <v>0</v>
      </c>
      <c r="AV457" s="8">
        <v>152182.76999999999</v>
      </c>
      <c r="AW457" s="38">
        <f t="shared" si="127"/>
        <v>70646283.149999991</v>
      </c>
    </row>
    <row r="458" spans="1:49" x14ac:dyDescent="0.2">
      <c r="A458" s="1">
        <v>125237702</v>
      </c>
      <c r="B458" s="2" t="s">
        <v>520</v>
      </c>
      <c r="C458" s="2" t="s">
        <v>512</v>
      </c>
      <c r="D458" s="15">
        <v>64934</v>
      </c>
      <c r="E458" s="6">
        <v>15522</v>
      </c>
      <c r="F458" s="28">
        <f t="shared" si="123"/>
        <v>71696956.349999979</v>
      </c>
      <c r="G458" s="37">
        <f t="shared" si="112"/>
        <v>71.13</v>
      </c>
      <c r="H458" s="39">
        <f t="shared" si="124"/>
        <v>64</v>
      </c>
      <c r="I458" s="34">
        <f t="shared" si="113"/>
        <v>1.39</v>
      </c>
      <c r="J458" s="76">
        <v>91485917.700000003</v>
      </c>
      <c r="K458" s="76">
        <v>26205</v>
      </c>
      <c r="L458" s="76">
        <f t="shared" si="125"/>
        <v>91459712.700000003</v>
      </c>
      <c r="M458" s="64">
        <v>5453.2830000000004</v>
      </c>
      <c r="N458" s="23">
        <f>INDEX('BEFC_17-18'!$Z$3:$Z$502,MATCH('LECI_17-18'!A:A,'BEFC_17-18'!$A$3:$A$502))</f>
        <v>613.96900000000005</v>
      </c>
      <c r="O458" s="35">
        <f t="shared" si="114"/>
        <v>15074.32</v>
      </c>
      <c r="P458" s="237">
        <f t="shared" si="115"/>
        <v>441</v>
      </c>
      <c r="Q458" s="22">
        <f t="shared" si="116"/>
        <v>0.78869999999999996</v>
      </c>
      <c r="R458" s="34">
        <f t="shared" si="117"/>
        <v>1.1000000000000001</v>
      </c>
      <c r="S458" s="29">
        <f t="shared" si="118"/>
        <v>2.18E-2</v>
      </c>
      <c r="T458" s="184">
        <f t="shared" si="126"/>
        <v>13</v>
      </c>
      <c r="U458" s="31">
        <f t="shared" si="119"/>
        <v>44103230</v>
      </c>
      <c r="V458" s="37">
        <f t="shared" si="120"/>
        <v>7269.06</v>
      </c>
      <c r="W458" s="34">
        <f t="shared" si="121"/>
        <v>0</v>
      </c>
      <c r="X458" s="34">
        <f t="shared" si="122"/>
        <v>1.1000000000000001</v>
      </c>
      <c r="Y458" s="79">
        <v>2068272.96</v>
      </c>
      <c r="Z458" s="78">
        <v>2366066981</v>
      </c>
      <c r="AA458" s="11">
        <v>925218812</v>
      </c>
      <c r="AB458" s="11">
        <v>65718149.119999997</v>
      </c>
      <c r="AC458" s="11">
        <v>64499.9</v>
      </c>
      <c r="AD458" s="11">
        <v>80050.73</v>
      </c>
      <c r="AE458" s="11"/>
      <c r="AF458" s="11"/>
      <c r="AG458" s="11"/>
      <c r="AH458" s="11"/>
      <c r="AI458" s="11"/>
      <c r="AJ458" s="11">
        <v>920527.61</v>
      </c>
      <c r="AK458" s="11"/>
      <c r="AL458" s="11"/>
      <c r="AM458" s="11"/>
      <c r="AN458" s="11"/>
      <c r="AO458" s="11"/>
      <c r="AP458" s="11"/>
      <c r="AQ458" s="11"/>
      <c r="AR458" s="11"/>
      <c r="AS458" s="11"/>
      <c r="AT458" s="11">
        <v>2644218.96</v>
      </c>
      <c r="AU458" s="8">
        <v>0</v>
      </c>
      <c r="AV458" s="8">
        <v>201237.07</v>
      </c>
      <c r="AW458" s="38">
        <f t="shared" si="127"/>
        <v>69628683.389999986</v>
      </c>
    </row>
    <row r="459" spans="1:49" x14ac:dyDescent="0.2">
      <c r="A459" s="1">
        <v>125237903</v>
      </c>
      <c r="B459" s="2" t="s">
        <v>521</v>
      </c>
      <c r="C459" s="2" t="s">
        <v>512</v>
      </c>
      <c r="D459" s="15">
        <v>90265</v>
      </c>
      <c r="E459" s="6">
        <v>14111</v>
      </c>
      <c r="F459" s="28">
        <f t="shared" si="123"/>
        <v>70305372.099999994</v>
      </c>
      <c r="G459" s="37">
        <f t="shared" si="112"/>
        <v>55.2</v>
      </c>
      <c r="H459" s="39">
        <f t="shared" si="124"/>
        <v>203</v>
      </c>
      <c r="I459" s="34">
        <f t="shared" si="113"/>
        <v>1.08</v>
      </c>
      <c r="J459" s="76">
        <v>76792190.899999991</v>
      </c>
      <c r="K459" s="76">
        <v>1740643.3199999998</v>
      </c>
      <c r="L459" s="76">
        <f t="shared" si="125"/>
        <v>75051547.579999998</v>
      </c>
      <c r="M459" s="64">
        <v>3733.3649999999998</v>
      </c>
      <c r="N459" s="23">
        <f>INDEX('BEFC_17-18'!$Z$3:$Z$502,MATCH('LECI_17-18'!A:A,'BEFC_17-18'!$A$3:$A$502))</f>
        <v>171.66499999999999</v>
      </c>
      <c r="O459" s="35">
        <f t="shared" si="114"/>
        <v>19219.2</v>
      </c>
      <c r="P459" s="237">
        <f t="shared" si="115"/>
        <v>494</v>
      </c>
      <c r="Q459" s="22">
        <f t="shared" si="116"/>
        <v>0.61860000000000004</v>
      </c>
      <c r="R459" s="34">
        <f t="shared" si="117"/>
        <v>0.67</v>
      </c>
      <c r="S459" s="29">
        <f t="shared" si="118"/>
        <v>1.2200000000000001E-2</v>
      </c>
      <c r="T459" s="184">
        <f t="shared" si="126"/>
        <v>336</v>
      </c>
      <c r="U459" s="31">
        <f t="shared" si="119"/>
        <v>77532851</v>
      </c>
      <c r="V459" s="37">
        <f t="shared" si="120"/>
        <v>19854.61</v>
      </c>
      <c r="W459" s="34">
        <f t="shared" si="121"/>
        <v>0</v>
      </c>
      <c r="X459" s="34">
        <f t="shared" si="122"/>
        <v>0.67</v>
      </c>
      <c r="Y459" s="79">
        <v>1633130.67</v>
      </c>
      <c r="Z459" s="78">
        <v>4022971014</v>
      </c>
      <c r="AA459" s="11">
        <v>1763062607</v>
      </c>
      <c r="AB459" s="11">
        <v>65064459.329999998</v>
      </c>
      <c r="AC459" s="11">
        <v>217981.91</v>
      </c>
      <c r="AD459" s="11">
        <v>75361.600000000006</v>
      </c>
      <c r="AE459" s="11">
        <v>2951.19</v>
      </c>
      <c r="AF459" s="11"/>
      <c r="AG459" s="11">
        <v>82045.09</v>
      </c>
      <c r="AH459" s="11"/>
      <c r="AI459" s="11">
        <v>260102.06</v>
      </c>
      <c r="AJ459" s="11">
        <v>1095827.9099999999</v>
      </c>
      <c r="AK459" s="11"/>
      <c r="AL459" s="11"/>
      <c r="AM459" s="11"/>
      <c r="AN459" s="11"/>
      <c r="AO459" s="11"/>
      <c r="AP459" s="11"/>
      <c r="AQ459" s="11"/>
      <c r="AR459" s="11"/>
      <c r="AS459" s="11"/>
      <c r="AT459" s="11">
        <v>1687028.46</v>
      </c>
      <c r="AU459" s="8">
        <v>0</v>
      </c>
      <c r="AV459" s="8">
        <v>186483.88</v>
      </c>
      <c r="AW459" s="38">
        <f t="shared" si="127"/>
        <v>68672241.429999992</v>
      </c>
    </row>
    <row r="460" spans="1:49" x14ac:dyDescent="0.2">
      <c r="A460" s="1">
        <v>125238402</v>
      </c>
      <c r="B460" s="2" t="s">
        <v>522</v>
      </c>
      <c r="C460" s="2" t="s">
        <v>512</v>
      </c>
      <c r="D460" s="15">
        <v>49928</v>
      </c>
      <c r="E460" s="6">
        <v>11204</v>
      </c>
      <c r="F460" s="28">
        <f t="shared" si="123"/>
        <v>38452369.550000004</v>
      </c>
      <c r="G460" s="37">
        <f t="shared" si="112"/>
        <v>68.739999999999995</v>
      </c>
      <c r="H460" s="39">
        <f t="shared" si="124"/>
        <v>81</v>
      </c>
      <c r="I460" s="34">
        <f t="shared" si="113"/>
        <v>1.34</v>
      </c>
      <c r="J460" s="76">
        <v>64745512.57</v>
      </c>
      <c r="K460" s="76">
        <v>12662</v>
      </c>
      <c r="L460" s="76">
        <f t="shared" si="125"/>
        <v>64732850.57</v>
      </c>
      <c r="M460" s="64">
        <v>4525.2619999999997</v>
      </c>
      <c r="N460" s="23">
        <f>INDEX('BEFC_17-18'!$Z$3:$Z$502,MATCH('LECI_17-18'!A:A,'BEFC_17-18'!$A$3:$A$502))</f>
        <v>1159.6859999999999</v>
      </c>
      <c r="O460" s="35">
        <f t="shared" si="114"/>
        <v>11386.71</v>
      </c>
      <c r="P460" s="237">
        <f t="shared" si="115"/>
        <v>203</v>
      </c>
      <c r="Q460" s="22">
        <f t="shared" si="116"/>
        <v>1.0441</v>
      </c>
      <c r="R460" s="34">
        <f t="shared" si="117"/>
        <v>1.34</v>
      </c>
      <c r="S460" s="29">
        <f t="shared" si="118"/>
        <v>2.29E-2</v>
      </c>
      <c r="T460" s="184">
        <f t="shared" si="126"/>
        <v>8</v>
      </c>
      <c r="U460" s="31">
        <f t="shared" si="119"/>
        <v>22467171</v>
      </c>
      <c r="V460" s="37">
        <f t="shared" si="120"/>
        <v>3952.05</v>
      </c>
      <c r="W460" s="34">
        <f t="shared" si="121"/>
        <v>0.41</v>
      </c>
      <c r="X460" s="34">
        <f t="shared" si="122"/>
        <v>1.75</v>
      </c>
      <c r="Y460" s="79">
        <v>2168717.8199999998</v>
      </c>
      <c r="Z460" s="78">
        <v>1228929985</v>
      </c>
      <c r="AA460" s="11">
        <v>447724566</v>
      </c>
      <c r="AB460" s="11">
        <v>32916027.170000002</v>
      </c>
      <c r="AC460" s="11"/>
      <c r="AD460" s="11">
        <v>39395.58</v>
      </c>
      <c r="AE460" s="11"/>
      <c r="AF460" s="11"/>
      <c r="AG460" s="11"/>
      <c r="AH460" s="11"/>
      <c r="AI460" s="11"/>
      <c r="AJ460" s="11">
        <v>377132.49</v>
      </c>
      <c r="AK460" s="11"/>
      <c r="AL460" s="11"/>
      <c r="AM460" s="11"/>
      <c r="AN460" s="11"/>
      <c r="AO460" s="11"/>
      <c r="AP460" s="11"/>
      <c r="AQ460" s="11"/>
      <c r="AR460" s="11"/>
      <c r="AS460" s="11"/>
      <c r="AT460" s="11">
        <v>2885221.86</v>
      </c>
      <c r="AU460" s="8">
        <v>0</v>
      </c>
      <c r="AV460" s="8">
        <v>65874.63</v>
      </c>
      <c r="AW460" s="38">
        <f t="shared" si="127"/>
        <v>36283651.730000004</v>
      </c>
    </row>
    <row r="461" spans="1:49" x14ac:dyDescent="0.2">
      <c r="A461" s="1">
        <v>125238502</v>
      </c>
      <c r="B461" s="2" t="s">
        <v>523</v>
      </c>
      <c r="C461" s="2" t="s">
        <v>512</v>
      </c>
      <c r="D461" s="15">
        <v>93210</v>
      </c>
      <c r="E461" s="6">
        <v>9570</v>
      </c>
      <c r="F461" s="28">
        <f t="shared" si="123"/>
        <v>55867518.230000004</v>
      </c>
      <c r="G461" s="37">
        <f t="shared" si="112"/>
        <v>62.63</v>
      </c>
      <c r="H461" s="39">
        <f t="shared" si="124"/>
        <v>132</v>
      </c>
      <c r="I461" s="34">
        <f t="shared" si="113"/>
        <v>1.22</v>
      </c>
      <c r="J461" s="76">
        <v>59779720.909999996</v>
      </c>
      <c r="K461" s="76">
        <v>13869.4</v>
      </c>
      <c r="L461" s="76">
        <f t="shared" si="125"/>
        <v>59765851.509999998</v>
      </c>
      <c r="M461" s="64">
        <v>3908.15</v>
      </c>
      <c r="N461" s="23">
        <f>INDEX('BEFC_17-18'!$Z$3:$Z$502,MATCH('LECI_17-18'!A:A,'BEFC_17-18'!$A$3:$A$502))</f>
        <v>201.08600000000001</v>
      </c>
      <c r="O461" s="35">
        <f t="shared" si="114"/>
        <v>14544.27</v>
      </c>
      <c r="P461" s="237">
        <f t="shared" si="115"/>
        <v>424</v>
      </c>
      <c r="Q461" s="22">
        <f t="shared" si="116"/>
        <v>0.81740000000000002</v>
      </c>
      <c r="R461" s="34">
        <f t="shared" si="117"/>
        <v>1</v>
      </c>
      <c r="S461" s="29">
        <f t="shared" si="118"/>
        <v>1.61E-2</v>
      </c>
      <c r="T461" s="184">
        <f t="shared" si="126"/>
        <v>123</v>
      </c>
      <c r="U461" s="31">
        <f t="shared" si="119"/>
        <v>46386261</v>
      </c>
      <c r="V461" s="37">
        <f t="shared" si="120"/>
        <v>11288.29</v>
      </c>
      <c r="W461" s="34">
        <f t="shared" si="121"/>
        <v>0</v>
      </c>
      <c r="X461" s="34">
        <f t="shared" si="122"/>
        <v>1</v>
      </c>
      <c r="Y461" s="79">
        <v>1219182.7</v>
      </c>
      <c r="Z461" s="78">
        <v>2563633314</v>
      </c>
      <c r="AA461" s="11">
        <v>898027945</v>
      </c>
      <c r="AB461" s="11">
        <v>51936387.530000001</v>
      </c>
      <c r="AC461" s="11">
        <v>118546.75</v>
      </c>
      <c r="AD461" s="11">
        <v>60363.41</v>
      </c>
      <c r="AE461" s="11">
        <v>38126</v>
      </c>
      <c r="AF461" s="11"/>
      <c r="AG461" s="11"/>
      <c r="AH461" s="11"/>
      <c r="AI461" s="11"/>
      <c r="AJ461" s="11">
        <v>1440194.06</v>
      </c>
      <c r="AK461" s="11"/>
      <c r="AL461" s="11"/>
      <c r="AM461" s="11"/>
      <c r="AN461" s="11"/>
      <c r="AO461" s="11"/>
      <c r="AP461" s="11"/>
      <c r="AQ461" s="11"/>
      <c r="AR461" s="11"/>
      <c r="AS461" s="11"/>
      <c r="AT461" s="11">
        <v>844427.34</v>
      </c>
      <c r="AU461" s="8">
        <v>0</v>
      </c>
      <c r="AV461" s="8">
        <v>210290.44</v>
      </c>
      <c r="AW461" s="38">
        <f t="shared" si="127"/>
        <v>54648335.530000001</v>
      </c>
    </row>
    <row r="462" spans="1:49" x14ac:dyDescent="0.2">
      <c r="A462" s="1">
        <v>125239452</v>
      </c>
      <c r="B462" s="2" t="s">
        <v>524</v>
      </c>
      <c r="C462" s="2" t="s">
        <v>512</v>
      </c>
      <c r="D462" s="15">
        <v>48835</v>
      </c>
      <c r="E462" s="6">
        <v>32980</v>
      </c>
      <c r="F462" s="28">
        <f t="shared" si="123"/>
        <v>103866947.89999999</v>
      </c>
      <c r="G462" s="37">
        <f t="shared" si="112"/>
        <v>64.489999999999995</v>
      </c>
      <c r="H462" s="39">
        <f t="shared" si="124"/>
        <v>112</v>
      </c>
      <c r="I462" s="34">
        <f t="shared" si="113"/>
        <v>1.26</v>
      </c>
      <c r="J462" s="76">
        <v>174106311.09999999</v>
      </c>
      <c r="K462" s="76">
        <v>90034.4</v>
      </c>
      <c r="L462" s="76">
        <f t="shared" si="125"/>
        <v>174016276.69999999</v>
      </c>
      <c r="M462" s="64">
        <v>12577.013999999999</v>
      </c>
      <c r="N462" s="23">
        <f>INDEX('BEFC_17-18'!$Z$3:$Z$502,MATCH('LECI_17-18'!A:A,'BEFC_17-18'!$A$3:$A$502))</f>
        <v>3150.0709999999999</v>
      </c>
      <c r="O462" s="35">
        <f t="shared" si="114"/>
        <v>11064.75</v>
      </c>
      <c r="P462" s="237">
        <f t="shared" si="115"/>
        <v>163</v>
      </c>
      <c r="Q462" s="22">
        <f t="shared" si="116"/>
        <v>1.0745</v>
      </c>
      <c r="R462" s="34">
        <f t="shared" si="117"/>
        <v>1.26</v>
      </c>
      <c r="S462" s="29">
        <f t="shared" si="118"/>
        <v>1.9099999999999999E-2</v>
      </c>
      <c r="T462" s="184">
        <f t="shared" si="126"/>
        <v>32</v>
      </c>
      <c r="U462" s="31">
        <f t="shared" si="119"/>
        <v>72887201</v>
      </c>
      <c r="V462" s="37">
        <f t="shared" si="120"/>
        <v>4634.5</v>
      </c>
      <c r="W462" s="34">
        <f t="shared" si="121"/>
        <v>0.31</v>
      </c>
      <c r="X462" s="34">
        <f t="shared" si="122"/>
        <v>1.57</v>
      </c>
      <c r="Y462" s="79">
        <v>5142166.66</v>
      </c>
      <c r="Z462" s="78">
        <v>3734333577</v>
      </c>
      <c r="AA462" s="11">
        <v>1705009761</v>
      </c>
      <c r="AB462" s="11">
        <v>90684113.450000003</v>
      </c>
      <c r="AC462" s="11">
        <v>81503.67</v>
      </c>
      <c r="AD462" s="11">
        <v>110787.71</v>
      </c>
      <c r="AE462" s="11"/>
      <c r="AF462" s="11"/>
      <c r="AG462" s="11"/>
      <c r="AH462" s="11"/>
      <c r="AI462" s="11"/>
      <c r="AJ462" s="11">
        <v>2450178.88</v>
      </c>
      <c r="AK462" s="11"/>
      <c r="AL462" s="11"/>
      <c r="AM462" s="11"/>
      <c r="AN462" s="11"/>
      <c r="AO462" s="11"/>
      <c r="AP462" s="11"/>
      <c r="AQ462" s="11"/>
      <c r="AR462" s="11"/>
      <c r="AS462" s="11"/>
      <c r="AT462" s="11">
        <v>5136634.08</v>
      </c>
      <c r="AU462" s="8">
        <v>0</v>
      </c>
      <c r="AV462" s="8">
        <v>261563.45</v>
      </c>
      <c r="AW462" s="38">
        <f t="shared" si="127"/>
        <v>98724781.239999995</v>
      </c>
    </row>
    <row r="463" spans="1:49" x14ac:dyDescent="0.2">
      <c r="A463" s="1">
        <v>125239603</v>
      </c>
      <c r="B463" s="2" t="s">
        <v>525</v>
      </c>
      <c r="C463" s="2" t="s">
        <v>512</v>
      </c>
      <c r="D463" s="15">
        <v>102857</v>
      </c>
      <c r="E463" s="6">
        <v>7652</v>
      </c>
      <c r="F463" s="28">
        <f t="shared" si="123"/>
        <v>58170060.669999994</v>
      </c>
      <c r="G463" s="37">
        <f t="shared" si="112"/>
        <v>73.91</v>
      </c>
      <c r="H463" s="39">
        <f t="shared" si="124"/>
        <v>44</v>
      </c>
      <c r="I463" s="34">
        <f t="shared" si="113"/>
        <v>1.44</v>
      </c>
      <c r="J463" s="76">
        <v>64915716.57</v>
      </c>
      <c r="K463" s="76">
        <v>380130.61</v>
      </c>
      <c r="L463" s="76">
        <f t="shared" si="125"/>
        <v>64535585.960000001</v>
      </c>
      <c r="M463" s="64">
        <v>3464.6819999999998</v>
      </c>
      <c r="N463" s="23">
        <f>INDEX('BEFC_17-18'!$Z$3:$Z$502,MATCH('LECI_17-18'!A:A,'BEFC_17-18'!$A$3:$A$502))</f>
        <v>124.13</v>
      </c>
      <c r="O463" s="35">
        <f t="shared" si="114"/>
        <v>17982.439999999999</v>
      </c>
      <c r="P463" s="237">
        <f t="shared" si="115"/>
        <v>483</v>
      </c>
      <c r="Q463" s="22">
        <f t="shared" si="116"/>
        <v>0.66120000000000001</v>
      </c>
      <c r="R463" s="34">
        <f t="shared" si="117"/>
        <v>0.95</v>
      </c>
      <c r="S463" s="29">
        <f t="shared" si="118"/>
        <v>1.9E-2</v>
      </c>
      <c r="T463" s="184">
        <f t="shared" si="126"/>
        <v>37</v>
      </c>
      <c r="U463" s="31">
        <f t="shared" si="119"/>
        <v>40982416</v>
      </c>
      <c r="V463" s="37">
        <f t="shared" si="120"/>
        <v>11419.49</v>
      </c>
      <c r="W463" s="34">
        <f t="shared" si="121"/>
        <v>0</v>
      </c>
      <c r="X463" s="34">
        <f t="shared" si="122"/>
        <v>0.95</v>
      </c>
      <c r="Y463" s="79">
        <v>1838055.85</v>
      </c>
      <c r="Z463" s="78">
        <v>2019621298</v>
      </c>
      <c r="AA463" s="11">
        <v>1038767970</v>
      </c>
      <c r="AB463" s="11">
        <v>54269845.920000002</v>
      </c>
      <c r="AC463" s="11">
        <v>120714.35</v>
      </c>
      <c r="AD463" s="11">
        <v>62409.8</v>
      </c>
      <c r="AE463" s="11"/>
      <c r="AF463" s="11"/>
      <c r="AG463" s="11">
        <v>50896.92</v>
      </c>
      <c r="AH463" s="11"/>
      <c r="AI463" s="11">
        <v>50932.76</v>
      </c>
      <c r="AJ463" s="11">
        <v>648030.68999999994</v>
      </c>
      <c r="AK463" s="11"/>
      <c r="AL463" s="11"/>
      <c r="AM463" s="11"/>
      <c r="AN463" s="11"/>
      <c r="AO463" s="11"/>
      <c r="AP463" s="11"/>
      <c r="AQ463" s="11"/>
      <c r="AR463" s="11"/>
      <c r="AS463" s="11"/>
      <c r="AT463" s="11">
        <v>1008959.51</v>
      </c>
      <c r="AU463" s="8">
        <v>0</v>
      </c>
      <c r="AV463" s="8">
        <v>120214.87</v>
      </c>
      <c r="AW463" s="38">
        <f t="shared" si="127"/>
        <v>56332004.819999993</v>
      </c>
    </row>
    <row r="464" spans="1:49" x14ac:dyDescent="0.2">
      <c r="A464" s="1">
        <v>125239652</v>
      </c>
      <c r="B464" s="2" t="s">
        <v>526</v>
      </c>
      <c r="C464" s="2" t="s">
        <v>512</v>
      </c>
      <c r="D464" s="15">
        <v>48511</v>
      </c>
      <c r="E464" s="6">
        <v>15214</v>
      </c>
      <c r="F464" s="28">
        <f t="shared" si="123"/>
        <v>48882445.870000005</v>
      </c>
      <c r="G464" s="37">
        <f t="shared" si="112"/>
        <v>66.23</v>
      </c>
      <c r="H464" s="39">
        <f t="shared" si="124"/>
        <v>100</v>
      </c>
      <c r="I464" s="34">
        <f t="shared" si="113"/>
        <v>1.29</v>
      </c>
      <c r="J464" s="76">
        <v>90507076.319999993</v>
      </c>
      <c r="K464" s="76">
        <v>35041</v>
      </c>
      <c r="L464" s="76">
        <f t="shared" si="125"/>
        <v>90472035.319999993</v>
      </c>
      <c r="M464" s="64">
        <v>5635.777</v>
      </c>
      <c r="N464" s="23">
        <f>INDEX('BEFC_17-18'!$Z$3:$Z$502,MATCH('LECI_17-18'!A:A,'BEFC_17-18'!$A$3:$A$502))</f>
        <v>1353.1880000000001</v>
      </c>
      <c r="O464" s="35">
        <f t="shared" si="114"/>
        <v>12944.98</v>
      </c>
      <c r="P464" s="237">
        <f t="shared" si="115"/>
        <v>342</v>
      </c>
      <c r="Q464" s="22">
        <f t="shared" si="116"/>
        <v>0.91839999999999999</v>
      </c>
      <c r="R464" s="34">
        <f t="shared" si="117"/>
        <v>1.18</v>
      </c>
      <c r="S464" s="29">
        <f t="shared" si="118"/>
        <v>2.3599999999999999E-2</v>
      </c>
      <c r="T464" s="184">
        <f t="shared" si="126"/>
        <v>5</v>
      </c>
      <c r="U464" s="31">
        <f t="shared" si="119"/>
        <v>27769353</v>
      </c>
      <c r="V464" s="37">
        <f t="shared" si="120"/>
        <v>3973.31</v>
      </c>
      <c r="W464" s="34">
        <f t="shared" si="121"/>
        <v>0.41</v>
      </c>
      <c r="X464" s="34">
        <f t="shared" si="122"/>
        <v>1.5899999999999999</v>
      </c>
      <c r="Y464" s="79">
        <v>3404197.02</v>
      </c>
      <c r="Z464" s="78">
        <v>1365203664</v>
      </c>
      <c r="AA464" s="11">
        <v>707136121</v>
      </c>
      <c r="AB464" s="11">
        <v>40967994.75</v>
      </c>
      <c r="AC464" s="11"/>
      <c r="AD464" s="11">
        <v>51623.49</v>
      </c>
      <c r="AE464" s="11"/>
      <c r="AF464" s="11"/>
      <c r="AG464" s="11"/>
      <c r="AH464" s="11"/>
      <c r="AI464" s="11"/>
      <c r="AJ464" s="11">
        <v>432193.35</v>
      </c>
      <c r="AK464" s="11"/>
      <c r="AL464" s="11"/>
      <c r="AM464" s="11"/>
      <c r="AN464" s="11"/>
      <c r="AO464" s="11"/>
      <c r="AP464" s="11"/>
      <c r="AQ464" s="11"/>
      <c r="AR464" s="11"/>
      <c r="AS464" s="11"/>
      <c r="AT464" s="11">
        <v>3827345.68</v>
      </c>
      <c r="AU464" s="8">
        <v>0</v>
      </c>
      <c r="AV464" s="8">
        <v>199091.58</v>
      </c>
      <c r="AW464" s="38">
        <f t="shared" si="127"/>
        <v>45478248.850000001</v>
      </c>
    </row>
    <row r="465" spans="1:49" x14ac:dyDescent="0.2">
      <c r="A465" s="1">
        <v>126515001</v>
      </c>
      <c r="B465" s="2" t="s">
        <v>527</v>
      </c>
      <c r="C465" s="2" t="s">
        <v>528</v>
      </c>
      <c r="D465" s="15">
        <v>38253</v>
      </c>
      <c r="E465" s="6">
        <v>581050</v>
      </c>
      <c r="F465" s="28">
        <f t="shared" si="123"/>
        <v>1345936881.5699997</v>
      </c>
      <c r="G465" s="37">
        <f t="shared" si="112"/>
        <v>60.55</v>
      </c>
      <c r="H465" s="39">
        <f t="shared" si="124"/>
        <v>152</v>
      </c>
      <c r="I465" s="34">
        <f t="shared" si="113"/>
        <v>1.18</v>
      </c>
      <c r="J465" s="76">
        <v>2565691885.6399999</v>
      </c>
      <c r="K465" s="76">
        <v>114493.45</v>
      </c>
      <c r="L465" s="76">
        <f t="shared" si="125"/>
        <v>2565577392.1900001</v>
      </c>
      <c r="M465" s="64">
        <v>204057.76199999999</v>
      </c>
      <c r="N465" s="23">
        <f>INDEX('BEFC_17-18'!$Z$3:$Z$502,MATCH('LECI_17-18'!A:A,'BEFC_17-18'!$A$3:$A$502))</f>
        <v>105718.72199999999</v>
      </c>
      <c r="O465" s="35">
        <f t="shared" si="114"/>
        <v>8282.0300000000007</v>
      </c>
      <c r="P465" s="237">
        <f t="shared" si="115"/>
        <v>7</v>
      </c>
      <c r="Q465" s="22">
        <f t="shared" si="116"/>
        <v>1.4355</v>
      </c>
      <c r="R465" s="34">
        <f t="shared" si="117"/>
        <v>1.18</v>
      </c>
      <c r="S465" s="29">
        <f t="shared" si="118"/>
        <v>1.89E-2</v>
      </c>
      <c r="T465" s="184">
        <f t="shared" si="126"/>
        <v>38</v>
      </c>
      <c r="U465" s="31">
        <f t="shared" si="119"/>
        <v>952672316</v>
      </c>
      <c r="V465" s="37">
        <f t="shared" si="120"/>
        <v>3075.35</v>
      </c>
      <c r="W465" s="34">
        <f t="shared" si="121"/>
        <v>0.54</v>
      </c>
      <c r="X465" s="34">
        <f t="shared" si="122"/>
        <v>1.72</v>
      </c>
      <c r="Y465" s="9">
        <v>86276792.280000001</v>
      </c>
      <c r="Z465" s="10">
        <v>46327694707</v>
      </c>
      <c r="AA465" s="11">
        <v>24767254279</v>
      </c>
      <c r="AB465" s="11">
        <v>633998515.54999995</v>
      </c>
      <c r="AC465" s="11"/>
      <c r="AD465" s="11">
        <v>1043187.62</v>
      </c>
      <c r="AE465" s="11">
        <v>4619.38</v>
      </c>
      <c r="AF465" s="11"/>
      <c r="AG465" s="11"/>
      <c r="AH465" s="11"/>
      <c r="AI465" s="11"/>
      <c r="AJ465" s="11"/>
      <c r="AK465" s="11"/>
      <c r="AL465" s="11">
        <v>58763590.990000002</v>
      </c>
      <c r="AM465" s="11">
        <v>58766316.259999998</v>
      </c>
      <c r="AN465" s="11">
        <v>120000000</v>
      </c>
      <c r="AO465" s="11"/>
      <c r="AP465" s="11">
        <v>130575146.84</v>
      </c>
      <c r="AQ465" s="11">
        <v>33905946.640000001</v>
      </c>
      <c r="AR465" s="11"/>
      <c r="AS465" s="11"/>
      <c r="AT465" s="11">
        <v>83806055.349999994</v>
      </c>
      <c r="AU465" s="8">
        <v>15089533.83</v>
      </c>
      <c r="AV465" s="8">
        <v>123707176.83</v>
      </c>
      <c r="AW465" s="38">
        <f t="shared" si="127"/>
        <v>1259660089.2899997</v>
      </c>
    </row>
    <row r="466" spans="1:49" x14ac:dyDescent="0.2">
      <c r="A466" s="1">
        <v>127040503</v>
      </c>
      <c r="B466" s="2" t="s">
        <v>529</v>
      </c>
      <c r="C466" s="2" t="s">
        <v>530</v>
      </c>
      <c r="D466" s="15">
        <v>30851</v>
      </c>
      <c r="E466" s="6">
        <v>4156</v>
      </c>
      <c r="F466" s="28">
        <f t="shared" si="123"/>
        <v>6763069.6699999999</v>
      </c>
      <c r="G466" s="37">
        <f t="shared" si="112"/>
        <v>52.75</v>
      </c>
      <c r="H466" s="39">
        <f t="shared" si="124"/>
        <v>228</v>
      </c>
      <c r="I466" s="34">
        <f t="shared" si="113"/>
        <v>1.03</v>
      </c>
      <c r="J466" s="76">
        <v>19034216.530000001</v>
      </c>
      <c r="K466" s="76">
        <v>0</v>
      </c>
      <c r="L466" s="76">
        <f t="shared" si="125"/>
        <v>19034216.530000001</v>
      </c>
      <c r="M466" s="64">
        <v>1260.8050000000001</v>
      </c>
      <c r="N466" s="23">
        <f>INDEX('BEFC_17-18'!$Z$3:$Z$502,MATCH('LECI_17-18'!A:A,'BEFC_17-18'!$A$3:$A$502))</f>
        <v>700.79200000000003</v>
      </c>
      <c r="O466" s="35">
        <f t="shared" si="114"/>
        <v>9703.43</v>
      </c>
      <c r="P466" s="237">
        <f t="shared" si="115"/>
        <v>44</v>
      </c>
      <c r="Q466" s="22">
        <f t="shared" si="116"/>
        <v>1.2252000000000001</v>
      </c>
      <c r="R466" s="34">
        <f t="shared" si="117"/>
        <v>1.03</v>
      </c>
      <c r="S466" s="29">
        <f t="shared" si="118"/>
        <v>1.9099999999999999E-2</v>
      </c>
      <c r="T466" s="184">
        <f t="shared" si="126"/>
        <v>32</v>
      </c>
      <c r="U466" s="31">
        <f t="shared" si="119"/>
        <v>4750803</v>
      </c>
      <c r="V466" s="37">
        <f t="shared" si="120"/>
        <v>2421.91</v>
      </c>
      <c r="W466" s="34">
        <f t="shared" si="121"/>
        <v>0.64</v>
      </c>
      <c r="X466" s="34">
        <f t="shared" si="122"/>
        <v>1.67</v>
      </c>
      <c r="Y466" s="79">
        <v>748544.56</v>
      </c>
      <c r="Z466" s="78">
        <v>235996010</v>
      </c>
      <c r="AA466" s="11">
        <v>118541528</v>
      </c>
      <c r="AB466" s="11">
        <v>4534014.6100000003</v>
      </c>
      <c r="AC466" s="11"/>
      <c r="AD466" s="11">
        <v>6876.16</v>
      </c>
      <c r="AE466" s="11">
        <v>114113.56</v>
      </c>
      <c r="AF466" s="11"/>
      <c r="AG466" s="11">
        <v>13253.75</v>
      </c>
      <c r="AH466" s="11"/>
      <c r="AI466" s="11">
        <v>57236.67</v>
      </c>
      <c r="AJ466" s="11">
        <v>748145.86</v>
      </c>
      <c r="AK466" s="11"/>
      <c r="AL466" s="11"/>
      <c r="AM466" s="11"/>
      <c r="AN466" s="11"/>
      <c r="AO466" s="11"/>
      <c r="AP466" s="11"/>
      <c r="AQ466" s="11"/>
      <c r="AR466" s="11"/>
      <c r="AS466" s="11"/>
      <c r="AT466" s="11">
        <v>507411.7</v>
      </c>
      <c r="AU466" s="8">
        <v>0</v>
      </c>
      <c r="AV466" s="8">
        <v>33472.800000000003</v>
      </c>
      <c r="AW466" s="38">
        <f t="shared" si="127"/>
        <v>6014525.1100000003</v>
      </c>
    </row>
    <row r="467" spans="1:49" x14ac:dyDescent="0.2">
      <c r="A467" s="1">
        <v>127040703</v>
      </c>
      <c r="B467" s="2" t="s">
        <v>531</v>
      </c>
      <c r="C467" s="2" t="s">
        <v>530</v>
      </c>
      <c r="D467" s="15">
        <v>49731</v>
      </c>
      <c r="E467" s="6">
        <v>10336</v>
      </c>
      <c r="F467" s="28">
        <f t="shared" si="123"/>
        <v>24947676.410000004</v>
      </c>
      <c r="G467" s="37">
        <f t="shared" si="112"/>
        <v>48.53</v>
      </c>
      <c r="H467" s="39">
        <f t="shared" si="124"/>
        <v>287</v>
      </c>
      <c r="I467" s="34">
        <f t="shared" si="113"/>
        <v>0.95</v>
      </c>
      <c r="J467" s="76">
        <v>38763819.950000003</v>
      </c>
      <c r="K467" s="76">
        <v>121175</v>
      </c>
      <c r="L467" s="76">
        <f t="shared" si="125"/>
        <v>38642644.950000003</v>
      </c>
      <c r="M467" s="64">
        <v>2917.0219999999999</v>
      </c>
      <c r="N467" s="23">
        <f>INDEX('BEFC_17-18'!$Z$3:$Z$502,MATCH('LECI_17-18'!A:A,'BEFC_17-18'!$A$3:$A$502))</f>
        <v>484.755</v>
      </c>
      <c r="O467" s="35">
        <f t="shared" si="114"/>
        <v>11359.55</v>
      </c>
      <c r="P467" s="237">
        <f t="shared" si="115"/>
        <v>197</v>
      </c>
      <c r="Q467" s="22">
        <f t="shared" si="116"/>
        <v>1.0466</v>
      </c>
      <c r="R467" s="34">
        <f t="shared" si="117"/>
        <v>0.95</v>
      </c>
      <c r="S467" s="29">
        <f t="shared" si="118"/>
        <v>1.6500000000000001E-2</v>
      </c>
      <c r="T467" s="184">
        <f t="shared" si="126"/>
        <v>100</v>
      </c>
      <c r="U467" s="31">
        <f t="shared" si="119"/>
        <v>20291949</v>
      </c>
      <c r="V467" s="37">
        <f t="shared" si="120"/>
        <v>5965.1</v>
      </c>
      <c r="W467" s="34">
        <f t="shared" si="121"/>
        <v>0.11</v>
      </c>
      <c r="X467" s="34">
        <f t="shared" si="122"/>
        <v>1.06</v>
      </c>
      <c r="Y467" s="79">
        <v>1052347.78</v>
      </c>
      <c r="Z467" s="78">
        <v>979790563</v>
      </c>
      <c r="AA467" s="11">
        <v>534534013</v>
      </c>
      <c r="AB467" s="11">
        <v>18682149.440000001</v>
      </c>
      <c r="AC467" s="11"/>
      <c r="AD467" s="11">
        <v>22973.360000000001</v>
      </c>
      <c r="AE467" s="11">
        <v>10840.47</v>
      </c>
      <c r="AF467" s="11"/>
      <c r="AG467" s="11">
        <v>46341.94</v>
      </c>
      <c r="AH467" s="11"/>
      <c r="AI467" s="11">
        <v>74981.39</v>
      </c>
      <c r="AJ467" s="11">
        <v>3272587.42</v>
      </c>
      <c r="AK467" s="11"/>
      <c r="AL467" s="11"/>
      <c r="AM467" s="11"/>
      <c r="AN467" s="11"/>
      <c r="AO467" s="11"/>
      <c r="AP467" s="11"/>
      <c r="AQ467" s="11"/>
      <c r="AR467" s="11"/>
      <c r="AS467" s="11"/>
      <c r="AT467" s="11">
        <v>1440986.83</v>
      </c>
      <c r="AU467" s="8">
        <v>0</v>
      </c>
      <c r="AV467" s="8">
        <v>344467.78</v>
      </c>
      <c r="AW467" s="38">
        <f t="shared" si="127"/>
        <v>23895328.630000003</v>
      </c>
    </row>
    <row r="468" spans="1:49" x14ac:dyDescent="0.2">
      <c r="A468" s="1">
        <v>127041203</v>
      </c>
      <c r="B468" s="2" t="s">
        <v>532</v>
      </c>
      <c r="C468" s="2" t="s">
        <v>530</v>
      </c>
      <c r="D468" s="15">
        <v>56779</v>
      </c>
      <c r="E468" s="6">
        <v>6335</v>
      </c>
      <c r="F468" s="28">
        <f t="shared" si="123"/>
        <v>17953679.449999996</v>
      </c>
      <c r="G468" s="37">
        <f t="shared" si="112"/>
        <v>49.91</v>
      </c>
      <c r="H468" s="39">
        <f t="shared" si="124"/>
        <v>269</v>
      </c>
      <c r="I468" s="34">
        <f t="shared" si="113"/>
        <v>0.97</v>
      </c>
      <c r="J468" s="76">
        <v>26095520.109999999</v>
      </c>
      <c r="K468" s="76">
        <v>860858.84000000008</v>
      </c>
      <c r="L468" s="76">
        <f t="shared" si="125"/>
        <v>25234661.27</v>
      </c>
      <c r="M468" s="64">
        <v>2034.4939999999999</v>
      </c>
      <c r="N468" s="23">
        <f>INDEX('BEFC_17-18'!$Z$3:$Z$502,MATCH('LECI_17-18'!A:A,'BEFC_17-18'!$A$3:$A$502))</f>
        <v>239.78100000000001</v>
      </c>
      <c r="O468" s="35">
        <f t="shared" si="114"/>
        <v>11095.69</v>
      </c>
      <c r="P468" s="237">
        <f t="shared" si="115"/>
        <v>167</v>
      </c>
      <c r="Q468" s="22">
        <f t="shared" si="116"/>
        <v>1.0714999999999999</v>
      </c>
      <c r="R468" s="34">
        <f t="shared" si="117"/>
        <v>0.97</v>
      </c>
      <c r="S468" s="29">
        <f t="shared" si="118"/>
        <v>1.4200000000000001E-2</v>
      </c>
      <c r="T468" s="184">
        <f t="shared" si="126"/>
        <v>203</v>
      </c>
      <c r="U468" s="31">
        <f t="shared" si="119"/>
        <v>16967253</v>
      </c>
      <c r="V468" s="37">
        <f t="shared" si="120"/>
        <v>7460.51</v>
      </c>
      <c r="W468" s="34">
        <f t="shared" si="121"/>
        <v>0</v>
      </c>
      <c r="X468" s="34">
        <f t="shared" si="122"/>
        <v>0.97</v>
      </c>
      <c r="Y468" s="79">
        <v>429788.63</v>
      </c>
      <c r="Z468" s="78">
        <v>843727690</v>
      </c>
      <c r="AA468" s="11">
        <v>422485213</v>
      </c>
      <c r="AB468" s="11">
        <v>14492347.42</v>
      </c>
      <c r="AC468" s="11"/>
      <c r="AD468" s="11">
        <v>18417.25</v>
      </c>
      <c r="AE468" s="11">
        <v>18373.349999999999</v>
      </c>
      <c r="AF468" s="11"/>
      <c r="AG468" s="11">
        <v>32765.25</v>
      </c>
      <c r="AH468" s="11"/>
      <c r="AI468" s="11">
        <v>68945.67</v>
      </c>
      <c r="AJ468" s="11">
        <v>2351327.75</v>
      </c>
      <c r="AK468" s="11"/>
      <c r="AL468" s="11"/>
      <c r="AM468" s="11"/>
      <c r="AN468" s="11"/>
      <c r="AO468" s="11"/>
      <c r="AP468" s="11"/>
      <c r="AQ468" s="11"/>
      <c r="AR468" s="11"/>
      <c r="AS468" s="11"/>
      <c r="AT468" s="11">
        <v>540228.66</v>
      </c>
      <c r="AU468" s="8">
        <v>1238.1500000000001</v>
      </c>
      <c r="AV468" s="8">
        <v>247.32</v>
      </c>
      <c r="AW468" s="38">
        <f t="shared" si="127"/>
        <v>17523890.819999997</v>
      </c>
    </row>
    <row r="469" spans="1:49" x14ac:dyDescent="0.2">
      <c r="A469" s="1">
        <v>127041503</v>
      </c>
      <c r="B469" s="2" t="s">
        <v>533</v>
      </c>
      <c r="C469" s="2" t="s">
        <v>530</v>
      </c>
      <c r="D469" s="15">
        <v>36000</v>
      </c>
      <c r="E469" s="6">
        <v>5208</v>
      </c>
      <c r="F469" s="28">
        <f t="shared" si="123"/>
        <v>8722214.75</v>
      </c>
      <c r="G469" s="37">
        <f t="shared" si="112"/>
        <v>46.52</v>
      </c>
      <c r="H469" s="39">
        <f t="shared" si="124"/>
        <v>308</v>
      </c>
      <c r="I469" s="34">
        <f t="shared" si="113"/>
        <v>0.91</v>
      </c>
      <c r="J469" s="76">
        <v>24370368</v>
      </c>
      <c r="K469" s="76">
        <v>1020</v>
      </c>
      <c r="L469" s="76">
        <f t="shared" si="125"/>
        <v>24369348</v>
      </c>
      <c r="M469" s="64">
        <v>1771.932</v>
      </c>
      <c r="N469" s="23">
        <f>INDEX('BEFC_17-18'!$Z$3:$Z$502,MATCH('LECI_17-18'!A:A,'BEFC_17-18'!$A$3:$A$502))</f>
        <v>787.45299999999997</v>
      </c>
      <c r="O469" s="35">
        <f t="shared" si="114"/>
        <v>9521.56</v>
      </c>
      <c r="P469" s="237">
        <f t="shared" si="115"/>
        <v>35</v>
      </c>
      <c r="Q469" s="22">
        <f t="shared" si="116"/>
        <v>1.2486999999999999</v>
      </c>
      <c r="R469" s="34">
        <f t="shared" si="117"/>
        <v>0.91</v>
      </c>
      <c r="S469" s="29">
        <f t="shared" si="118"/>
        <v>1.6500000000000001E-2</v>
      </c>
      <c r="T469" s="184">
        <f t="shared" si="126"/>
        <v>100</v>
      </c>
      <c r="U469" s="31">
        <f t="shared" si="119"/>
        <v>7081070</v>
      </c>
      <c r="V469" s="37">
        <f t="shared" si="120"/>
        <v>2766.71</v>
      </c>
      <c r="W469" s="34">
        <f t="shared" si="121"/>
        <v>0.59</v>
      </c>
      <c r="X469" s="34">
        <f t="shared" si="122"/>
        <v>1.5</v>
      </c>
      <c r="Y469" s="79">
        <v>994828.75</v>
      </c>
      <c r="Z469" s="78">
        <v>341148204</v>
      </c>
      <c r="AA469" s="11">
        <v>187289890</v>
      </c>
      <c r="AB469" s="11">
        <v>5607240</v>
      </c>
      <c r="AC469" s="11"/>
      <c r="AD469" s="11">
        <v>8743</v>
      </c>
      <c r="AE469" s="11">
        <v>60944</v>
      </c>
      <c r="AF469" s="11"/>
      <c r="AG469" s="11">
        <v>21759</v>
      </c>
      <c r="AH469" s="11"/>
      <c r="AI469" s="11">
        <v>48856</v>
      </c>
      <c r="AJ469" s="11">
        <v>1141515</v>
      </c>
      <c r="AK469" s="11"/>
      <c r="AL469" s="11"/>
      <c r="AM469" s="11"/>
      <c r="AN469" s="11"/>
      <c r="AO469" s="11"/>
      <c r="AP469" s="11"/>
      <c r="AQ469" s="11"/>
      <c r="AR469" s="11"/>
      <c r="AS469" s="11"/>
      <c r="AT469" s="11">
        <v>825456</v>
      </c>
      <c r="AU469" s="8">
        <v>0</v>
      </c>
      <c r="AV469" s="8">
        <v>12873</v>
      </c>
      <c r="AW469" s="38">
        <f t="shared" si="127"/>
        <v>7727386</v>
      </c>
    </row>
    <row r="470" spans="1:49" x14ac:dyDescent="0.2">
      <c r="A470" s="1">
        <v>127041603</v>
      </c>
      <c r="B470" s="2" t="s">
        <v>534</v>
      </c>
      <c r="C470" s="2" t="s">
        <v>530</v>
      </c>
      <c r="D470" s="15">
        <v>54588</v>
      </c>
      <c r="E470" s="6">
        <v>7305</v>
      </c>
      <c r="F470" s="28">
        <f t="shared" si="123"/>
        <v>18215903.760000002</v>
      </c>
      <c r="G470" s="37">
        <f t="shared" si="112"/>
        <v>45.68</v>
      </c>
      <c r="H470" s="39">
        <f t="shared" si="124"/>
        <v>323</v>
      </c>
      <c r="I470" s="34">
        <f t="shared" si="113"/>
        <v>0.89</v>
      </c>
      <c r="J470" s="76">
        <v>30414856</v>
      </c>
      <c r="K470" s="76">
        <v>0</v>
      </c>
      <c r="L470" s="76">
        <f t="shared" si="125"/>
        <v>30414856</v>
      </c>
      <c r="M470" s="64">
        <v>2516.636</v>
      </c>
      <c r="N470" s="23">
        <f>INDEX('BEFC_17-18'!$Z$3:$Z$502,MATCH('LECI_17-18'!A:A,'BEFC_17-18'!$A$3:$A$502))</f>
        <v>398.27300000000002</v>
      </c>
      <c r="O470" s="35">
        <f t="shared" si="114"/>
        <v>10434.24</v>
      </c>
      <c r="P470" s="237">
        <f t="shared" si="115"/>
        <v>94</v>
      </c>
      <c r="Q470" s="22">
        <f t="shared" si="116"/>
        <v>1.1394</v>
      </c>
      <c r="R470" s="34">
        <f t="shared" si="117"/>
        <v>0.89</v>
      </c>
      <c r="S470" s="29">
        <f t="shared" si="118"/>
        <v>1.29E-2</v>
      </c>
      <c r="T470" s="184">
        <f t="shared" si="126"/>
        <v>289</v>
      </c>
      <c r="U470" s="31">
        <f t="shared" si="119"/>
        <v>18952941</v>
      </c>
      <c r="V470" s="37">
        <f t="shared" si="120"/>
        <v>6502.07</v>
      </c>
      <c r="W470" s="34">
        <f t="shared" si="121"/>
        <v>0.03</v>
      </c>
      <c r="X470" s="34">
        <f t="shared" si="122"/>
        <v>0.92</v>
      </c>
      <c r="Y470" s="79">
        <v>860712.76</v>
      </c>
      <c r="Z470" s="78">
        <v>965182452</v>
      </c>
      <c r="AA470" s="11">
        <v>449216163</v>
      </c>
      <c r="AB470" s="11">
        <v>13837831</v>
      </c>
      <c r="AC470" s="11">
        <v>41435</v>
      </c>
      <c r="AD470" s="11">
        <v>19107</v>
      </c>
      <c r="AE470" s="11">
        <v>3406</v>
      </c>
      <c r="AF470" s="11"/>
      <c r="AG470" s="11">
        <v>52863</v>
      </c>
      <c r="AH470" s="11"/>
      <c r="AI470" s="11">
        <v>100476</v>
      </c>
      <c r="AJ470" s="11">
        <v>2376170</v>
      </c>
      <c r="AK470" s="11"/>
      <c r="AL470" s="11"/>
      <c r="AM470" s="11"/>
      <c r="AN470" s="11"/>
      <c r="AO470" s="11"/>
      <c r="AP470" s="11"/>
      <c r="AQ470" s="11"/>
      <c r="AR470" s="11"/>
      <c r="AS470" s="11"/>
      <c r="AT470" s="11">
        <v>888959</v>
      </c>
      <c r="AU470" s="8">
        <v>0</v>
      </c>
      <c r="AV470" s="8">
        <v>34944</v>
      </c>
      <c r="AW470" s="38">
        <f t="shared" si="127"/>
        <v>17355191</v>
      </c>
    </row>
    <row r="471" spans="1:49" x14ac:dyDescent="0.2">
      <c r="A471" s="7">
        <v>127042003</v>
      </c>
      <c r="B471" s="7" t="s">
        <v>535</v>
      </c>
      <c r="C471" s="7" t="s">
        <v>530</v>
      </c>
      <c r="D471" s="15">
        <v>61163</v>
      </c>
      <c r="E471" s="6">
        <v>7250</v>
      </c>
      <c r="F471" s="28">
        <f t="shared" si="123"/>
        <v>18008131.02</v>
      </c>
      <c r="G471" s="37">
        <f t="shared" si="112"/>
        <v>40.61</v>
      </c>
      <c r="H471" s="39">
        <f t="shared" si="124"/>
        <v>384</v>
      </c>
      <c r="I471" s="34">
        <f t="shared" si="113"/>
        <v>0.79</v>
      </c>
      <c r="J471" s="76">
        <v>31817468.510000002</v>
      </c>
      <c r="K471" s="76">
        <v>1300</v>
      </c>
      <c r="L471" s="76">
        <f t="shared" si="125"/>
        <v>31816168.510000002</v>
      </c>
      <c r="M471" s="64">
        <v>2379.6019999999999</v>
      </c>
      <c r="N471" s="23">
        <f>INDEX('BEFC_17-18'!$Z$3:$Z$502,MATCH('LECI_17-18'!A:A,'BEFC_17-18'!$A$3:$A$502))</f>
        <v>257.84899999999999</v>
      </c>
      <c r="O471" s="35">
        <f t="shared" si="114"/>
        <v>12063.23</v>
      </c>
      <c r="P471" s="237">
        <f t="shared" si="115"/>
        <v>273</v>
      </c>
      <c r="Q471" s="22">
        <f t="shared" si="116"/>
        <v>0.98560000000000003</v>
      </c>
      <c r="R471" s="34">
        <f t="shared" si="117"/>
        <v>0.78</v>
      </c>
      <c r="S471" s="29">
        <f t="shared" si="118"/>
        <v>1.14E-2</v>
      </c>
      <c r="T471" s="184">
        <f t="shared" si="126"/>
        <v>378</v>
      </c>
      <c r="U471" s="31">
        <f t="shared" si="119"/>
        <v>21180870</v>
      </c>
      <c r="V471" s="37">
        <f t="shared" si="120"/>
        <v>8030.81</v>
      </c>
      <c r="W471" s="34">
        <f t="shared" si="121"/>
        <v>0</v>
      </c>
      <c r="X471" s="34">
        <f t="shared" si="122"/>
        <v>0.78</v>
      </c>
      <c r="Y471" s="79">
        <v>840037.65</v>
      </c>
      <c r="Z471" s="78">
        <v>1114836217</v>
      </c>
      <c r="AA471" s="11">
        <v>465825717</v>
      </c>
      <c r="AB471" s="11">
        <v>13336767.949999999</v>
      </c>
      <c r="AC471" s="11"/>
      <c r="AD471" s="11">
        <v>18519.240000000002</v>
      </c>
      <c r="AE471" s="11">
        <v>74012.7</v>
      </c>
      <c r="AF471" s="11"/>
      <c r="AG471" s="11"/>
      <c r="AH471" s="11"/>
      <c r="AI471" s="11">
        <v>39855.06</v>
      </c>
      <c r="AJ471" s="11">
        <v>2889262.69</v>
      </c>
      <c r="AK471" s="11"/>
      <c r="AL471" s="11"/>
      <c r="AM471" s="11"/>
      <c r="AN471" s="11"/>
      <c r="AO471" s="11"/>
      <c r="AP471" s="11"/>
      <c r="AQ471" s="11"/>
      <c r="AR471" s="11"/>
      <c r="AS471" s="11"/>
      <c r="AT471" s="11">
        <v>689862.38</v>
      </c>
      <c r="AU471" s="8">
        <v>0</v>
      </c>
      <c r="AV471" s="8">
        <v>119813.35</v>
      </c>
      <c r="AW471" s="38">
        <f t="shared" si="127"/>
        <v>17168093.370000001</v>
      </c>
    </row>
    <row r="472" spans="1:49" x14ac:dyDescent="0.2">
      <c r="A472" s="1">
        <v>127042853</v>
      </c>
      <c r="B472" s="2" t="s">
        <v>536</v>
      </c>
      <c r="C472" s="2" t="s">
        <v>530</v>
      </c>
      <c r="D472" s="15">
        <v>52849</v>
      </c>
      <c r="E472" s="6">
        <v>4845</v>
      </c>
      <c r="F472" s="28">
        <f t="shared" si="123"/>
        <v>8659125.5599999987</v>
      </c>
      <c r="G472" s="37">
        <f t="shared" si="112"/>
        <v>33.82</v>
      </c>
      <c r="H472" s="39">
        <f t="shared" si="124"/>
        <v>451</v>
      </c>
      <c r="I472" s="34">
        <f t="shared" si="113"/>
        <v>0.66</v>
      </c>
      <c r="J472" s="76">
        <v>19939265.550000001</v>
      </c>
      <c r="K472" s="76">
        <v>6125</v>
      </c>
      <c r="L472" s="76">
        <f t="shared" si="125"/>
        <v>19933140.550000001</v>
      </c>
      <c r="M472" s="64">
        <v>1490.4690000000001</v>
      </c>
      <c r="N472" s="23">
        <f>INDEX('BEFC_17-18'!$Z$3:$Z$502,MATCH('LECI_17-18'!A:A,'BEFC_17-18'!$A$3:$A$502))</f>
        <v>290.77100000000002</v>
      </c>
      <c r="O472" s="35">
        <f t="shared" si="114"/>
        <v>11190.6</v>
      </c>
      <c r="P472" s="237">
        <f t="shared" si="115"/>
        <v>173</v>
      </c>
      <c r="Q472" s="22">
        <f t="shared" si="116"/>
        <v>1.0624</v>
      </c>
      <c r="R472" s="34">
        <f t="shared" si="117"/>
        <v>0.66</v>
      </c>
      <c r="S472" s="29">
        <f t="shared" si="118"/>
        <v>1.12E-2</v>
      </c>
      <c r="T472" s="184">
        <f t="shared" si="126"/>
        <v>392</v>
      </c>
      <c r="U472" s="31">
        <f t="shared" si="119"/>
        <v>10342816</v>
      </c>
      <c r="V472" s="37">
        <f t="shared" si="120"/>
        <v>5806.53</v>
      </c>
      <c r="W472" s="34">
        <f t="shared" si="121"/>
        <v>0.13</v>
      </c>
      <c r="X472" s="34">
        <f t="shared" si="122"/>
        <v>0.79</v>
      </c>
      <c r="Y472" s="79">
        <v>500360.98</v>
      </c>
      <c r="Z472" s="78">
        <v>534374933</v>
      </c>
      <c r="AA472" s="11">
        <v>237477009</v>
      </c>
      <c r="AB472" s="11">
        <v>6295490.54</v>
      </c>
      <c r="AC472" s="11">
        <v>13583.77</v>
      </c>
      <c r="AD472" s="11">
        <v>8385.1</v>
      </c>
      <c r="AE472" s="11">
        <v>3101.33</v>
      </c>
      <c r="AF472" s="11"/>
      <c r="AG472" s="11"/>
      <c r="AH472" s="11"/>
      <c r="AI472" s="11">
        <v>13772.14</v>
      </c>
      <c r="AJ472" s="11">
        <v>1363773.86</v>
      </c>
      <c r="AK472" s="11"/>
      <c r="AL472" s="11"/>
      <c r="AM472" s="11"/>
      <c r="AN472" s="11"/>
      <c r="AO472" s="11"/>
      <c r="AP472" s="11"/>
      <c r="AQ472" s="11"/>
      <c r="AR472" s="11"/>
      <c r="AS472" s="11"/>
      <c r="AT472" s="11">
        <v>460657.84</v>
      </c>
      <c r="AU472" s="8">
        <v>0</v>
      </c>
      <c r="AV472" s="8">
        <v>0</v>
      </c>
      <c r="AW472" s="38">
        <f t="shared" si="127"/>
        <v>8158764.5799999991</v>
      </c>
    </row>
    <row r="473" spans="1:49" x14ac:dyDescent="0.2">
      <c r="A473" s="1">
        <v>127044103</v>
      </c>
      <c r="B473" s="2" t="s">
        <v>537</v>
      </c>
      <c r="C473" s="2" t="s">
        <v>530</v>
      </c>
      <c r="D473" s="15">
        <v>63210</v>
      </c>
      <c r="E473" s="6">
        <v>7173</v>
      </c>
      <c r="F473" s="28">
        <f t="shared" si="123"/>
        <v>19244756.489999998</v>
      </c>
      <c r="G473" s="37">
        <f t="shared" si="112"/>
        <v>42.44</v>
      </c>
      <c r="H473" s="39">
        <f t="shared" si="124"/>
        <v>356</v>
      </c>
      <c r="I473" s="34">
        <f t="shared" si="113"/>
        <v>0.83</v>
      </c>
      <c r="J473" s="76">
        <v>33500951.700000003</v>
      </c>
      <c r="K473" s="76">
        <v>99942.03</v>
      </c>
      <c r="L473" s="76">
        <f t="shared" si="125"/>
        <v>33401009.670000002</v>
      </c>
      <c r="M473" s="64">
        <v>2194.0880000000002</v>
      </c>
      <c r="N473" s="23">
        <f>INDEX('BEFC_17-18'!$Z$3:$Z$502,MATCH('LECI_17-18'!A:A,'BEFC_17-18'!$A$3:$A$502))</f>
        <v>166.05500000000001</v>
      </c>
      <c r="O473" s="35">
        <f t="shared" si="114"/>
        <v>14152.11</v>
      </c>
      <c r="P473" s="237">
        <f t="shared" si="115"/>
        <v>409</v>
      </c>
      <c r="Q473" s="22">
        <f t="shared" si="116"/>
        <v>0.84009999999999996</v>
      </c>
      <c r="R473" s="34">
        <f t="shared" si="117"/>
        <v>0.7</v>
      </c>
      <c r="S473" s="29">
        <f t="shared" si="118"/>
        <v>1.46E-2</v>
      </c>
      <c r="T473" s="184">
        <f t="shared" si="126"/>
        <v>184</v>
      </c>
      <c r="U473" s="31">
        <f t="shared" si="119"/>
        <v>17638116</v>
      </c>
      <c r="V473" s="37">
        <f t="shared" si="120"/>
        <v>7473.33</v>
      </c>
      <c r="W473" s="34">
        <f t="shared" si="121"/>
        <v>0</v>
      </c>
      <c r="X473" s="34">
        <f t="shared" si="122"/>
        <v>0.7</v>
      </c>
      <c r="Y473" s="79">
        <v>1149305.69</v>
      </c>
      <c r="Z473" s="78">
        <v>864139324</v>
      </c>
      <c r="AA473" s="11">
        <v>452137988</v>
      </c>
      <c r="AB473" s="11">
        <v>14386621.77</v>
      </c>
      <c r="AC473" s="11">
        <v>19909.36</v>
      </c>
      <c r="AD473" s="11">
        <v>20494.03</v>
      </c>
      <c r="AE473" s="11">
        <v>22346.65</v>
      </c>
      <c r="AF473" s="11"/>
      <c r="AG473" s="11"/>
      <c r="AH473" s="11"/>
      <c r="AI473" s="11">
        <v>19472.669999999998</v>
      </c>
      <c r="AJ473" s="11">
        <v>2619550.35</v>
      </c>
      <c r="AK473" s="11"/>
      <c r="AL473" s="11"/>
      <c r="AM473" s="11"/>
      <c r="AN473" s="11"/>
      <c r="AO473" s="11"/>
      <c r="AP473" s="11"/>
      <c r="AQ473" s="11"/>
      <c r="AR473" s="11"/>
      <c r="AS473" s="11"/>
      <c r="AT473" s="11">
        <v>987103.68</v>
      </c>
      <c r="AU473" s="8">
        <v>0</v>
      </c>
      <c r="AV473" s="8">
        <v>19952.29</v>
      </c>
      <c r="AW473" s="38">
        <f t="shared" si="127"/>
        <v>18095450.799999997</v>
      </c>
    </row>
    <row r="474" spans="1:49" x14ac:dyDescent="0.2">
      <c r="A474" s="1">
        <v>127045303</v>
      </c>
      <c r="B474" s="2" t="s">
        <v>538</v>
      </c>
      <c r="C474" s="2" t="s">
        <v>530</v>
      </c>
      <c r="D474" s="15">
        <v>22907</v>
      </c>
      <c r="E474" s="6">
        <v>1013</v>
      </c>
      <c r="F474" s="28">
        <f t="shared" si="123"/>
        <v>913509.82</v>
      </c>
      <c r="G474" s="37">
        <f t="shared" si="112"/>
        <v>39.369999999999997</v>
      </c>
      <c r="H474" s="39">
        <f t="shared" si="124"/>
        <v>398</v>
      </c>
      <c r="I474" s="34">
        <f t="shared" si="113"/>
        <v>0.77</v>
      </c>
      <c r="J474" s="76">
        <v>5064413.04</v>
      </c>
      <c r="K474" s="76">
        <v>0</v>
      </c>
      <c r="L474" s="76">
        <f t="shared" si="125"/>
        <v>5064413.04</v>
      </c>
      <c r="M474" s="64">
        <v>420.274</v>
      </c>
      <c r="N474" s="23">
        <f>INDEX('BEFC_17-18'!$Z$3:$Z$502,MATCH('LECI_17-18'!A:A,'BEFC_17-18'!$A$3:$A$502))</f>
        <v>212.06200000000001</v>
      </c>
      <c r="O474" s="35">
        <f t="shared" si="114"/>
        <v>8009.05</v>
      </c>
      <c r="P474" s="237">
        <f t="shared" si="115"/>
        <v>6</v>
      </c>
      <c r="Q474" s="22">
        <f t="shared" si="116"/>
        <v>1.4844999999999999</v>
      </c>
      <c r="R474" s="34">
        <f t="shared" si="117"/>
        <v>0.77</v>
      </c>
      <c r="S474" s="29">
        <f t="shared" si="118"/>
        <v>8.6E-3</v>
      </c>
      <c r="T474" s="184">
        <f t="shared" si="126"/>
        <v>482</v>
      </c>
      <c r="U474" s="31">
        <f t="shared" si="119"/>
        <v>1417146</v>
      </c>
      <c r="V474" s="37">
        <f t="shared" si="120"/>
        <v>2241.13</v>
      </c>
      <c r="W474" s="34">
        <f t="shared" si="121"/>
        <v>0.67</v>
      </c>
      <c r="X474" s="34">
        <f t="shared" si="122"/>
        <v>1.44</v>
      </c>
      <c r="Y474" s="79">
        <v>88956.27</v>
      </c>
      <c r="Z474" s="78">
        <v>70634366</v>
      </c>
      <c r="AA474" s="11">
        <v>35122781</v>
      </c>
      <c r="AB474" s="11">
        <v>548096.68999999994</v>
      </c>
      <c r="AC474" s="11"/>
      <c r="AD474" s="11"/>
      <c r="AE474" s="11">
        <v>4797.21</v>
      </c>
      <c r="AF474" s="11"/>
      <c r="AG474" s="11"/>
      <c r="AH474" s="11"/>
      <c r="AI474" s="11">
        <v>5726.56</v>
      </c>
      <c r="AJ474" s="11">
        <v>188468.27</v>
      </c>
      <c r="AK474" s="11"/>
      <c r="AL474" s="11"/>
      <c r="AM474" s="11"/>
      <c r="AN474" s="11"/>
      <c r="AO474" s="11"/>
      <c r="AP474" s="11"/>
      <c r="AQ474" s="11"/>
      <c r="AR474" s="11"/>
      <c r="AS474" s="11"/>
      <c r="AT474" s="11">
        <v>60638.63</v>
      </c>
      <c r="AU474" s="8">
        <v>0</v>
      </c>
      <c r="AV474" s="8">
        <v>16826.189999999999</v>
      </c>
      <c r="AW474" s="38">
        <f t="shared" si="127"/>
        <v>824553.54999999993</v>
      </c>
    </row>
    <row r="475" spans="1:49" x14ac:dyDescent="0.2">
      <c r="A475" s="1">
        <v>127045653</v>
      </c>
      <c r="B475" s="2" t="s">
        <v>539</v>
      </c>
      <c r="C475" s="2" t="s">
        <v>530</v>
      </c>
      <c r="D475" s="15">
        <v>44338</v>
      </c>
      <c r="E475" s="6">
        <v>4568</v>
      </c>
      <c r="F475" s="28">
        <f t="shared" si="123"/>
        <v>6959961.3199999994</v>
      </c>
      <c r="G475" s="37">
        <f t="shared" si="112"/>
        <v>34.36</v>
      </c>
      <c r="H475" s="39">
        <f t="shared" si="124"/>
        <v>447</v>
      </c>
      <c r="I475" s="34">
        <f t="shared" si="113"/>
        <v>0.67</v>
      </c>
      <c r="J475" s="76">
        <v>20218123.469999999</v>
      </c>
      <c r="K475" s="76">
        <v>16660.48</v>
      </c>
      <c r="L475" s="76">
        <f t="shared" si="125"/>
        <v>20201462.989999998</v>
      </c>
      <c r="M475" s="64">
        <v>1511.874</v>
      </c>
      <c r="N475" s="23">
        <f>INDEX('BEFC_17-18'!$Z$3:$Z$502,MATCH('LECI_17-18'!A:A,'BEFC_17-18'!$A$3:$A$502))</f>
        <v>295.51400000000001</v>
      </c>
      <c r="O475" s="35">
        <f t="shared" si="114"/>
        <v>11177.16</v>
      </c>
      <c r="P475" s="237">
        <f t="shared" si="115"/>
        <v>170</v>
      </c>
      <c r="Q475" s="22">
        <f t="shared" si="116"/>
        <v>1.0637000000000001</v>
      </c>
      <c r="R475" s="34">
        <f t="shared" si="117"/>
        <v>0.67</v>
      </c>
      <c r="S475" s="29">
        <f t="shared" si="118"/>
        <v>1.3899999999999999E-2</v>
      </c>
      <c r="T475" s="184">
        <f t="shared" si="126"/>
        <v>220</v>
      </c>
      <c r="U475" s="31">
        <f t="shared" si="119"/>
        <v>6691005</v>
      </c>
      <c r="V475" s="37">
        <f t="shared" si="120"/>
        <v>3702.03</v>
      </c>
      <c r="W475" s="34">
        <f t="shared" si="121"/>
        <v>0.45</v>
      </c>
      <c r="X475" s="34">
        <f t="shared" si="122"/>
        <v>1.1200000000000001</v>
      </c>
      <c r="Y475" s="79">
        <v>671843</v>
      </c>
      <c r="Z475" s="78">
        <v>296207167</v>
      </c>
      <c r="AA475" s="11">
        <v>203121563</v>
      </c>
      <c r="AB475" s="11">
        <v>4591414.66</v>
      </c>
      <c r="AC475" s="11"/>
      <c r="AD475" s="11">
        <v>6808.3</v>
      </c>
      <c r="AE475" s="11">
        <v>9859.34</v>
      </c>
      <c r="AF475" s="11"/>
      <c r="AG475" s="11">
        <v>22245.43</v>
      </c>
      <c r="AH475" s="11"/>
      <c r="AI475" s="11">
        <v>34105.26</v>
      </c>
      <c r="AJ475" s="11">
        <v>1139277.3999999999</v>
      </c>
      <c r="AK475" s="11"/>
      <c r="AL475" s="11"/>
      <c r="AM475" s="11"/>
      <c r="AN475" s="11"/>
      <c r="AO475" s="11"/>
      <c r="AP475" s="11"/>
      <c r="AQ475" s="11"/>
      <c r="AR475" s="11"/>
      <c r="AS475" s="11"/>
      <c r="AT475" s="11">
        <v>438167.45</v>
      </c>
      <c r="AU475" s="8">
        <v>0</v>
      </c>
      <c r="AV475" s="8">
        <v>46240.480000000003</v>
      </c>
      <c r="AW475" s="38">
        <f t="shared" si="127"/>
        <v>6288118.3199999994</v>
      </c>
    </row>
    <row r="476" spans="1:49" x14ac:dyDescent="0.2">
      <c r="A476" s="1">
        <v>127045853</v>
      </c>
      <c r="B476" s="2" t="s">
        <v>540</v>
      </c>
      <c r="C476" s="2" t="s">
        <v>530</v>
      </c>
      <c r="D476" s="15">
        <v>58969</v>
      </c>
      <c r="E476" s="6">
        <v>4074</v>
      </c>
      <c r="F476" s="28">
        <f t="shared" si="123"/>
        <v>9917100.4900000002</v>
      </c>
      <c r="G476" s="37">
        <f t="shared" si="112"/>
        <v>41.28</v>
      </c>
      <c r="H476" s="39">
        <f t="shared" si="124"/>
        <v>371</v>
      </c>
      <c r="I476" s="34">
        <f t="shared" si="113"/>
        <v>0.81</v>
      </c>
      <c r="J476" s="76">
        <v>20798726.18</v>
      </c>
      <c r="K476" s="76">
        <v>15160</v>
      </c>
      <c r="L476" s="76">
        <f t="shared" si="125"/>
        <v>20783566.18</v>
      </c>
      <c r="M476" s="64">
        <v>1520.6489999999999</v>
      </c>
      <c r="N476" s="23">
        <f>INDEX('BEFC_17-18'!$Z$3:$Z$502,MATCH('LECI_17-18'!A:A,'BEFC_17-18'!$A$3:$A$502))</f>
        <v>197.423</v>
      </c>
      <c r="O476" s="35">
        <f t="shared" si="114"/>
        <v>12097.03</v>
      </c>
      <c r="P476" s="237">
        <f t="shared" si="115"/>
        <v>276</v>
      </c>
      <c r="Q476" s="22">
        <f t="shared" si="116"/>
        <v>0.98280000000000001</v>
      </c>
      <c r="R476" s="34">
        <f t="shared" si="117"/>
        <v>0.8</v>
      </c>
      <c r="S476" s="29">
        <f t="shared" si="118"/>
        <v>1.24E-2</v>
      </c>
      <c r="T476" s="184">
        <f t="shared" si="126"/>
        <v>324</v>
      </c>
      <c r="U476" s="31">
        <f t="shared" si="119"/>
        <v>10692720</v>
      </c>
      <c r="V476" s="37">
        <f t="shared" si="120"/>
        <v>6223.67</v>
      </c>
      <c r="W476" s="34">
        <f t="shared" si="121"/>
        <v>7.0000000000000007E-2</v>
      </c>
      <c r="X476" s="34">
        <f t="shared" si="122"/>
        <v>0.87000000000000011</v>
      </c>
      <c r="Y476" s="79">
        <v>798285.09</v>
      </c>
      <c r="Z476" s="78">
        <v>527439860</v>
      </c>
      <c r="AA476" s="11">
        <v>270524356</v>
      </c>
      <c r="AB476" s="11">
        <v>7128876.4299999997</v>
      </c>
      <c r="AC476" s="11">
        <v>14573.59</v>
      </c>
      <c r="AD476" s="11">
        <v>10198.549999999999</v>
      </c>
      <c r="AE476" s="11">
        <v>210</v>
      </c>
      <c r="AF476" s="11"/>
      <c r="AG476" s="11">
        <v>21217.5</v>
      </c>
      <c r="AH476" s="11"/>
      <c r="AI476" s="11">
        <v>34026.160000000003</v>
      </c>
      <c r="AJ476" s="11">
        <v>1336957.1100000001</v>
      </c>
      <c r="AK476" s="11"/>
      <c r="AL476" s="11"/>
      <c r="AM476" s="11"/>
      <c r="AN476" s="11"/>
      <c r="AO476" s="11"/>
      <c r="AP476" s="11"/>
      <c r="AQ476" s="11"/>
      <c r="AR476" s="11"/>
      <c r="AS476" s="11"/>
      <c r="AT476" s="11">
        <v>555457.41</v>
      </c>
      <c r="AU476" s="8">
        <v>0</v>
      </c>
      <c r="AV476" s="8">
        <v>17298.650000000001</v>
      </c>
      <c r="AW476" s="38">
        <f t="shared" si="127"/>
        <v>9118815.4000000004</v>
      </c>
    </row>
    <row r="477" spans="1:49" x14ac:dyDescent="0.2">
      <c r="A477" s="1">
        <v>127046903</v>
      </c>
      <c r="B477" s="2" t="s">
        <v>541</v>
      </c>
      <c r="C477" s="2" t="s">
        <v>530</v>
      </c>
      <c r="D477" s="15">
        <v>41641</v>
      </c>
      <c r="E477" s="6">
        <v>3061</v>
      </c>
      <c r="F477" s="28">
        <f t="shared" si="123"/>
        <v>5610769.9400000004</v>
      </c>
      <c r="G477" s="37">
        <f t="shared" si="112"/>
        <v>44.02</v>
      </c>
      <c r="H477" s="39">
        <f t="shared" si="124"/>
        <v>341</v>
      </c>
      <c r="I477" s="34">
        <f t="shared" si="113"/>
        <v>0.86</v>
      </c>
      <c r="J477" s="76">
        <v>14456547</v>
      </c>
      <c r="K477" s="76">
        <v>0</v>
      </c>
      <c r="L477" s="76">
        <f t="shared" si="125"/>
        <v>14456547</v>
      </c>
      <c r="M477" s="64">
        <v>800.07600000000002</v>
      </c>
      <c r="N477" s="23">
        <f>INDEX('BEFC_17-18'!$Z$3:$Z$502,MATCH('LECI_17-18'!A:A,'BEFC_17-18'!$A$3:$A$502))</f>
        <v>313.41699999999997</v>
      </c>
      <c r="O477" s="35">
        <f t="shared" si="114"/>
        <v>12983.06</v>
      </c>
      <c r="P477" s="237">
        <f t="shared" si="115"/>
        <v>345</v>
      </c>
      <c r="Q477" s="22">
        <f t="shared" si="116"/>
        <v>0.91569999999999996</v>
      </c>
      <c r="R477" s="34">
        <f t="shared" si="117"/>
        <v>0.79</v>
      </c>
      <c r="S477" s="29">
        <f t="shared" si="118"/>
        <v>1.78E-2</v>
      </c>
      <c r="T477" s="184">
        <f t="shared" si="126"/>
        <v>57</v>
      </c>
      <c r="U477" s="31">
        <f t="shared" si="119"/>
        <v>4232912</v>
      </c>
      <c r="V477" s="37">
        <f t="shared" si="120"/>
        <v>3801.47</v>
      </c>
      <c r="W477" s="34">
        <f t="shared" si="121"/>
        <v>0.43</v>
      </c>
      <c r="X477" s="34">
        <f t="shared" si="122"/>
        <v>1.22</v>
      </c>
      <c r="Y477" s="79">
        <v>485436.94</v>
      </c>
      <c r="Z477" s="78">
        <v>201127593</v>
      </c>
      <c r="AA477" s="11">
        <v>114761380</v>
      </c>
      <c r="AB477" s="11">
        <v>3800742</v>
      </c>
      <c r="AC477" s="11"/>
      <c r="AD477" s="11">
        <v>5697</v>
      </c>
      <c r="AE477" s="11">
        <v>11802</v>
      </c>
      <c r="AF477" s="11"/>
      <c r="AG477" s="11"/>
      <c r="AH477" s="11"/>
      <c r="AI477" s="11">
        <v>42202</v>
      </c>
      <c r="AJ477" s="11">
        <v>751129</v>
      </c>
      <c r="AK477" s="11"/>
      <c r="AL477" s="11"/>
      <c r="AM477" s="11"/>
      <c r="AN477" s="11"/>
      <c r="AO477" s="11"/>
      <c r="AP477" s="11"/>
      <c r="AQ477" s="11"/>
      <c r="AR477" s="11"/>
      <c r="AS477" s="11"/>
      <c r="AT477" s="11">
        <v>493964</v>
      </c>
      <c r="AU477" s="8">
        <v>0</v>
      </c>
      <c r="AV477" s="8">
        <v>19797</v>
      </c>
      <c r="AW477" s="38">
        <f t="shared" si="127"/>
        <v>5125333</v>
      </c>
    </row>
    <row r="478" spans="1:49" x14ac:dyDescent="0.2">
      <c r="A478" s="1">
        <v>127047404</v>
      </c>
      <c r="B478" s="2" t="s">
        <v>542</v>
      </c>
      <c r="C478" s="2" t="s">
        <v>530</v>
      </c>
      <c r="D478" s="15">
        <v>65597</v>
      </c>
      <c r="E478" s="6">
        <v>2424</v>
      </c>
      <c r="F478" s="28">
        <f t="shared" si="123"/>
        <v>8535540.0299999993</v>
      </c>
      <c r="G478" s="37">
        <f t="shared" si="112"/>
        <v>53.68</v>
      </c>
      <c r="H478" s="39">
        <f t="shared" si="124"/>
        <v>222</v>
      </c>
      <c r="I478" s="34">
        <f t="shared" si="113"/>
        <v>1.05</v>
      </c>
      <c r="J478" s="76">
        <v>21450234</v>
      </c>
      <c r="K478" s="76">
        <v>0</v>
      </c>
      <c r="L478" s="76">
        <f t="shared" si="125"/>
        <v>21450234</v>
      </c>
      <c r="M478" s="64">
        <v>1108.2460000000001</v>
      </c>
      <c r="N478" s="23">
        <f>INDEX('BEFC_17-18'!$Z$3:$Z$502,MATCH('LECI_17-18'!A:A,'BEFC_17-18'!$A$3:$A$502))</f>
        <v>176.09800000000001</v>
      </c>
      <c r="O478" s="35">
        <f t="shared" si="114"/>
        <v>16701.32</v>
      </c>
      <c r="P478" s="237">
        <f t="shared" si="115"/>
        <v>471</v>
      </c>
      <c r="Q478" s="22">
        <f t="shared" si="116"/>
        <v>0.71189999999999998</v>
      </c>
      <c r="R478" s="34">
        <f t="shared" si="117"/>
        <v>0.75</v>
      </c>
      <c r="S478" s="29">
        <f t="shared" si="118"/>
        <v>1.29E-2</v>
      </c>
      <c r="T478" s="184">
        <f t="shared" si="126"/>
        <v>289</v>
      </c>
      <c r="U478" s="31">
        <f t="shared" si="119"/>
        <v>8856378</v>
      </c>
      <c r="V478" s="37">
        <f t="shared" si="120"/>
        <v>6895.64</v>
      </c>
      <c r="W478" s="34">
        <f t="shared" si="121"/>
        <v>0</v>
      </c>
      <c r="X478" s="34">
        <f t="shared" si="122"/>
        <v>0.75</v>
      </c>
      <c r="Y478" s="79">
        <v>363018.03</v>
      </c>
      <c r="Z478" s="78">
        <v>490597189</v>
      </c>
      <c r="AA478" s="11">
        <v>170326564</v>
      </c>
      <c r="AB478" s="11">
        <v>6763328</v>
      </c>
      <c r="AC478" s="11"/>
      <c r="AD478" s="11">
        <v>8801</v>
      </c>
      <c r="AE478" s="11">
        <v>80</v>
      </c>
      <c r="AF478" s="11"/>
      <c r="AG478" s="11"/>
      <c r="AH478" s="11"/>
      <c r="AI478" s="11">
        <v>17317</v>
      </c>
      <c r="AJ478" s="11">
        <v>960021</v>
      </c>
      <c r="AK478" s="11"/>
      <c r="AL478" s="11"/>
      <c r="AM478" s="11"/>
      <c r="AN478" s="11"/>
      <c r="AO478" s="11"/>
      <c r="AP478" s="11"/>
      <c r="AQ478" s="11"/>
      <c r="AR478" s="11"/>
      <c r="AS478" s="11"/>
      <c r="AT478" s="11">
        <v>389485</v>
      </c>
      <c r="AU478" s="8">
        <v>0</v>
      </c>
      <c r="AV478" s="8">
        <v>33490</v>
      </c>
      <c r="AW478" s="38">
        <f t="shared" si="127"/>
        <v>8172522</v>
      </c>
    </row>
    <row r="479" spans="1:49" x14ac:dyDescent="0.2">
      <c r="A479" s="1">
        <v>127049303</v>
      </c>
      <c r="B479" s="2" t="s">
        <v>543</v>
      </c>
      <c r="C479" s="2" t="s">
        <v>530</v>
      </c>
      <c r="D479" s="15">
        <v>55211</v>
      </c>
      <c r="E479" s="6">
        <v>2188</v>
      </c>
      <c r="F479" s="28">
        <f t="shared" si="123"/>
        <v>4349862.7200000007</v>
      </c>
      <c r="G479" s="37">
        <f t="shared" si="112"/>
        <v>36.01</v>
      </c>
      <c r="H479" s="39">
        <f t="shared" si="124"/>
        <v>432</v>
      </c>
      <c r="I479" s="34">
        <f t="shared" si="113"/>
        <v>0.7</v>
      </c>
      <c r="J479" s="76">
        <v>11667668.34</v>
      </c>
      <c r="K479" s="76">
        <v>7475</v>
      </c>
      <c r="L479" s="76">
        <f t="shared" si="125"/>
        <v>11660193.34</v>
      </c>
      <c r="M479" s="64">
        <v>769.88099999999997</v>
      </c>
      <c r="N479" s="23">
        <f>INDEX('BEFC_17-18'!$Z$3:$Z$502,MATCH('LECI_17-18'!A:A,'BEFC_17-18'!$A$3:$A$502))</f>
        <v>151.67099999999999</v>
      </c>
      <c r="O479" s="35">
        <f t="shared" si="114"/>
        <v>12652.78</v>
      </c>
      <c r="P479" s="237">
        <f t="shared" si="115"/>
        <v>325</v>
      </c>
      <c r="Q479" s="22">
        <f t="shared" si="116"/>
        <v>0.93959999999999999</v>
      </c>
      <c r="R479" s="34">
        <f t="shared" si="117"/>
        <v>0.66</v>
      </c>
      <c r="S479" s="29">
        <f t="shared" si="118"/>
        <v>1.2200000000000001E-2</v>
      </c>
      <c r="T479" s="184">
        <f t="shared" si="126"/>
        <v>336</v>
      </c>
      <c r="U479" s="31">
        <f t="shared" si="119"/>
        <v>4758985</v>
      </c>
      <c r="V479" s="37">
        <f t="shared" si="120"/>
        <v>5164.1000000000004</v>
      </c>
      <c r="W479" s="34">
        <f t="shared" si="121"/>
        <v>0.23</v>
      </c>
      <c r="X479" s="34">
        <f t="shared" si="122"/>
        <v>0.89</v>
      </c>
      <c r="Y479" s="79">
        <v>292729.42</v>
      </c>
      <c r="Z479" s="78">
        <v>240010829</v>
      </c>
      <c r="AA479" s="11">
        <v>115137325</v>
      </c>
      <c r="AB479" s="11">
        <v>3056948.93</v>
      </c>
      <c r="AC479" s="11"/>
      <c r="AD479" s="11">
        <v>4220.8500000000004</v>
      </c>
      <c r="AE479" s="11">
        <v>1275.72</v>
      </c>
      <c r="AF479" s="11"/>
      <c r="AG479" s="11"/>
      <c r="AH479" s="11"/>
      <c r="AI479" s="11"/>
      <c r="AJ479" s="11">
        <v>615331.43999999994</v>
      </c>
      <c r="AK479" s="11"/>
      <c r="AL479" s="11"/>
      <c r="AM479" s="11"/>
      <c r="AN479" s="11"/>
      <c r="AO479" s="11"/>
      <c r="AP479" s="11"/>
      <c r="AQ479" s="11"/>
      <c r="AR479" s="11"/>
      <c r="AS479" s="11"/>
      <c r="AT479" s="11">
        <v>295748.08</v>
      </c>
      <c r="AU479" s="8">
        <v>0</v>
      </c>
      <c r="AV479" s="8">
        <v>83608.28</v>
      </c>
      <c r="AW479" s="38">
        <f t="shared" si="127"/>
        <v>4057133.3000000003</v>
      </c>
    </row>
    <row r="480" spans="1:49" x14ac:dyDescent="0.2">
      <c r="A480" s="1">
        <v>128030603</v>
      </c>
      <c r="B480" s="2" t="s">
        <v>544</v>
      </c>
      <c r="C480" s="2" t="s">
        <v>545</v>
      </c>
      <c r="D480" s="15">
        <v>44763</v>
      </c>
      <c r="E480" s="6">
        <v>3885</v>
      </c>
      <c r="F480" s="28">
        <f t="shared" si="123"/>
        <v>8991248.6900000013</v>
      </c>
      <c r="G480" s="37">
        <f t="shared" si="112"/>
        <v>51.7</v>
      </c>
      <c r="H480" s="39">
        <f t="shared" si="124"/>
        <v>239</v>
      </c>
      <c r="I480" s="34">
        <f t="shared" si="113"/>
        <v>1.01</v>
      </c>
      <c r="J480" s="76">
        <v>19785753.039999999</v>
      </c>
      <c r="K480" s="76">
        <v>141057.16</v>
      </c>
      <c r="L480" s="76">
        <f t="shared" si="125"/>
        <v>19644695.879999999</v>
      </c>
      <c r="M480" s="64">
        <v>1364.913</v>
      </c>
      <c r="N480" s="23">
        <f>INDEX('BEFC_17-18'!$Z$3:$Z$502,MATCH('LECI_17-18'!A:A,'BEFC_17-18'!$A$3:$A$502))</f>
        <v>286.75700000000001</v>
      </c>
      <c r="O480" s="35">
        <f t="shared" si="114"/>
        <v>11893.84</v>
      </c>
      <c r="P480" s="237">
        <f t="shared" si="115"/>
        <v>251</v>
      </c>
      <c r="Q480" s="22">
        <f t="shared" si="116"/>
        <v>0.99960000000000004</v>
      </c>
      <c r="R480" s="34">
        <f t="shared" si="117"/>
        <v>1.01</v>
      </c>
      <c r="S480" s="29">
        <f t="shared" si="118"/>
        <v>1.83E-2</v>
      </c>
      <c r="T480" s="184">
        <f t="shared" si="126"/>
        <v>50</v>
      </c>
      <c r="U480" s="31">
        <f t="shared" si="119"/>
        <v>6591383</v>
      </c>
      <c r="V480" s="37">
        <f t="shared" si="120"/>
        <v>3990.74</v>
      </c>
      <c r="W480" s="34">
        <f t="shared" si="121"/>
        <v>0.41</v>
      </c>
      <c r="X480" s="34">
        <f t="shared" si="122"/>
        <v>1.42</v>
      </c>
      <c r="Y480" s="79">
        <v>879066.34</v>
      </c>
      <c r="Z480" s="78">
        <v>321907355</v>
      </c>
      <c r="AA480" s="11">
        <v>169986888</v>
      </c>
      <c r="AB480" s="11">
        <v>6069085.6600000001</v>
      </c>
      <c r="AC480" s="11"/>
      <c r="AD480" s="11">
        <v>8664.32</v>
      </c>
      <c r="AE480" s="11">
        <v>10454.16</v>
      </c>
      <c r="AF480" s="11"/>
      <c r="AG480" s="11">
        <v>19182.669999999998</v>
      </c>
      <c r="AH480" s="11"/>
      <c r="AI480" s="11">
        <v>28672.03</v>
      </c>
      <c r="AJ480" s="11">
        <v>757818.8</v>
      </c>
      <c r="AK480" s="11"/>
      <c r="AL480" s="11"/>
      <c r="AM480" s="11"/>
      <c r="AN480" s="11"/>
      <c r="AO480" s="11"/>
      <c r="AP480" s="11"/>
      <c r="AQ480" s="11"/>
      <c r="AR480" s="11"/>
      <c r="AS480" s="11"/>
      <c r="AT480" s="11">
        <v>1135164.3400000001</v>
      </c>
      <c r="AU480" s="8">
        <v>0</v>
      </c>
      <c r="AV480" s="8">
        <v>83140.37</v>
      </c>
      <c r="AW480" s="38">
        <f t="shared" si="127"/>
        <v>8112182.3500000006</v>
      </c>
    </row>
    <row r="481" spans="1:49" x14ac:dyDescent="0.2">
      <c r="A481" s="1">
        <v>128030852</v>
      </c>
      <c r="B481" s="2" t="s">
        <v>546</v>
      </c>
      <c r="C481" s="2" t="s">
        <v>545</v>
      </c>
      <c r="D481" s="15">
        <v>43876</v>
      </c>
      <c r="E481" s="6">
        <v>17648</v>
      </c>
      <c r="F481" s="28">
        <f t="shared" si="123"/>
        <v>39745599.730000004</v>
      </c>
      <c r="G481" s="37">
        <f t="shared" si="112"/>
        <v>51.33</v>
      </c>
      <c r="H481" s="39">
        <f t="shared" si="124"/>
        <v>246</v>
      </c>
      <c r="I481" s="34">
        <f t="shared" si="113"/>
        <v>1</v>
      </c>
      <c r="J481" s="76">
        <v>82615798.319999993</v>
      </c>
      <c r="K481" s="76">
        <v>164585.63</v>
      </c>
      <c r="L481" s="76">
        <f t="shared" si="125"/>
        <v>82451212.689999998</v>
      </c>
      <c r="M481" s="64">
        <v>5336.2640000000001</v>
      </c>
      <c r="N481" s="23">
        <f>INDEX('BEFC_17-18'!$Z$3:$Z$502,MATCH('LECI_17-18'!A:A,'BEFC_17-18'!$A$3:$A$502))</f>
        <v>959.83399999999995</v>
      </c>
      <c r="O481" s="35">
        <f t="shared" si="114"/>
        <v>13095.61</v>
      </c>
      <c r="P481" s="237">
        <f t="shared" si="115"/>
        <v>353</v>
      </c>
      <c r="Q481" s="22">
        <f t="shared" si="116"/>
        <v>0.90790000000000004</v>
      </c>
      <c r="R481" s="34">
        <f t="shared" si="117"/>
        <v>0.91</v>
      </c>
      <c r="S481" s="29">
        <f t="shared" si="118"/>
        <v>1.5800000000000002E-2</v>
      </c>
      <c r="T481" s="184">
        <f t="shared" si="126"/>
        <v>128</v>
      </c>
      <c r="U481" s="31">
        <f t="shared" si="119"/>
        <v>33807075</v>
      </c>
      <c r="V481" s="37">
        <f t="shared" si="120"/>
        <v>5369.53</v>
      </c>
      <c r="W481" s="34">
        <f t="shared" si="121"/>
        <v>0.2</v>
      </c>
      <c r="X481" s="34">
        <f t="shared" si="122"/>
        <v>1.1100000000000001</v>
      </c>
      <c r="Y481" s="79">
        <v>3588075.02</v>
      </c>
      <c r="Z481" s="78">
        <v>1705283881</v>
      </c>
      <c r="AA481" s="11">
        <v>817632180</v>
      </c>
      <c r="AB481" s="11">
        <v>28596249.23</v>
      </c>
      <c r="AC481" s="11">
        <v>47370.05</v>
      </c>
      <c r="AD481" s="11">
        <v>36879.760000000002</v>
      </c>
      <c r="AE481" s="11">
        <v>31956.47</v>
      </c>
      <c r="AF481" s="11"/>
      <c r="AG481" s="11"/>
      <c r="AH481" s="11"/>
      <c r="AI481" s="11"/>
      <c r="AJ481" s="11">
        <v>4049371.6</v>
      </c>
      <c r="AK481" s="11"/>
      <c r="AL481" s="11"/>
      <c r="AM481" s="11"/>
      <c r="AN481" s="11"/>
      <c r="AO481" s="11"/>
      <c r="AP481" s="11"/>
      <c r="AQ481" s="11"/>
      <c r="AR481" s="11"/>
      <c r="AS481" s="11"/>
      <c r="AT481" s="11">
        <v>3372178.98</v>
      </c>
      <c r="AU481" s="8">
        <v>0</v>
      </c>
      <c r="AV481" s="8">
        <v>23518.62</v>
      </c>
      <c r="AW481" s="38">
        <f t="shared" si="127"/>
        <v>36157524.710000001</v>
      </c>
    </row>
    <row r="482" spans="1:49" x14ac:dyDescent="0.2">
      <c r="A482" s="1">
        <v>128033053</v>
      </c>
      <c r="B482" s="2" t="s">
        <v>547</v>
      </c>
      <c r="C482" s="2" t="s">
        <v>545</v>
      </c>
      <c r="D482" s="15">
        <v>65625</v>
      </c>
      <c r="E482" s="6">
        <v>4771</v>
      </c>
      <c r="F482" s="28">
        <f t="shared" si="123"/>
        <v>15803635.569999997</v>
      </c>
      <c r="G482" s="37">
        <f t="shared" si="112"/>
        <v>50.48</v>
      </c>
      <c r="H482" s="39">
        <f t="shared" si="124"/>
        <v>260</v>
      </c>
      <c r="I482" s="34">
        <f t="shared" si="113"/>
        <v>0.98</v>
      </c>
      <c r="J482" s="76">
        <v>24986571.77</v>
      </c>
      <c r="K482" s="76">
        <v>2667</v>
      </c>
      <c r="L482" s="76">
        <f t="shared" si="125"/>
        <v>24983904.77</v>
      </c>
      <c r="M482" s="64">
        <v>1890.537</v>
      </c>
      <c r="N482" s="23">
        <f>INDEX('BEFC_17-18'!$Z$3:$Z$502,MATCH('LECI_17-18'!A:A,'BEFC_17-18'!$A$3:$A$502))</f>
        <v>183.17099999999999</v>
      </c>
      <c r="O482" s="35">
        <f t="shared" si="114"/>
        <v>12047.94</v>
      </c>
      <c r="P482" s="237">
        <f t="shared" si="115"/>
        <v>272</v>
      </c>
      <c r="Q482" s="22">
        <f t="shared" si="116"/>
        <v>0.98680000000000001</v>
      </c>
      <c r="R482" s="34">
        <f t="shared" si="117"/>
        <v>0.97</v>
      </c>
      <c r="S482" s="29">
        <f t="shared" si="118"/>
        <v>1.4500000000000001E-2</v>
      </c>
      <c r="T482" s="184">
        <f t="shared" si="126"/>
        <v>193</v>
      </c>
      <c r="U482" s="31">
        <f t="shared" si="119"/>
        <v>14636112</v>
      </c>
      <c r="V482" s="37">
        <f t="shared" si="120"/>
        <v>7057.94</v>
      </c>
      <c r="W482" s="34">
        <f t="shared" si="121"/>
        <v>0</v>
      </c>
      <c r="X482" s="34">
        <f t="shared" si="122"/>
        <v>0.97</v>
      </c>
      <c r="Y482" s="79">
        <v>705021.75</v>
      </c>
      <c r="Z482" s="78">
        <v>746009423</v>
      </c>
      <c r="AA482" s="11">
        <v>346237770</v>
      </c>
      <c r="AB482" s="11">
        <v>12627832.039999999</v>
      </c>
      <c r="AC482" s="11">
        <v>34823.07</v>
      </c>
      <c r="AD482" s="11">
        <v>16080.26</v>
      </c>
      <c r="AE482" s="11">
        <v>13520.87</v>
      </c>
      <c r="AF482" s="11"/>
      <c r="AG482" s="11"/>
      <c r="AH482" s="11"/>
      <c r="AI482" s="11">
        <v>17044.78</v>
      </c>
      <c r="AJ482" s="11">
        <v>1801353.52</v>
      </c>
      <c r="AK482" s="11"/>
      <c r="AL482" s="11"/>
      <c r="AM482" s="11"/>
      <c r="AN482" s="11"/>
      <c r="AO482" s="11"/>
      <c r="AP482" s="11"/>
      <c r="AQ482" s="11"/>
      <c r="AR482" s="11"/>
      <c r="AS482" s="11"/>
      <c r="AT482" s="11">
        <v>573414.36</v>
      </c>
      <c r="AU482" s="8">
        <v>0</v>
      </c>
      <c r="AV482" s="8">
        <v>14544.92</v>
      </c>
      <c r="AW482" s="38">
        <f t="shared" si="127"/>
        <v>15098613.819999997</v>
      </c>
    </row>
    <row r="483" spans="1:49" x14ac:dyDescent="0.2">
      <c r="A483" s="1">
        <v>128034503</v>
      </c>
      <c r="B483" s="2" t="s">
        <v>548</v>
      </c>
      <c r="C483" s="2" t="s">
        <v>545</v>
      </c>
      <c r="D483" s="15">
        <v>44432</v>
      </c>
      <c r="E483" s="6">
        <v>2638</v>
      </c>
      <c r="F483" s="28">
        <f t="shared" si="123"/>
        <v>6559773.4000000004</v>
      </c>
      <c r="G483" s="37">
        <f t="shared" si="112"/>
        <v>55.97</v>
      </c>
      <c r="H483" s="39">
        <f t="shared" si="124"/>
        <v>190</v>
      </c>
      <c r="I483" s="34">
        <f t="shared" si="113"/>
        <v>1.0900000000000001</v>
      </c>
      <c r="J483" s="76">
        <v>12038228.529999999</v>
      </c>
      <c r="K483" s="76">
        <v>0</v>
      </c>
      <c r="L483" s="76">
        <f t="shared" si="125"/>
        <v>12038228.529999999</v>
      </c>
      <c r="M483" s="64">
        <v>769.65800000000002</v>
      </c>
      <c r="N483" s="23">
        <f>INDEX('BEFC_17-18'!$Z$3:$Z$502,MATCH('LECI_17-18'!A:A,'BEFC_17-18'!$A$3:$A$502))</f>
        <v>180.48400000000001</v>
      </c>
      <c r="O483" s="35">
        <f t="shared" si="114"/>
        <v>12669.93</v>
      </c>
      <c r="P483" s="237">
        <f t="shared" si="115"/>
        <v>326</v>
      </c>
      <c r="Q483" s="22">
        <f t="shared" si="116"/>
        <v>0.93840000000000001</v>
      </c>
      <c r="R483" s="34">
        <f t="shared" si="117"/>
        <v>1.02</v>
      </c>
      <c r="S483" s="29">
        <f t="shared" si="118"/>
        <v>0.02</v>
      </c>
      <c r="T483" s="184">
        <f t="shared" si="126"/>
        <v>23</v>
      </c>
      <c r="U483" s="31">
        <f t="shared" si="119"/>
        <v>4399007</v>
      </c>
      <c r="V483" s="37">
        <f t="shared" si="120"/>
        <v>4629.84</v>
      </c>
      <c r="W483" s="34">
        <f t="shared" si="121"/>
        <v>0.31</v>
      </c>
      <c r="X483" s="34">
        <f t="shared" si="122"/>
        <v>1.33</v>
      </c>
      <c r="Y483" s="79">
        <v>446634.23</v>
      </c>
      <c r="Z483" s="78">
        <v>216659824</v>
      </c>
      <c r="AA483" s="11">
        <v>111624316</v>
      </c>
      <c r="AB483" s="11">
        <v>4928749.24</v>
      </c>
      <c r="AC483" s="11"/>
      <c r="AD483" s="11">
        <v>5875.32</v>
      </c>
      <c r="AE483" s="11">
        <v>10761.14</v>
      </c>
      <c r="AF483" s="11"/>
      <c r="AG483" s="11"/>
      <c r="AH483" s="11"/>
      <c r="AI483" s="11">
        <v>5667.49</v>
      </c>
      <c r="AJ483" s="11">
        <v>584798.61</v>
      </c>
      <c r="AK483" s="11"/>
      <c r="AL483" s="11"/>
      <c r="AM483" s="11"/>
      <c r="AN483" s="11"/>
      <c r="AO483" s="11"/>
      <c r="AP483" s="11"/>
      <c r="AQ483" s="11"/>
      <c r="AR483" s="11"/>
      <c r="AS483" s="11"/>
      <c r="AT483" s="11">
        <v>568727.86</v>
      </c>
      <c r="AU483" s="8">
        <v>0</v>
      </c>
      <c r="AV483" s="8">
        <v>8559.51</v>
      </c>
      <c r="AW483" s="38">
        <f t="shared" si="127"/>
        <v>6113139.1700000009</v>
      </c>
    </row>
    <row r="484" spans="1:49" x14ac:dyDescent="0.2">
      <c r="A484" s="1">
        <v>128321103</v>
      </c>
      <c r="B484" s="2" t="s">
        <v>549</v>
      </c>
      <c r="C484" s="2" t="s">
        <v>550</v>
      </c>
      <c r="D484" s="15">
        <v>44851</v>
      </c>
      <c r="E484" s="6">
        <v>5737</v>
      </c>
      <c r="F484" s="28">
        <f t="shared" si="123"/>
        <v>13939960.640000001</v>
      </c>
      <c r="G484" s="37">
        <f t="shared" si="112"/>
        <v>54.18</v>
      </c>
      <c r="H484" s="39">
        <f t="shared" si="124"/>
        <v>218</v>
      </c>
      <c r="I484" s="34">
        <f t="shared" si="113"/>
        <v>1.06</v>
      </c>
      <c r="J484" s="76">
        <v>27710714.739999998</v>
      </c>
      <c r="K484" s="76">
        <v>26611.09</v>
      </c>
      <c r="L484" s="76">
        <f t="shared" si="125"/>
        <v>27684103.649999999</v>
      </c>
      <c r="M484" s="64">
        <v>1618.547</v>
      </c>
      <c r="N484" s="23">
        <f>INDEX('BEFC_17-18'!$Z$3:$Z$502,MATCH('LECI_17-18'!A:A,'BEFC_17-18'!$A$3:$A$502))</f>
        <v>313.267</v>
      </c>
      <c r="O484" s="35">
        <f t="shared" si="114"/>
        <v>14330.63</v>
      </c>
      <c r="P484" s="237">
        <f t="shared" si="115"/>
        <v>415</v>
      </c>
      <c r="Q484" s="22">
        <f t="shared" si="116"/>
        <v>0.8296</v>
      </c>
      <c r="R484" s="34">
        <f t="shared" si="117"/>
        <v>0.88</v>
      </c>
      <c r="S484" s="29">
        <f t="shared" si="118"/>
        <v>1.8100000000000002E-2</v>
      </c>
      <c r="T484" s="184">
        <f t="shared" si="126"/>
        <v>51</v>
      </c>
      <c r="U484" s="31">
        <f t="shared" si="119"/>
        <v>10345716</v>
      </c>
      <c r="V484" s="37">
        <f t="shared" si="120"/>
        <v>5355.44</v>
      </c>
      <c r="W484" s="34">
        <f t="shared" si="121"/>
        <v>0.2</v>
      </c>
      <c r="X484" s="34">
        <f t="shared" si="122"/>
        <v>1.08</v>
      </c>
      <c r="Y484" s="79">
        <v>1133851.57</v>
      </c>
      <c r="Z484" s="78">
        <v>504180544</v>
      </c>
      <c r="AA484" s="11">
        <v>267887783</v>
      </c>
      <c r="AB484" s="11">
        <v>9226835.1500000004</v>
      </c>
      <c r="AC484" s="11"/>
      <c r="AD484" s="11">
        <v>16328.47</v>
      </c>
      <c r="AE484" s="11">
        <v>9557.02</v>
      </c>
      <c r="AF484" s="11"/>
      <c r="AG484" s="11">
        <v>29176.3</v>
      </c>
      <c r="AH484" s="11"/>
      <c r="AI484" s="11">
        <v>50029.8</v>
      </c>
      <c r="AJ484" s="11">
        <v>1894969.54</v>
      </c>
      <c r="AK484" s="11"/>
      <c r="AL484" s="11"/>
      <c r="AM484" s="11"/>
      <c r="AN484" s="11"/>
      <c r="AO484" s="11"/>
      <c r="AP484" s="11"/>
      <c r="AQ484" s="11"/>
      <c r="AR484" s="11"/>
      <c r="AS484" s="11"/>
      <c r="AT484" s="11">
        <v>1407701.78</v>
      </c>
      <c r="AU484" s="8">
        <v>74942.87</v>
      </c>
      <c r="AV484" s="8">
        <v>96568.14</v>
      </c>
      <c r="AW484" s="38">
        <f t="shared" si="127"/>
        <v>12806109.07</v>
      </c>
    </row>
    <row r="485" spans="1:49" x14ac:dyDescent="0.2">
      <c r="A485" s="1">
        <v>128323303</v>
      </c>
      <c r="B485" s="2" t="s">
        <v>551</v>
      </c>
      <c r="C485" s="2" t="s">
        <v>550</v>
      </c>
      <c r="D485" s="15">
        <v>46250</v>
      </c>
      <c r="E485" s="6">
        <v>2701</v>
      </c>
      <c r="F485" s="28">
        <f t="shared" si="123"/>
        <v>6860230.4900000002</v>
      </c>
      <c r="G485" s="37">
        <f t="shared" si="112"/>
        <v>54.92</v>
      </c>
      <c r="H485" s="39">
        <f t="shared" si="124"/>
        <v>208</v>
      </c>
      <c r="I485" s="34">
        <f t="shared" si="113"/>
        <v>1.07</v>
      </c>
      <c r="J485" s="76">
        <v>13917062.720000001</v>
      </c>
      <c r="K485" s="76">
        <v>0</v>
      </c>
      <c r="L485" s="76">
        <f t="shared" si="125"/>
        <v>13917062.720000001</v>
      </c>
      <c r="M485" s="64">
        <v>879.66899999999998</v>
      </c>
      <c r="N485" s="23">
        <f>INDEX('BEFC_17-18'!$Z$3:$Z$502,MATCH('LECI_17-18'!A:A,'BEFC_17-18'!$A$3:$A$502))</f>
        <v>201.77099999999999</v>
      </c>
      <c r="O485" s="35">
        <f t="shared" si="114"/>
        <v>12869.01</v>
      </c>
      <c r="P485" s="237">
        <f t="shared" si="115"/>
        <v>339</v>
      </c>
      <c r="Q485" s="22">
        <f t="shared" si="116"/>
        <v>0.92390000000000005</v>
      </c>
      <c r="R485" s="34">
        <f t="shared" si="117"/>
        <v>0.99</v>
      </c>
      <c r="S485" s="29">
        <f t="shared" si="118"/>
        <v>1.8100000000000002E-2</v>
      </c>
      <c r="T485" s="184">
        <f t="shared" si="126"/>
        <v>51</v>
      </c>
      <c r="U485" s="31">
        <f t="shared" si="119"/>
        <v>5086373</v>
      </c>
      <c r="V485" s="37">
        <f t="shared" si="120"/>
        <v>4703.33</v>
      </c>
      <c r="W485" s="34">
        <f t="shared" si="121"/>
        <v>0.3</v>
      </c>
      <c r="X485" s="34">
        <f t="shared" si="122"/>
        <v>1.29</v>
      </c>
      <c r="Y485" s="79">
        <v>393171.36</v>
      </c>
      <c r="Z485" s="78">
        <v>259938822</v>
      </c>
      <c r="AA485" s="11">
        <v>119641220</v>
      </c>
      <c r="AB485" s="11">
        <v>5120665.18</v>
      </c>
      <c r="AC485" s="11"/>
      <c r="AD485" s="11">
        <v>7331.97</v>
      </c>
      <c r="AE485" s="11">
        <v>698.32</v>
      </c>
      <c r="AF485" s="11"/>
      <c r="AG485" s="11"/>
      <c r="AH485" s="11"/>
      <c r="AI485" s="11">
        <v>7548.87</v>
      </c>
      <c r="AJ485" s="11">
        <v>1073453.26</v>
      </c>
      <c r="AK485" s="11"/>
      <c r="AL485" s="11"/>
      <c r="AM485" s="11"/>
      <c r="AN485" s="11"/>
      <c r="AO485" s="11"/>
      <c r="AP485" s="11"/>
      <c r="AQ485" s="11"/>
      <c r="AR485" s="11"/>
      <c r="AS485" s="11"/>
      <c r="AT485" s="11">
        <v>237157.59</v>
      </c>
      <c r="AU485" s="8">
        <v>0</v>
      </c>
      <c r="AV485" s="8">
        <v>20203.939999999999</v>
      </c>
      <c r="AW485" s="38">
        <f t="shared" si="127"/>
        <v>6467059.1299999999</v>
      </c>
    </row>
    <row r="486" spans="1:49" x14ac:dyDescent="0.2">
      <c r="A486" s="1">
        <v>128323703</v>
      </c>
      <c r="B486" s="2" t="s">
        <v>552</v>
      </c>
      <c r="C486" s="2" t="s">
        <v>550</v>
      </c>
      <c r="D486" s="15">
        <v>42685</v>
      </c>
      <c r="E486" s="6">
        <v>12791</v>
      </c>
      <c r="F486" s="28">
        <f t="shared" si="123"/>
        <v>33703137.310000002</v>
      </c>
      <c r="G486" s="37">
        <f t="shared" si="112"/>
        <v>61.73</v>
      </c>
      <c r="H486" s="39">
        <f t="shared" si="124"/>
        <v>141</v>
      </c>
      <c r="I486" s="34">
        <f t="shared" si="113"/>
        <v>1.2</v>
      </c>
      <c r="J486" s="76">
        <v>47803441.789999999</v>
      </c>
      <c r="K486" s="76">
        <v>309364.81</v>
      </c>
      <c r="L486" s="76">
        <f t="shared" si="125"/>
        <v>47494076.979999997</v>
      </c>
      <c r="M486" s="64">
        <v>2816.22</v>
      </c>
      <c r="N486" s="23">
        <f>INDEX('BEFC_17-18'!$Z$3:$Z$502,MATCH('LECI_17-18'!A:A,'BEFC_17-18'!$A$3:$A$502))</f>
        <v>328.94</v>
      </c>
      <c r="O486" s="35">
        <f t="shared" si="114"/>
        <v>15100.69</v>
      </c>
      <c r="P486" s="237">
        <f t="shared" si="115"/>
        <v>442</v>
      </c>
      <c r="Q486" s="22">
        <f t="shared" si="116"/>
        <v>0.7873</v>
      </c>
      <c r="R486" s="34">
        <f t="shared" si="117"/>
        <v>0.94</v>
      </c>
      <c r="S486" s="29">
        <f t="shared" si="118"/>
        <v>1.6500000000000001E-2</v>
      </c>
      <c r="T486" s="184">
        <f t="shared" si="126"/>
        <v>100</v>
      </c>
      <c r="U486" s="31">
        <f t="shared" si="119"/>
        <v>27337655</v>
      </c>
      <c r="V486" s="37">
        <f t="shared" si="120"/>
        <v>8691.98</v>
      </c>
      <c r="W486" s="34">
        <f t="shared" si="121"/>
        <v>0</v>
      </c>
      <c r="X486" s="34">
        <f t="shared" si="122"/>
        <v>0.94</v>
      </c>
      <c r="Y486" s="79">
        <v>1032676.97</v>
      </c>
      <c r="Z486" s="78">
        <v>1451395901</v>
      </c>
      <c r="AA486" s="11">
        <v>588727620</v>
      </c>
      <c r="AB486" s="11">
        <v>26865072.43</v>
      </c>
      <c r="AC486" s="11"/>
      <c r="AD486" s="11">
        <v>35366.85</v>
      </c>
      <c r="AE486" s="11">
        <v>194643.83</v>
      </c>
      <c r="AF486" s="11"/>
      <c r="AG486" s="11"/>
      <c r="AH486" s="11"/>
      <c r="AI486" s="11"/>
      <c r="AJ486" s="11">
        <v>4173062.64</v>
      </c>
      <c r="AK486" s="11"/>
      <c r="AL486" s="11"/>
      <c r="AM486" s="11"/>
      <c r="AN486" s="11"/>
      <c r="AO486" s="11"/>
      <c r="AP486" s="11"/>
      <c r="AQ486" s="11"/>
      <c r="AR486" s="11"/>
      <c r="AS486" s="11"/>
      <c r="AT486" s="11">
        <v>1381624.67</v>
      </c>
      <c r="AU486" s="8">
        <v>0</v>
      </c>
      <c r="AV486" s="8">
        <v>20689.919999999998</v>
      </c>
      <c r="AW486" s="38">
        <f t="shared" si="127"/>
        <v>32670460.340000004</v>
      </c>
    </row>
    <row r="487" spans="1:49" x14ac:dyDescent="0.2">
      <c r="A487" s="1">
        <v>128325203</v>
      </c>
      <c r="B487" s="2" t="s">
        <v>553</v>
      </c>
      <c r="C487" s="2" t="s">
        <v>550</v>
      </c>
      <c r="D487" s="15">
        <v>53253</v>
      </c>
      <c r="E487" s="6">
        <v>3783</v>
      </c>
      <c r="F487" s="28">
        <f t="shared" si="123"/>
        <v>7870994.0600000005</v>
      </c>
      <c r="G487" s="37">
        <f t="shared" si="112"/>
        <v>39.07</v>
      </c>
      <c r="H487" s="39">
        <f t="shared" si="124"/>
        <v>402</v>
      </c>
      <c r="I487" s="34">
        <f t="shared" si="113"/>
        <v>0.76</v>
      </c>
      <c r="J487" s="76">
        <v>21437123.129999999</v>
      </c>
      <c r="K487" s="76">
        <v>23391.74</v>
      </c>
      <c r="L487" s="76">
        <f t="shared" si="125"/>
        <v>21413731.390000001</v>
      </c>
      <c r="M487" s="64">
        <v>1351.0170000000001</v>
      </c>
      <c r="N487" s="23">
        <f>INDEX('BEFC_17-18'!$Z$3:$Z$502,MATCH('LECI_17-18'!A:A,'BEFC_17-18'!$A$3:$A$502))</f>
        <v>391.49</v>
      </c>
      <c r="O487" s="35">
        <f t="shared" si="114"/>
        <v>12289.04</v>
      </c>
      <c r="P487" s="237">
        <f t="shared" si="115"/>
        <v>292</v>
      </c>
      <c r="Q487" s="22">
        <f t="shared" si="116"/>
        <v>0.96750000000000003</v>
      </c>
      <c r="R487" s="34">
        <f t="shared" si="117"/>
        <v>0.74</v>
      </c>
      <c r="S487" s="29">
        <f t="shared" si="118"/>
        <v>1.1900000000000001E-2</v>
      </c>
      <c r="T487" s="184">
        <f t="shared" si="126"/>
        <v>354</v>
      </c>
      <c r="U487" s="31">
        <f t="shared" si="119"/>
        <v>8829714</v>
      </c>
      <c r="V487" s="37">
        <f t="shared" si="120"/>
        <v>5067.25</v>
      </c>
      <c r="W487" s="34">
        <f t="shared" si="121"/>
        <v>0.24</v>
      </c>
      <c r="X487" s="34">
        <f t="shared" si="122"/>
        <v>0.98</v>
      </c>
      <c r="Y487" s="79">
        <v>599313.79</v>
      </c>
      <c r="Z487" s="78">
        <v>458678780</v>
      </c>
      <c r="AA487" s="11">
        <v>200255089</v>
      </c>
      <c r="AB487" s="11">
        <v>5337454.1100000003</v>
      </c>
      <c r="AC487" s="11"/>
      <c r="AD487" s="11">
        <v>8171.13</v>
      </c>
      <c r="AE487" s="11">
        <v>4827.96</v>
      </c>
      <c r="AF487" s="11"/>
      <c r="AG487" s="11"/>
      <c r="AH487" s="11"/>
      <c r="AI487" s="11"/>
      <c r="AJ487" s="11">
        <v>1602830.44</v>
      </c>
      <c r="AK487" s="11"/>
      <c r="AL487" s="11"/>
      <c r="AM487" s="11"/>
      <c r="AN487" s="11"/>
      <c r="AO487" s="11"/>
      <c r="AP487" s="11"/>
      <c r="AQ487" s="11"/>
      <c r="AR487" s="11"/>
      <c r="AS487" s="11"/>
      <c r="AT487" s="11">
        <v>312628.33</v>
      </c>
      <c r="AU487" s="8">
        <v>0</v>
      </c>
      <c r="AV487" s="8">
        <v>5768.3</v>
      </c>
      <c r="AW487" s="38">
        <f t="shared" si="127"/>
        <v>7271680.2700000005</v>
      </c>
    </row>
    <row r="488" spans="1:49" x14ac:dyDescent="0.2">
      <c r="A488" s="1">
        <v>128326303</v>
      </c>
      <c r="B488" s="2" t="s">
        <v>554</v>
      </c>
      <c r="C488" s="2" t="s">
        <v>550</v>
      </c>
      <c r="D488" s="15">
        <v>44941</v>
      </c>
      <c r="E488" s="6">
        <v>2296</v>
      </c>
      <c r="F488" s="28">
        <f t="shared" si="123"/>
        <v>4556948.2300000004</v>
      </c>
      <c r="G488" s="37">
        <f t="shared" si="112"/>
        <v>44.16</v>
      </c>
      <c r="H488" s="39">
        <f t="shared" si="124"/>
        <v>340</v>
      </c>
      <c r="I488" s="34">
        <f t="shared" si="113"/>
        <v>0.86</v>
      </c>
      <c r="J488" s="76">
        <v>14638837.16</v>
      </c>
      <c r="K488" s="76">
        <v>100286.03</v>
      </c>
      <c r="L488" s="76">
        <f t="shared" si="125"/>
        <v>14538551.130000001</v>
      </c>
      <c r="M488" s="64">
        <v>883.64599999999996</v>
      </c>
      <c r="N488" s="23">
        <f>INDEX('BEFC_17-18'!$Z$3:$Z$502,MATCH('LECI_17-18'!A:A,'BEFC_17-18'!$A$3:$A$502))</f>
        <v>285.97300000000001</v>
      </c>
      <c r="O488" s="35">
        <f t="shared" si="114"/>
        <v>12430.16</v>
      </c>
      <c r="P488" s="237">
        <f t="shared" si="115"/>
        <v>304</v>
      </c>
      <c r="Q488" s="22">
        <f t="shared" si="116"/>
        <v>0.95650000000000002</v>
      </c>
      <c r="R488" s="34">
        <f t="shared" si="117"/>
        <v>0.82</v>
      </c>
      <c r="S488" s="29">
        <f t="shared" si="118"/>
        <v>1.49E-2</v>
      </c>
      <c r="T488" s="184">
        <f t="shared" si="126"/>
        <v>166</v>
      </c>
      <c r="U488" s="31">
        <f t="shared" si="119"/>
        <v>4102861</v>
      </c>
      <c r="V488" s="37">
        <f t="shared" si="120"/>
        <v>3507.86</v>
      </c>
      <c r="W488" s="34">
        <f t="shared" si="121"/>
        <v>0.48</v>
      </c>
      <c r="X488" s="34">
        <f t="shared" si="122"/>
        <v>1.2999999999999998</v>
      </c>
      <c r="Y488" s="79">
        <v>274172.5</v>
      </c>
      <c r="Z488" s="78">
        <v>200036338</v>
      </c>
      <c r="AA488" s="11">
        <v>106147292</v>
      </c>
      <c r="AB488" s="11">
        <v>3102746.2</v>
      </c>
      <c r="AC488" s="11"/>
      <c r="AD488" s="11">
        <v>4365.3900000000003</v>
      </c>
      <c r="AE488" s="11">
        <v>946.62</v>
      </c>
      <c r="AF488" s="11"/>
      <c r="AG488" s="11">
        <v>14883.4</v>
      </c>
      <c r="AH488" s="11"/>
      <c r="AI488" s="11">
        <v>14883.4</v>
      </c>
      <c r="AJ488" s="11">
        <v>804175.68</v>
      </c>
      <c r="AK488" s="11"/>
      <c r="AL488" s="11"/>
      <c r="AM488" s="11"/>
      <c r="AN488" s="11"/>
      <c r="AO488" s="11"/>
      <c r="AP488" s="11"/>
      <c r="AQ488" s="11"/>
      <c r="AR488" s="11"/>
      <c r="AS488" s="11"/>
      <c r="AT488" s="11">
        <v>332111.77</v>
      </c>
      <c r="AU488" s="8">
        <v>0</v>
      </c>
      <c r="AV488" s="8">
        <v>8663.27</v>
      </c>
      <c r="AW488" s="38">
        <f t="shared" si="127"/>
        <v>4282775.7300000004</v>
      </c>
    </row>
    <row r="489" spans="1:49" x14ac:dyDescent="0.2">
      <c r="A489" s="1">
        <v>128327303</v>
      </c>
      <c r="B489" s="2" t="s">
        <v>555</v>
      </c>
      <c r="C489" s="2" t="s">
        <v>550</v>
      </c>
      <c r="D489" s="15">
        <v>39327</v>
      </c>
      <c r="E489" s="6">
        <v>2781</v>
      </c>
      <c r="F489" s="28">
        <f t="shared" si="123"/>
        <v>3406721.24</v>
      </c>
      <c r="G489" s="37">
        <f t="shared" si="112"/>
        <v>31.15</v>
      </c>
      <c r="H489" s="39">
        <f t="shared" si="124"/>
        <v>470</v>
      </c>
      <c r="I489" s="34">
        <f t="shared" si="113"/>
        <v>0.61</v>
      </c>
      <c r="J489" s="76">
        <v>16599317.640000001</v>
      </c>
      <c r="K489" s="76">
        <v>1810</v>
      </c>
      <c r="L489" s="76">
        <f t="shared" si="125"/>
        <v>16597507.640000001</v>
      </c>
      <c r="M489" s="64">
        <v>926.00099999999998</v>
      </c>
      <c r="N489" s="23">
        <f>INDEX('BEFC_17-18'!$Z$3:$Z$502,MATCH('LECI_17-18'!A:A,'BEFC_17-18'!$A$3:$A$502))</f>
        <v>466.02600000000001</v>
      </c>
      <c r="O489" s="35">
        <f t="shared" si="114"/>
        <v>11923.27</v>
      </c>
      <c r="P489" s="237">
        <f t="shared" si="115"/>
        <v>257</v>
      </c>
      <c r="Q489" s="22">
        <f t="shared" si="116"/>
        <v>0.99709999999999999</v>
      </c>
      <c r="R489" s="34">
        <f t="shared" si="117"/>
        <v>0.61</v>
      </c>
      <c r="S489" s="29">
        <f t="shared" si="118"/>
        <v>1.04E-2</v>
      </c>
      <c r="T489" s="184">
        <f t="shared" si="126"/>
        <v>432</v>
      </c>
      <c r="U489" s="31">
        <f t="shared" si="119"/>
        <v>4381572</v>
      </c>
      <c r="V489" s="37">
        <f t="shared" si="120"/>
        <v>3147.62</v>
      </c>
      <c r="W489" s="34">
        <f t="shared" si="121"/>
        <v>0.53</v>
      </c>
      <c r="X489" s="34">
        <f t="shared" si="122"/>
        <v>1.1400000000000001</v>
      </c>
      <c r="Y489" s="79">
        <v>282998.21000000002</v>
      </c>
      <c r="Z489" s="78">
        <v>218167495</v>
      </c>
      <c r="AA489" s="11">
        <v>108815476</v>
      </c>
      <c r="AB489" s="11">
        <v>1999300.79</v>
      </c>
      <c r="AC489" s="11"/>
      <c r="AD489" s="11">
        <v>4035.94</v>
      </c>
      <c r="AE489" s="11">
        <v>13402.32</v>
      </c>
      <c r="AF489" s="11"/>
      <c r="AG489" s="11">
        <v>16588.599999999999</v>
      </c>
      <c r="AH489" s="11"/>
      <c r="AI489" s="11">
        <v>24137.85</v>
      </c>
      <c r="AJ489" s="11">
        <v>740158.33</v>
      </c>
      <c r="AK489" s="11"/>
      <c r="AL489" s="11"/>
      <c r="AM489" s="11"/>
      <c r="AN489" s="11"/>
      <c r="AO489" s="11"/>
      <c r="AP489" s="11"/>
      <c r="AQ489" s="11"/>
      <c r="AR489" s="11"/>
      <c r="AS489" s="11"/>
      <c r="AT489" s="11">
        <v>317228.53000000003</v>
      </c>
      <c r="AU489" s="8">
        <v>0</v>
      </c>
      <c r="AV489" s="8">
        <v>8870.67</v>
      </c>
      <c r="AW489" s="38">
        <f t="shared" si="127"/>
        <v>3123723.0300000003</v>
      </c>
    </row>
    <row r="490" spans="1:49" x14ac:dyDescent="0.2">
      <c r="A490" s="1">
        <v>128328003</v>
      </c>
      <c r="B490" s="2" t="s">
        <v>556</v>
      </c>
      <c r="C490" s="2" t="s">
        <v>550</v>
      </c>
      <c r="D490" s="15">
        <v>48637</v>
      </c>
      <c r="E490" s="6">
        <v>3029</v>
      </c>
      <c r="F490" s="28">
        <f t="shared" si="123"/>
        <v>6303330.209999999</v>
      </c>
      <c r="G490" s="37">
        <f t="shared" si="112"/>
        <v>42.79</v>
      </c>
      <c r="H490" s="39">
        <f t="shared" si="124"/>
        <v>352</v>
      </c>
      <c r="I490" s="34">
        <f t="shared" si="113"/>
        <v>0.83</v>
      </c>
      <c r="J490" s="76">
        <v>20137678.84</v>
      </c>
      <c r="K490" s="76">
        <v>0</v>
      </c>
      <c r="L490" s="76">
        <f t="shared" si="125"/>
        <v>20137678.84</v>
      </c>
      <c r="M490" s="64">
        <v>1122.3589999999999</v>
      </c>
      <c r="N490" s="23">
        <f>INDEX('BEFC_17-18'!$Z$3:$Z$502,MATCH('LECI_17-18'!A:A,'BEFC_17-18'!$A$3:$A$502))</f>
        <v>333.92099999999999</v>
      </c>
      <c r="O490" s="35">
        <f t="shared" si="114"/>
        <v>13828.16</v>
      </c>
      <c r="P490" s="237">
        <f t="shared" si="115"/>
        <v>399</v>
      </c>
      <c r="Q490" s="22">
        <f t="shared" si="116"/>
        <v>0.85980000000000001</v>
      </c>
      <c r="R490" s="34">
        <f t="shared" si="117"/>
        <v>0.71</v>
      </c>
      <c r="S490" s="29">
        <f t="shared" si="118"/>
        <v>1.38E-2</v>
      </c>
      <c r="T490" s="184">
        <f t="shared" si="126"/>
        <v>226</v>
      </c>
      <c r="U490" s="31">
        <f t="shared" si="119"/>
        <v>6114474</v>
      </c>
      <c r="V490" s="37">
        <f t="shared" si="120"/>
        <v>4198.6899999999996</v>
      </c>
      <c r="W490" s="34">
        <f t="shared" si="121"/>
        <v>0.37</v>
      </c>
      <c r="X490" s="34">
        <f t="shared" si="122"/>
        <v>1.08</v>
      </c>
      <c r="Y490" s="79">
        <v>445876.39</v>
      </c>
      <c r="Z490" s="78">
        <v>315728076</v>
      </c>
      <c r="AA490" s="11">
        <v>140575936</v>
      </c>
      <c r="AB490" s="11">
        <v>4089348.46</v>
      </c>
      <c r="AC490" s="11"/>
      <c r="AD490" s="11">
        <v>6548.56</v>
      </c>
      <c r="AE490" s="11">
        <v>8047.67</v>
      </c>
      <c r="AF490" s="11"/>
      <c r="AG490" s="11">
        <v>20039.3</v>
      </c>
      <c r="AH490" s="11"/>
      <c r="AI490" s="11">
        <v>27975.86</v>
      </c>
      <c r="AJ490" s="11">
        <v>1232560.8999999999</v>
      </c>
      <c r="AK490" s="11"/>
      <c r="AL490" s="11"/>
      <c r="AM490" s="11"/>
      <c r="AN490" s="11"/>
      <c r="AO490" s="11"/>
      <c r="AP490" s="11"/>
      <c r="AQ490" s="11"/>
      <c r="AR490" s="11"/>
      <c r="AS490" s="11"/>
      <c r="AT490" s="11">
        <v>466632.76</v>
      </c>
      <c r="AU490" s="8">
        <v>0</v>
      </c>
      <c r="AV490" s="8">
        <v>6300.31</v>
      </c>
      <c r="AW490" s="38">
        <f t="shared" si="127"/>
        <v>5857453.8199999994</v>
      </c>
    </row>
    <row r="491" spans="1:49" x14ac:dyDescent="0.2">
      <c r="A491" s="1">
        <v>129540803</v>
      </c>
      <c r="B491" s="2" t="s">
        <v>557</v>
      </c>
      <c r="C491" s="2" t="s">
        <v>558</v>
      </c>
      <c r="D491" s="15">
        <v>60454</v>
      </c>
      <c r="E491" s="6">
        <v>8491</v>
      </c>
      <c r="F491" s="28">
        <f t="shared" si="123"/>
        <v>23446716.190000001</v>
      </c>
      <c r="G491" s="37">
        <f t="shared" si="112"/>
        <v>45.68</v>
      </c>
      <c r="H491" s="39">
        <f t="shared" si="124"/>
        <v>323</v>
      </c>
      <c r="I491" s="34">
        <f t="shared" si="113"/>
        <v>0.89</v>
      </c>
      <c r="J491" s="76">
        <v>35065242.609999999</v>
      </c>
      <c r="K491" s="76">
        <v>204141.29</v>
      </c>
      <c r="L491" s="76">
        <f t="shared" si="125"/>
        <v>34861101.32</v>
      </c>
      <c r="M491" s="64">
        <v>2752.6959999999999</v>
      </c>
      <c r="N491" s="23">
        <f>INDEX('BEFC_17-18'!$Z$3:$Z$502,MATCH('LECI_17-18'!A:A,'BEFC_17-18'!$A$3:$A$502))</f>
        <v>206.07599999999999</v>
      </c>
      <c r="O491" s="35">
        <f t="shared" si="114"/>
        <v>11782.29</v>
      </c>
      <c r="P491" s="237">
        <f t="shared" si="115"/>
        <v>238</v>
      </c>
      <c r="Q491" s="22">
        <f t="shared" si="116"/>
        <v>1.0091000000000001</v>
      </c>
      <c r="R491" s="34">
        <f t="shared" si="117"/>
        <v>0.89</v>
      </c>
      <c r="S491" s="29">
        <f t="shared" si="118"/>
        <v>1.3299999999999999E-2</v>
      </c>
      <c r="T491" s="184">
        <f t="shared" si="126"/>
        <v>253</v>
      </c>
      <c r="U491" s="31">
        <f t="shared" si="119"/>
        <v>23535888</v>
      </c>
      <c r="V491" s="37">
        <f t="shared" si="120"/>
        <v>7954.61</v>
      </c>
      <c r="W491" s="34">
        <f t="shared" si="121"/>
        <v>0</v>
      </c>
      <c r="X491" s="34">
        <f t="shared" si="122"/>
        <v>0.89</v>
      </c>
      <c r="Y491" s="79">
        <v>764396.22</v>
      </c>
      <c r="Z491" s="78">
        <v>1215890564</v>
      </c>
      <c r="AA491" s="11">
        <v>540518963</v>
      </c>
      <c r="AB491" s="11">
        <v>16839390.949999999</v>
      </c>
      <c r="AC491" s="11"/>
      <c r="AD491" s="11">
        <v>25261.23</v>
      </c>
      <c r="AE491" s="11">
        <v>9675.2800000000007</v>
      </c>
      <c r="AF491" s="11"/>
      <c r="AG491" s="11"/>
      <c r="AH491" s="11"/>
      <c r="AI491" s="11">
        <v>47609.94</v>
      </c>
      <c r="AJ491" s="11">
        <v>4319169.87</v>
      </c>
      <c r="AK491" s="11"/>
      <c r="AL491" s="11"/>
      <c r="AM491" s="11"/>
      <c r="AN491" s="11"/>
      <c r="AO491" s="11"/>
      <c r="AP491" s="11"/>
      <c r="AQ491" s="11"/>
      <c r="AR491" s="11"/>
      <c r="AS491" s="11"/>
      <c r="AT491" s="11">
        <v>1430423.88</v>
      </c>
      <c r="AU491" s="8">
        <v>0</v>
      </c>
      <c r="AV491" s="8">
        <v>10788.82</v>
      </c>
      <c r="AW491" s="38">
        <f t="shared" si="127"/>
        <v>22682319.970000003</v>
      </c>
    </row>
    <row r="492" spans="1:49" x14ac:dyDescent="0.2">
      <c r="A492" s="1">
        <v>129544503</v>
      </c>
      <c r="B492" s="2" t="s">
        <v>559</v>
      </c>
      <c r="C492" s="2" t="s">
        <v>558</v>
      </c>
      <c r="D492" s="15">
        <v>38779</v>
      </c>
      <c r="E492" s="6">
        <v>3288</v>
      </c>
      <c r="F492" s="28">
        <f t="shared" si="123"/>
        <v>5200783.8800000008</v>
      </c>
      <c r="G492" s="37">
        <f t="shared" si="112"/>
        <v>40.79</v>
      </c>
      <c r="H492" s="39">
        <f t="shared" si="124"/>
        <v>381</v>
      </c>
      <c r="I492" s="34">
        <f t="shared" si="113"/>
        <v>0.8</v>
      </c>
      <c r="J492" s="76">
        <v>16150766.76</v>
      </c>
      <c r="K492" s="76">
        <v>200</v>
      </c>
      <c r="L492" s="76">
        <f t="shared" si="125"/>
        <v>16150566.76</v>
      </c>
      <c r="M492" s="64">
        <v>1080.3230000000001</v>
      </c>
      <c r="N492" s="23">
        <f>INDEX('BEFC_17-18'!$Z$3:$Z$502,MATCH('LECI_17-18'!A:A,'BEFC_17-18'!$A$3:$A$502))</f>
        <v>277.24599999999998</v>
      </c>
      <c r="O492" s="35">
        <f t="shared" si="114"/>
        <v>11896.68</v>
      </c>
      <c r="P492" s="237">
        <f t="shared" si="115"/>
        <v>252</v>
      </c>
      <c r="Q492" s="22">
        <f t="shared" si="116"/>
        <v>0.99939999999999996</v>
      </c>
      <c r="R492" s="34">
        <f t="shared" si="117"/>
        <v>0.8</v>
      </c>
      <c r="S492" s="29">
        <f t="shared" si="118"/>
        <v>1.6400000000000001E-2</v>
      </c>
      <c r="T492" s="184">
        <f t="shared" si="126"/>
        <v>110</v>
      </c>
      <c r="U492" s="31">
        <f t="shared" si="119"/>
        <v>4254072</v>
      </c>
      <c r="V492" s="37">
        <f t="shared" si="120"/>
        <v>3133.6</v>
      </c>
      <c r="W492" s="34">
        <f t="shared" si="121"/>
        <v>0.53</v>
      </c>
      <c r="X492" s="34">
        <f t="shared" si="122"/>
        <v>1.33</v>
      </c>
      <c r="Y492" s="79">
        <v>459143</v>
      </c>
      <c r="Z492" s="78">
        <v>203435780</v>
      </c>
      <c r="AA492" s="11">
        <v>114032278</v>
      </c>
      <c r="AB492" s="11">
        <v>3340878.87</v>
      </c>
      <c r="AC492" s="11"/>
      <c r="AD492" s="11">
        <v>5466.93</v>
      </c>
      <c r="AE492" s="11">
        <v>907.26</v>
      </c>
      <c r="AF492" s="11"/>
      <c r="AG492" s="11"/>
      <c r="AH492" s="11"/>
      <c r="AI492" s="11">
        <v>10901.99</v>
      </c>
      <c r="AJ492" s="11">
        <v>818944.87</v>
      </c>
      <c r="AK492" s="11"/>
      <c r="AL492" s="11"/>
      <c r="AM492" s="11"/>
      <c r="AN492" s="11"/>
      <c r="AO492" s="11"/>
      <c r="AP492" s="11"/>
      <c r="AQ492" s="11"/>
      <c r="AR492" s="11"/>
      <c r="AS492" s="11"/>
      <c r="AT492" s="11">
        <v>557458.35</v>
      </c>
      <c r="AU492" s="8">
        <v>0</v>
      </c>
      <c r="AV492" s="8">
        <v>7082.61</v>
      </c>
      <c r="AW492" s="38">
        <f t="shared" si="127"/>
        <v>4741640.8800000008</v>
      </c>
    </row>
    <row r="493" spans="1:49" x14ac:dyDescent="0.2">
      <c r="A493" s="1">
        <v>129544703</v>
      </c>
      <c r="B493" s="2" t="s">
        <v>560</v>
      </c>
      <c r="C493" s="2" t="s">
        <v>558</v>
      </c>
      <c r="D493" s="15">
        <v>40980</v>
      </c>
      <c r="E493" s="6">
        <v>3717</v>
      </c>
      <c r="F493" s="28">
        <f t="shared" si="123"/>
        <v>7809219.9700000007</v>
      </c>
      <c r="G493" s="37">
        <f t="shared" si="112"/>
        <v>51.27</v>
      </c>
      <c r="H493" s="39">
        <f t="shared" si="124"/>
        <v>250</v>
      </c>
      <c r="I493" s="34">
        <f t="shared" si="113"/>
        <v>1</v>
      </c>
      <c r="J493" s="76">
        <v>16050883.5</v>
      </c>
      <c r="K493" s="76">
        <v>9321.7999999999993</v>
      </c>
      <c r="L493" s="76">
        <f t="shared" si="125"/>
        <v>16041561.699999999</v>
      </c>
      <c r="M493" s="64">
        <v>1269.904</v>
      </c>
      <c r="N493" s="23">
        <f>INDEX('BEFC_17-18'!$Z$3:$Z$502,MATCH('LECI_17-18'!A:A,'BEFC_17-18'!$A$3:$A$502))</f>
        <v>216.94300000000001</v>
      </c>
      <c r="O493" s="35">
        <f t="shared" si="114"/>
        <v>10788.98</v>
      </c>
      <c r="P493" s="237">
        <f t="shared" si="115"/>
        <v>131</v>
      </c>
      <c r="Q493" s="22">
        <f t="shared" si="116"/>
        <v>1.1020000000000001</v>
      </c>
      <c r="R493" s="34">
        <f t="shared" si="117"/>
        <v>1</v>
      </c>
      <c r="S493" s="29">
        <f t="shared" si="118"/>
        <v>1.5100000000000001E-2</v>
      </c>
      <c r="T493" s="184">
        <f t="shared" si="126"/>
        <v>160</v>
      </c>
      <c r="U493" s="31">
        <f t="shared" si="119"/>
        <v>6927956</v>
      </c>
      <c r="V493" s="37">
        <f t="shared" si="120"/>
        <v>4659.49</v>
      </c>
      <c r="W493" s="34">
        <f t="shared" si="121"/>
        <v>0.31</v>
      </c>
      <c r="X493" s="34">
        <f t="shared" si="122"/>
        <v>1.31</v>
      </c>
      <c r="Y493" s="79">
        <v>355203.64</v>
      </c>
      <c r="Z493" s="78">
        <v>370059143</v>
      </c>
      <c r="AA493" s="11">
        <v>146952481</v>
      </c>
      <c r="AB493" s="11">
        <v>5124536.47</v>
      </c>
      <c r="AC493" s="11"/>
      <c r="AD493" s="11">
        <v>7705.29</v>
      </c>
      <c r="AE493" s="11">
        <v>13359.9</v>
      </c>
      <c r="AF493" s="11"/>
      <c r="AG493" s="11">
        <v>20039.900000000001</v>
      </c>
      <c r="AH493" s="11"/>
      <c r="AI493" s="11">
        <v>36750.75</v>
      </c>
      <c r="AJ493" s="11">
        <v>1384830.42</v>
      </c>
      <c r="AK493" s="11"/>
      <c r="AL493" s="11"/>
      <c r="AM493" s="11"/>
      <c r="AN493" s="11"/>
      <c r="AO493" s="11"/>
      <c r="AP493" s="11"/>
      <c r="AQ493" s="11"/>
      <c r="AR493" s="11"/>
      <c r="AS493" s="11"/>
      <c r="AT493" s="11">
        <v>854427.41</v>
      </c>
      <c r="AU493" s="8">
        <v>700</v>
      </c>
      <c r="AV493" s="8">
        <v>11666.19</v>
      </c>
      <c r="AW493" s="38">
        <f t="shared" si="127"/>
        <v>7454016.330000001</v>
      </c>
    </row>
    <row r="494" spans="1:49" x14ac:dyDescent="0.2">
      <c r="A494" s="1">
        <v>129545003</v>
      </c>
      <c r="B494" s="2" t="s">
        <v>561</v>
      </c>
      <c r="C494" s="2" t="s">
        <v>558</v>
      </c>
      <c r="D494" s="15">
        <v>42268</v>
      </c>
      <c r="E494" s="6">
        <v>6611</v>
      </c>
      <c r="F494" s="28">
        <f t="shared" si="123"/>
        <v>11549165.23</v>
      </c>
      <c r="G494" s="37">
        <f t="shared" si="112"/>
        <v>41.33</v>
      </c>
      <c r="H494" s="39">
        <f t="shared" si="124"/>
        <v>370</v>
      </c>
      <c r="I494" s="34">
        <f t="shared" si="113"/>
        <v>0.81</v>
      </c>
      <c r="J494" s="76">
        <v>25109059.73</v>
      </c>
      <c r="K494" s="76">
        <v>121879.2</v>
      </c>
      <c r="L494" s="76">
        <f t="shared" si="125"/>
        <v>24987180.530000001</v>
      </c>
      <c r="M494" s="64">
        <v>1979.2639999999999</v>
      </c>
      <c r="N494" s="23">
        <f>INDEX('BEFC_17-18'!$Z$3:$Z$502,MATCH('LECI_17-18'!A:A,'BEFC_17-18'!$A$3:$A$502))</f>
        <v>397.47899999999998</v>
      </c>
      <c r="O494" s="35">
        <f t="shared" si="114"/>
        <v>10513.2</v>
      </c>
      <c r="P494" s="237">
        <f t="shared" si="115"/>
        <v>98</v>
      </c>
      <c r="Q494" s="22">
        <f t="shared" si="116"/>
        <v>1.1309</v>
      </c>
      <c r="R494" s="34">
        <f t="shared" si="117"/>
        <v>0.81</v>
      </c>
      <c r="S494" s="29">
        <f t="shared" si="118"/>
        <v>1.46E-2</v>
      </c>
      <c r="T494" s="184">
        <f t="shared" si="126"/>
        <v>184</v>
      </c>
      <c r="U494" s="31">
        <f t="shared" si="119"/>
        <v>10574938</v>
      </c>
      <c r="V494" s="37">
        <f t="shared" si="120"/>
        <v>4449.34</v>
      </c>
      <c r="W494" s="34">
        <f t="shared" si="121"/>
        <v>0.34</v>
      </c>
      <c r="X494" s="34">
        <f t="shared" si="122"/>
        <v>1.1500000000000001</v>
      </c>
      <c r="Y494" s="79">
        <v>420591.51</v>
      </c>
      <c r="Z494" s="78">
        <v>516891633</v>
      </c>
      <c r="AA494" s="11">
        <v>272282832</v>
      </c>
      <c r="AB494" s="11">
        <v>7200994.1200000001</v>
      </c>
      <c r="AC494" s="11"/>
      <c r="AD494" s="11">
        <v>11569.94</v>
      </c>
      <c r="AE494" s="11">
        <v>9803.83</v>
      </c>
      <c r="AF494" s="11"/>
      <c r="AG494" s="11"/>
      <c r="AH494" s="11"/>
      <c r="AI494" s="11">
        <v>22196.13</v>
      </c>
      <c r="AJ494" s="11">
        <v>2230718.69</v>
      </c>
      <c r="AK494" s="11"/>
      <c r="AL494" s="11"/>
      <c r="AM494" s="11"/>
      <c r="AN494" s="11"/>
      <c r="AO494" s="11"/>
      <c r="AP494" s="11"/>
      <c r="AQ494" s="11"/>
      <c r="AR494" s="11"/>
      <c r="AS494" s="11"/>
      <c r="AT494" s="11">
        <v>1575505.72</v>
      </c>
      <c r="AU494" s="8">
        <v>200</v>
      </c>
      <c r="AV494" s="8">
        <v>77585.289999999994</v>
      </c>
      <c r="AW494" s="38">
        <f t="shared" si="127"/>
        <v>11128573.720000001</v>
      </c>
    </row>
    <row r="495" spans="1:49" x14ac:dyDescent="0.2">
      <c r="A495" s="1">
        <v>129546003</v>
      </c>
      <c r="B495" s="2" t="s">
        <v>562</v>
      </c>
      <c r="C495" s="2" t="s">
        <v>558</v>
      </c>
      <c r="D495" s="15">
        <v>51260</v>
      </c>
      <c r="E495" s="6">
        <v>4440</v>
      </c>
      <c r="F495" s="28">
        <f t="shared" si="123"/>
        <v>12131738.690000001</v>
      </c>
      <c r="G495" s="37">
        <f t="shared" si="112"/>
        <v>53.3</v>
      </c>
      <c r="H495" s="39">
        <f t="shared" si="124"/>
        <v>225</v>
      </c>
      <c r="I495" s="34">
        <f t="shared" si="113"/>
        <v>1.04</v>
      </c>
      <c r="J495" s="76">
        <v>19369652.199999999</v>
      </c>
      <c r="K495" s="76">
        <v>45000</v>
      </c>
      <c r="L495" s="76">
        <f t="shared" si="125"/>
        <v>19324652.199999999</v>
      </c>
      <c r="M495" s="64">
        <v>1647.3810000000001</v>
      </c>
      <c r="N495" s="23">
        <f>INDEX('BEFC_17-18'!$Z$3:$Z$502,MATCH('LECI_17-18'!A:A,'BEFC_17-18'!$A$3:$A$502))</f>
        <v>302.65800000000002</v>
      </c>
      <c r="O495" s="35">
        <f t="shared" si="114"/>
        <v>9909.8799999999992</v>
      </c>
      <c r="P495" s="237">
        <f t="shared" si="115"/>
        <v>61</v>
      </c>
      <c r="Q495" s="22">
        <f t="shared" si="116"/>
        <v>1.1997</v>
      </c>
      <c r="R495" s="34">
        <f t="shared" si="117"/>
        <v>1.04</v>
      </c>
      <c r="S495" s="29">
        <f t="shared" si="118"/>
        <v>1.47E-2</v>
      </c>
      <c r="T495" s="184">
        <f t="shared" si="126"/>
        <v>176</v>
      </c>
      <c r="U495" s="31">
        <f t="shared" si="119"/>
        <v>11052801</v>
      </c>
      <c r="V495" s="37">
        <f t="shared" si="120"/>
        <v>5667.99</v>
      </c>
      <c r="W495" s="34">
        <f t="shared" si="121"/>
        <v>0.16</v>
      </c>
      <c r="X495" s="34">
        <f t="shared" si="122"/>
        <v>1.2</v>
      </c>
      <c r="Y495" s="79">
        <v>580360.59</v>
      </c>
      <c r="Z495" s="78">
        <v>601311603</v>
      </c>
      <c r="AA495" s="11">
        <v>223524305</v>
      </c>
      <c r="AB495" s="11">
        <v>7684611</v>
      </c>
      <c r="AC495" s="11"/>
      <c r="AD495" s="11">
        <v>12800</v>
      </c>
      <c r="AE495" s="11">
        <v>20548</v>
      </c>
      <c r="AF495" s="11"/>
      <c r="AG495" s="11"/>
      <c r="AH495" s="11">
        <v>1125000</v>
      </c>
      <c r="AI495" s="11">
        <v>17000</v>
      </c>
      <c r="AJ495" s="11">
        <v>2000722.89</v>
      </c>
      <c r="AK495" s="11"/>
      <c r="AL495" s="11"/>
      <c r="AM495" s="11"/>
      <c r="AN495" s="11"/>
      <c r="AO495" s="11"/>
      <c r="AP495" s="11"/>
      <c r="AQ495" s="11"/>
      <c r="AR495" s="11"/>
      <c r="AS495" s="11"/>
      <c r="AT495" s="11">
        <v>670581.21</v>
      </c>
      <c r="AU495" s="8">
        <v>0</v>
      </c>
      <c r="AV495" s="8">
        <v>20115</v>
      </c>
      <c r="AW495" s="38">
        <f t="shared" si="127"/>
        <v>11551378.100000001</v>
      </c>
    </row>
    <row r="496" spans="1:49" x14ac:dyDescent="0.2">
      <c r="A496" s="1">
        <v>129546103</v>
      </c>
      <c r="B496" s="2" t="s">
        <v>563</v>
      </c>
      <c r="C496" s="2" t="s">
        <v>558</v>
      </c>
      <c r="D496" s="15">
        <v>40351</v>
      </c>
      <c r="E496" s="6">
        <v>8298</v>
      </c>
      <c r="F496" s="28">
        <f t="shared" si="123"/>
        <v>13778323.220000003</v>
      </c>
      <c r="G496" s="37">
        <f t="shared" si="112"/>
        <v>41.15</v>
      </c>
      <c r="H496" s="39">
        <f t="shared" si="124"/>
        <v>378</v>
      </c>
      <c r="I496" s="34">
        <f t="shared" si="113"/>
        <v>0.8</v>
      </c>
      <c r="J496" s="76">
        <v>42840759.5</v>
      </c>
      <c r="K496" s="76">
        <v>2072120.53</v>
      </c>
      <c r="L496" s="76">
        <f t="shared" si="125"/>
        <v>40768638.969999999</v>
      </c>
      <c r="M496" s="64">
        <v>2725.0149999999999</v>
      </c>
      <c r="N496" s="23">
        <f>INDEX('BEFC_17-18'!$Z$3:$Z$502,MATCH('LECI_17-18'!A:A,'BEFC_17-18'!$A$3:$A$502))</f>
        <v>582.62300000000005</v>
      </c>
      <c r="O496" s="35">
        <f t="shared" si="114"/>
        <v>12325.6</v>
      </c>
      <c r="P496" s="237">
        <f t="shared" si="115"/>
        <v>297</v>
      </c>
      <c r="Q496" s="22">
        <f t="shared" si="116"/>
        <v>0.96460000000000001</v>
      </c>
      <c r="R496" s="34">
        <f t="shared" si="117"/>
        <v>0.77</v>
      </c>
      <c r="S496" s="29">
        <f t="shared" si="118"/>
        <v>1.26E-2</v>
      </c>
      <c r="T496" s="184">
        <f t="shared" si="126"/>
        <v>312</v>
      </c>
      <c r="U496" s="31">
        <f t="shared" si="119"/>
        <v>14621934</v>
      </c>
      <c r="V496" s="37">
        <f t="shared" si="120"/>
        <v>4420.66</v>
      </c>
      <c r="W496" s="34">
        <f t="shared" si="121"/>
        <v>0.34</v>
      </c>
      <c r="X496" s="34">
        <f t="shared" si="122"/>
        <v>1.1100000000000001</v>
      </c>
      <c r="Y496" s="79">
        <v>703408.96</v>
      </c>
      <c r="Z496" s="78">
        <v>670461888</v>
      </c>
      <c r="AA496" s="11">
        <v>420727196</v>
      </c>
      <c r="AB496" s="11">
        <v>8327142.4699999997</v>
      </c>
      <c r="AC496" s="11"/>
      <c r="AD496" s="11">
        <v>15110.4</v>
      </c>
      <c r="AE496" s="11">
        <v>21067.200000000001</v>
      </c>
      <c r="AF496" s="11"/>
      <c r="AG496" s="11">
        <v>39201</v>
      </c>
      <c r="AH496" s="11"/>
      <c r="AI496" s="11">
        <v>87667.98</v>
      </c>
      <c r="AJ496" s="11">
        <v>3376561.3</v>
      </c>
      <c r="AK496" s="11"/>
      <c r="AL496" s="11"/>
      <c r="AM496" s="11"/>
      <c r="AN496" s="11"/>
      <c r="AO496" s="11"/>
      <c r="AP496" s="11"/>
      <c r="AQ496" s="11"/>
      <c r="AR496" s="11"/>
      <c r="AS496" s="11"/>
      <c r="AT496" s="11">
        <v>1055490.52</v>
      </c>
      <c r="AU496" s="8">
        <v>0</v>
      </c>
      <c r="AV496" s="8">
        <v>152673.39000000001</v>
      </c>
      <c r="AW496" s="38">
        <f t="shared" si="127"/>
        <v>13074914.260000002</v>
      </c>
    </row>
    <row r="497" spans="1:49" x14ac:dyDescent="0.2">
      <c r="A497" s="1">
        <v>129546803</v>
      </c>
      <c r="B497" s="2" t="s">
        <v>564</v>
      </c>
      <c r="C497" s="2" t="s">
        <v>558</v>
      </c>
      <c r="D497" s="15">
        <v>40175</v>
      </c>
      <c r="E497" s="6">
        <v>2820</v>
      </c>
      <c r="F497" s="28">
        <f t="shared" si="123"/>
        <v>4750257.8600000003</v>
      </c>
      <c r="G497" s="37">
        <f t="shared" si="112"/>
        <v>41.93</v>
      </c>
      <c r="H497" s="39">
        <f t="shared" si="124"/>
        <v>364</v>
      </c>
      <c r="I497" s="34">
        <f t="shared" si="113"/>
        <v>0.82</v>
      </c>
      <c r="J497" s="76">
        <v>8861434.7300000004</v>
      </c>
      <c r="K497" s="76">
        <v>122498.08</v>
      </c>
      <c r="L497" s="76">
        <f t="shared" si="125"/>
        <v>8738936.6500000004</v>
      </c>
      <c r="M497" s="64">
        <v>739.04300000000001</v>
      </c>
      <c r="N497" s="23">
        <f>INDEX('BEFC_17-18'!$Z$3:$Z$502,MATCH('LECI_17-18'!A:A,'BEFC_17-18'!$A$3:$A$502))</f>
        <v>216.46100000000001</v>
      </c>
      <c r="O497" s="35">
        <f t="shared" si="114"/>
        <v>9145.89</v>
      </c>
      <c r="P497" s="237">
        <f t="shared" si="115"/>
        <v>23</v>
      </c>
      <c r="Q497" s="22">
        <f t="shared" si="116"/>
        <v>1.2999000000000001</v>
      </c>
      <c r="R497" s="34">
        <f t="shared" si="117"/>
        <v>0.82</v>
      </c>
      <c r="S497" s="29">
        <f t="shared" si="118"/>
        <v>1.32E-2</v>
      </c>
      <c r="T497" s="184">
        <f t="shared" si="126"/>
        <v>258</v>
      </c>
      <c r="U497" s="31">
        <f t="shared" si="119"/>
        <v>4836981</v>
      </c>
      <c r="V497" s="37">
        <f t="shared" si="120"/>
        <v>5062.2299999999996</v>
      </c>
      <c r="W497" s="34">
        <f t="shared" si="121"/>
        <v>0.25</v>
      </c>
      <c r="X497" s="34">
        <f t="shared" si="122"/>
        <v>1.0699999999999998</v>
      </c>
      <c r="Y497" s="79">
        <v>146686.84</v>
      </c>
      <c r="Z497" s="78">
        <v>255671750</v>
      </c>
      <c r="AA497" s="11">
        <v>105296990</v>
      </c>
      <c r="AB497" s="11">
        <v>3335836.93</v>
      </c>
      <c r="AC497" s="11"/>
      <c r="AD497" s="11">
        <v>4909.37</v>
      </c>
      <c r="AE497" s="11">
        <v>3252.93</v>
      </c>
      <c r="AF497" s="11"/>
      <c r="AG497" s="11">
        <v>14855.1</v>
      </c>
      <c r="AH497" s="11"/>
      <c r="AI497" s="11">
        <v>32421.29</v>
      </c>
      <c r="AJ497" s="11">
        <v>913130.96</v>
      </c>
      <c r="AK497" s="11"/>
      <c r="AL497" s="11"/>
      <c r="AM497" s="11"/>
      <c r="AN497" s="11"/>
      <c r="AO497" s="11"/>
      <c r="AP497" s="11"/>
      <c r="AQ497" s="11"/>
      <c r="AR497" s="11"/>
      <c r="AS497" s="11"/>
      <c r="AT497" s="11">
        <v>297233.12</v>
      </c>
      <c r="AU497" s="8">
        <v>0</v>
      </c>
      <c r="AV497" s="8">
        <v>1931.32</v>
      </c>
      <c r="AW497" s="38">
        <f t="shared" si="127"/>
        <v>4603571.0200000005</v>
      </c>
    </row>
    <row r="498" spans="1:49" x14ac:dyDescent="0.2">
      <c r="A498" s="1">
        <v>129547203</v>
      </c>
      <c r="B498" s="2" t="s">
        <v>565</v>
      </c>
      <c r="C498" s="2" t="s">
        <v>558</v>
      </c>
      <c r="D498" s="15">
        <v>31216</v>
      </c>
      <c r="E498" s="6">
        <v>3272</v>
      </c>
      <c r="F498" s="28">
        <f t="shared" si="123"/>
        <v>4701143.5999999996</v>
      </c>
      <c r="G498" s="37">
        <f t="shared" si="112"/>
        <v>46.03</v>
      </c>
      <c r="H498" s="39">
        <f t="shared" si="124"/>
        <v>317</v>
      </c>
      <c r="I498" s="34">
        <f t="shared" si="113"/>
        <v>0.9</v>
      </c>
      <c r="J498" s="76">
        <v>14692651.630000001</v>
      </c>
      <c r="K498" s="76">
        <v>2890</v>
      </c>
      <c r="L498" s="76">
        <f t="shared" si="125"/>
        <v>14689761.630000001</v>
      </c>
      <c r="M498" s="64">
        <v>1114.8810000000001</v>
      </c>
      <c r="N498" s="23">
        <f>INDEX('BEFC_17-18'!$Z$3:$Z$502,MATCH('LECI_17-18'!A:A,'BEFC_17-18'!$A$3:$A$502))</f>
        <v>513.92899999999997</v>
      </c>
      <c r="O498" s="35">
        <f t="shared" si="114"/>
        <v>9018.7099999999991</v>
      </c>
      <c r="P498" s="237">
        <f t="shared" si="115"/>
        <v>18</v>
      </c>
      <c r="Q498" s="22">
        <f t="shared" si="116"/>
        <v>1.3183</v>
      </c>
      <c r="R498" s="34">
        <f t="shared" si="117"/>
        <v>0.9</v>
      </c>
      <c r="S498" s="29">
        <f t="shared" si="118"/>
        <v>1.9099999999999999E-2</v>
      </c>
      <c r="T498" s="184">
        <f t="shared" si="126"/>
        <v>32</v>
      </c>
      <c r="U498" s="31">
        <f t="shared" si="119"/>
        <v>3290686</v>
      </c>
      <c r="V498" s="37">
        <f t="shared" si="120"/>
        <v>2020.3</v>
      </c>
      <c r="W498" s="34">
        <f t="shared" si="121"/>
        <v>0.7</v>
      </c>
      <c r="X498" s="34">
        <f t="shared" si="122"/>
        <v>1.6</v>
      </c>
      <c r="Y498" s="79">
        <v>313367.03000000003</v>
      </c>
      <c r="Z498" s="78">
        <v>152612721</v>
      </c>
      <c r="AA498" s="11">
        <v>92960881</v>
      </c>
      <c r="AB498" s="11">
        <v>3214759.26</v>
      </c>
      <c r="AC498" s="11"/>
      <c r="AD498" s="11"/>
      <c r="AE498" s="11">
        <v>90000</v>
      </c>
      <c r="AF498" s="11"/>
      <c r="AG498" s="11">
        <v>8367.9500000000007</v>
      </c>
      <c r="AH498" s="11"/>
      <c r="AI498" s="11">
        <v>19186.59</v>
      </c>
      <c r="AJ498" s="11">
        <v>585618.18000000005</v>
      </c>
      <c r="AK498" s="11"/>
      <c r="AL498" s="11"/>
      <c r="AM498" s="11"/>
      <c r="AN498" s="11"/>
      <c r="AO498" s="11"/>
      <c r="AP498" s="11"/>
      <c r="AQ498" s="11"/>
      <c r="AR498" s="11"/>
      <c r="AS498" s="11"/>
      <c r="AT498" s="11">
        <v>443420.28</v>
      </c>
      <c r="AU498" s="8">
        <v>0</v>
      </c>
      <c r="AV498" s="8">
        <v>26424.31</v>
      </c>
      <c r="AW498" s="38">
        <f t="shared" si="127"/>
        <v>4387776.5699999994</v>
      </c>
    </row>
    <row r="499" spans="1:49" x14ac:dyDescent="0.2">
      <c r="A499" s="1">
        <v>129547303</v>
      </c>
      <c r="B499" s="2" t="s">
        <v>566</v>
      </c>
      <c r="C499" s="2" t="s">
        <v>558</v>
      </c>
      <c r="D499" s="15">
        <v>50625</v>
      </c>
      <c r="E499" s="6">
        <v>3317</v>
      </c>
      <c r="F499" s="28">
        <f t="shared" si="123"/>
        <v>8028198.4199999999</v>
      </c>
      <c r="G499" s="37">
        <f t="shared" si="112"/>
        <v>47.81</v>
      </c>
      <c r="H499" s="39">
        <f t="shared" si="124"/>
        <v>296</v>
      </c>
      <c r="I499" s="34">
        <f t="shared" si="113"/>
        <v>0.93</v>
      </c>
      <c r="J499" s="76">
        <v>17264608.140000001</v>
      </c>
      <c r="K499" s="76">
        <v>177977.47</v>
      </c>
      <c r="L499" s="76">
        <f t="shared" si="125"/>
        <v>17086630.670000002</v>
      </c>
      <c r="M499" s="64">
        <v>1256.2470000000001</v>
      </c>
      <c r="N499" s="23">
        <f>INDEX('BEFC_17-18'!$Z$3:$Z$502,MATCH('LECI_17-18'!A:A,'BEFC_17-18'!$A$3:$A$502))</f>
        <v>140.79599999999999</v>
      </c>
      <c r="O499" s="35">
        <f t="shared" si="114"/>
        <v>12230.57</v>
      </c>
      <c r="P499" s="237">
        <f t="shared" si="115"/>
        <v>287</v>
      </c>
      <c r="Q499" s="22">
        <f t="shared" si="116"/>
        <v>0.97209999999999996</v>
      </c>
      <c r="R499" s="34">
        <f t="shared" si="117"/>
        <v>0.9</v>
      </c>
      <c r="S499" s="29">
        <f t="shared" si="118"/>
        <v>1.4500000000000001E-2</v>
      </c>
      <c r="T499" s="184">
        <f t="shared" si="126"/>
        <v>193</v>
      </c>
      <c r="U499" s="31">
        <f t="shared" si="119"/>
        <v>7437455</v>
      </c>
      <c r="V499" s="37">
        <f t="shared" si="120"/>
        <v>5323.71</v>
      </c>
      <c r="W499" s="34">
        <f t="shared" si="121"/>
        <v>0.21</v>
      </c>
      <c r="X499" s="34">
        <f t="shared" si="122"/>
        <v>1.1100000000000001</v>
      </c>
      <c r="Y499" s="79">
        <v>470109.47</v>
      </c>
      <c r="Z499" s="78">
        <v>377307294</v>
      </c>
      <c r="AA499" s="11">
        <v>177726645</v>
      </c>
      <c r="AB499" s="11">
        <v>5421116.3200000003</v>
      </c>
      <c r="AC499" s="11"/>
      <c r="AD499" s="11">
        <v>8667.7800000000007</v>
      </c>
      <c r="AE499" s="11">
        <v>20123.91</v>
      </c>
      <c r="AF499" s="11"/>
      <c r="AG499" s="11">
        <v>18179.27</v>
      </c>
      <c r="AH499" s="11"/>
      <c r="AI499" s="11">
        <v>24137.96</v>
      </c>
      <c r="AJ499" s="11">
        <v>1422507.63</v>
      </c>
      <c r="AK499" s="11"/>
      <c r="AL499" s="11"/>
      <c r="AM499" s="11"/>
      <c r="AN499" s="11"/>
      <c r="AO499" s="11"/>
      <c r="AP499" s="11"/>
      <c r="AQ499" s="11"/>
      <c r="AR499" s="11"/>
      <c r="AS499" s="11"/>
      <c r="AT499" s="11">
        <v>626330.9</v>
      </c>
      <c r="AU499" s="8">
        <v>0</v>
      </c>
      <c r="AV499" s="8">
        <v>17025.18</v>
      </c>
      <c r="AW499" s="38">
        <f t="shared" si="127"/>
        <v>7558088.9500000002</v>
      </c>
    </row>
    <row r="500" spans="1:49" x14ac:dyDescent="0.2">
      <c r="A500" s="1">
        <v>129547603</v>
      </c>
      <c r="B500" s="2" t="s">
        <v>567</v>
      </c>
      <c r="C500" s="2" t="s">
        <v>558</v>
      </c>
      <c r="D500" s="15">
        <v>50536</v>
      </c>
      <c r="E500" s="6">
        <v>6688</v>
      </c>
      <c r="F500" s="28">
        <f t="shared" si="123"/>
        <v>14808536.26</v>
      </c>
      <c r="G500" s="37">
        <f t="shared" si="112"/>
        <v>43.81</v>
      </c>
      <c r="H500" s="39">
        <f t="shared" si="124"/>
        <v>343</v>
      </c>
      <c r="I500" s="34">
        <f t="shared" si="113"/>
        <v>0.85</v>
      </c>
      <c r="J500" s="76">
        <v>26001523.870000001</v>
      </c>
      <c r="K500" s="76">
        <v>10793</v>
      </c>
      <c r="L500" s="76">
        <f t="shared" si="125"/>
        <v>25990730.870000001</v>
      </c>
      <c r="M500" s="64">
        <v>2125.373</v>
      </c>
      <c r="N500" s="23">
        <f>INDEX('BEFC_17-18'!$Z$3:$Z$502,MATCH('LECI_17-18'!A:A,'BEFC_17-18'!$A$3:$A$502))</f>
        <v>346.29199999999997</v>
      </c>
      <c r="O500" s="35">
        <f t="shared" si="114"/>
        <v>10515.47</v>
      </c>
      <c r="P500" s="237">
        <f t="shared" si="115"/>
        <v>99</v>
      </c>
      <c r="Q500" s="22">
        <f t="shared" si="116"/>
        <v>1.1306</v>
      </c>
      <c r="R500" s="34">
        <f t="shared" si="117"/>
        <v>0.85</v>
      </c>
      <c r="S500" s="29">
        <f t="shared" si="118"/>
        <v>1.2999999999999999E-2</v>
      </c>
      <c r="T500" s="184">
        <f t="shared" si="126"/>
        <v>276</v>
      </c>
      <c r="U500" s="31">
        <f t="shared" si="119"/>
        <v>15267147</v>
      </c>
      <c r="V500" s="37">
        <f t="shared" si="120"/>
        <v>6176.87</v>
      </c>
      <c r="W500" s="34">
        <f t="shared" si="121"/>
        <v>0.08</v>
      </c>
      <c r="X500" s="34">
        <f t="shared" si="122"/>
        <v>0.92999999999999994</v>
      </c>
      <c r="Y500" s="79">
        <v>698996.55</v>
      </c>
      <c r="Z500" s="78">
        <v>829256286</v>
      </c>
      <c r="AA500" s="11">
        <v>310083073</v>
      </c>
      <c r="AB500" s="11">
        <v>9889407.7300000004</v>
      </c>
      <c r="AC500" s="11"/>
      <c r="AD500" s="11">
        <v>15629.19</v>
      </c>
      <c r="AE500" s="11">
        <v>10244.34</v>
      </c>
      <c r="AF500" s="11"/>
      <c r="AG500" s="11">
        <v>33326.9</v>
      </c>
      <c r="AH500" s="11"/>
      <c r="AI500" s="11">
        <v>60430.33</v>
      </c>
      <c r="AJ500" s="11">
        <v>2812114.23</v>
      </c>
      <c r="AK500" s="11"/>
      <c r="AL500" s="11"/>
      <c r="AM500" s="11"/>
      <c r="AN500" s="11"/>
      <c r="AO500" s="11"/>
      <c r="AP500" s="11"/>
      <c r="AQ500" s="11"/>
      <c r="AR500" s="11"/>
      <c r="AS500" s="11"/>
      <c r="AT500" s="11">
        <v>1274206.7</v>
      </c>
      <c r="AU500" s="8">
        <v>0</v>
      </c>
      <c r="AV500" s="8">
        <v>14180.29</v>
      </c>
      <c r="AW500" s="38">
        <f t="shared" si="127"/>
        <v>14109539.709999999</v>
      </c>
    </row>
    <row r="501" spans="1:49" x14ac:dyDescent="0.2">
      <c r="A501" s="1">
        <v>129547803</v>
      </c>
      <c r="B501" s="2" t="s">
        <v>568</v>
      </c>
      <c r="C501" s="2" t="s">
        <v>558</v>
      </c>
      <c r="D501" s="15">
        <v>50242</v>
      </c>
      <c r="E501" s="6">
        <v>2614</v>
      </c>
      <c r="F501" s="28">
        <f t="shared" si="123"/>
        <v>5416564.1100000003</v>
      </c>
      <c r="G501" s="37">
        <f t="shared" si="112"/>
        <v>41.24</v>
      </c>
      <c r="H501" s="39">
        <f t="shared" si="124"/>
        <v>374</v>
      </c>
      <c r="I501" s="34">
        <f t="shared" si="113"/>
        <v>0.8</v>
      </c>
      <c r="J501" s="76">
        <v>12494940.24</v>
      </c>
      <c r="K501" s="76">
        <v>0</v>
      </c>
      <c r="L501" s="76">
        <f t="shared" si="125"/>
        <v>12494940.24</v>
      </c>
      <c r="M501" s="64">
        <v>917.56399999999996</v>
      </c>
      <c r="N501" s="23">
        <f>INDEX('BEFC_17-18'!$Z$3:$Z$502,MATCH('LECI_17-18'!A:A,'BEFC_17-18'!$A$3:$A$502))</f>
        <v>228.739</v>
      </c>
      <c r="O501" s="35">
        <f t="shared" si="114"/>
        <v>10900.21</v>
      </c>
      <c r="P501" s="237">
        <f t="shared" si="115"/>
        <v>144</v>
      </c>
      <c r="Q501" s="22">
        <f t="shared" si="116"/>
        <v>1.0907</v>
      </c>
      <c r="R501" s="34">
        <f t="shared" si="117"/>
        <v>0.8</v>
      </c>
      <c r="S501" s="29">
        <f t="shared" si="118"/>
        <v>1.0699999999999999E-2</v>
      </c>
      <c r="T501" s="184">
        <f t="shared" si="126"/>
        <v>419</v>
      </c>
      <c r="U501" s="31">
        <f t="shared" si="119"/>
        <v>6779443</v>
      </c>
      <c r="V501" s="37">
        <f t="shared" si="120"/>
        <v>5914.18</v>
      </c>
      <c r="W501" s="34">
        <f t="shared" si="121"/>
        <v>0.12</v>
      </c>
      <c r="X501" s="34">
        <f t="shared" si="122"/>
        <v>0.92</v>
      </c>
      <c r="Y501" s="79">
        <v>241718.3</v>
      </c>
      <c r="Z501" s="78">
        <v>365933834</v>
      </c>
      <c r="AA501" s="11">
        <v>139994745</v>
      </c>
      <c r="AB501" s="11">
        <v>3484151.85</v>
      </c>
      <c r="AC501" s="11"/>
      <c r="AD501" s="11">
        <v>5747.26</v>
      </c>
      <c r="AE501" s="11">
        <v>6725.42</v>
      </c>
      <c r="AF501" s="11"/>
      <c r="AG501" s="11">
        <v>19695.55</v>
      </c>
      <c r="AH501" s="11"/>
      <c r="AI501" s="11">
        <v>48714.21</v>
      </c>
      <c r="AJ501" s="11">
        <v>1321529.76</v>
      </c>
      <c r="AK501" s="11"/>
      <c r="AL501" s="11"/>
      <c r="AM501" s="11"/>
      <c r="AN501" s="11"/>
      <c r="AO501" s="11"/>
      <c r="AP501" s="11"/>
      <c r="AQ501" s="11"/>
      <c r="AR501" s="11"/>
      <c r="AS501" s="11"/>
      <c r="AT501" s="11">
        <v>263538.69</v>
      </c>
      <c r="AU501" s="8">
        <v>0</v>
      </c>
      <c r="AV501" s="8">
        <v>24743.07</v>
      </c>
      <c r="AW501" s="38">
        <f t="shared" si="127"/>
        <v>5174845.8100000005</v>
      </c>
    </row>
    <row r="502" spans="1:49" x14ac:dyDescent="0.2">
      <c r="A502" s="1">
        <v>129548803</v>
      </c>
      <c r="B502" s="2" t="s">
        <v>569</v>
      </c>
      <c r="C502" s="2" t="s">
        <v>558</v>
      </c>
      <c r="D502" s="15">
        <v>45614</v>
      </c>
      <c r="E502" s="6">
        <v>2944</v>
      </c>
      <c r="F502" s="28">
        <f t="shared" si="123"/>
        <v>4376602.24</v>
      </c>
      <c r="G502" s="37">
        <f>ROUND(F502/(D502*E502)*1000,2)</f>
        <v>32.590000000000003</v>
      </c>
      <c r="H502" s="39">
        <f t="shared" si="124"/>
        <v>461</v>
      </c>
      <c r="I502" s="34">
        <f>ROUND(G502/$G$504,2)</f>
        <v>0.64</v>
      </c>
      <c r="J502" s="76">
        <v>14142372.93</v>
      </c>
      <c r="K502" s="76">
        <v>0</v>
      </c>
      <c r="L502" s="76">
        <f t="shared" si="125"/>
        <v>14142372.93</v>
      </c>
      <c r="M502" s="64">
        <v>1068.47</v>
      </c>
      <c r="N502" s="23">
        <f>INDEX('BEFC_17-18'!$Z$3:$Z$502,MATCH('LECI_17-18'!A:A,'BEFC_17-18'!$A$3:$A$502))</f>
        <v>273.827</v>
      </c>
      <c r="O502" s="35">
        <f>ROUND(L502/(M502+N502),2)</f>
        <v>10535.95</v>
      </c>
      <c r="P502" s="237">
        <f>RANK($O502,$O$3:$O$502,1)</f>
        <v>103</v>
      </c>
      <c r="Q502" s="22">
        <f>ROUND(1/(O502/$O$504),4)</f>
        <v>1.1284000000000001</v>
      </c>
      <c r="R502" s="34">
        <f>IF(Q502&lt;1,ROUND(I502*Q502,2),I502)</f>
        <v>0.64</v>
      </c>
      <c r="S502" s="29">
        <f>ROUND(F502/(Z502+AA502),4)</f>
        <v>1.18E-2</v>
      </c>
      <c r="T502" s="184">
        <f t="shared" si="126"/>
        <v>360</v>
      </c>
      <c r="U502" s="31">
        <f>ROUND((Z502+AA502)*$S$504,0)</f>
        <v>4949689</v>
      </c>
      <c r="V502" s="37">
        <f>ROUND(U502/(M502+N502),2)</f>
        <v>3687.48</v>
      </c>
      <c r="W502" s="34">
        <f>IF(V502&lt;$V$504,ROUND(1-(V502/$V$504),2),0)</f>
        <v>0.45</v>
      </c>
      <c r="X502" s="34">
        <f>R502+W502</f>
        <v>1.0900000000000001</v>
      </c>
      <c r="Y502" s="79">
        <v>335552.86</v>
      </c>
      <c r="Z502" s="78">
        <v>241476946</v>
      </c>
      <c r="AA502" s="11">
        <v>127902848</v>
      </c>
      <c r="AB502" s="11">
        <v>2288502.92</v>
      </c>
      <c r="AC502" s="11"/>
      <c r="AD502" s="11"/>
      <c r="AE502" s="11">
        <v>21506.720000000001</v>
      </c>
      <c r="AF502" s="11"/>
      <c r="AG502" s="11">
        <v>19067</v>
      </c>
      <c r="AH502" s="11"/>
      <c r="AI502" s="11">
        <v>24446.91</v>
      </c>
      <c r="AJ502" s="11">
        <v>1104222.1000000001</v>
      </c>
      <c r="AK502" s="11"/>
      <c r="AL502" s="11"/>
      <c r="AM502" s="11"/>
      <c r="AN502" s="11"/>
      <c r="AO502" s="11"/>
      <c r="AP502" s="11"/>
      <c r="AQ502" s="11"/>
      <c r="AR502" s="11"/>
      <c r="AS502" s="11"/>
      <c r="AT502" s="11">
        <v>580537.94999999995</v>
      </c>
      <c r="AU502" s="8">
        <v>0</v>
      </c>
      <c r="AV502" s="8">
        <v>2765.78</v>
      </c>
      <c r="AW502" s="38">
        <f t="shared" si="127"/>
        <v>4041049.3800000004</v>
      </c>
    </row>
    <row r="504" spans="1:49" x14ac:dyDescent="0.2">
      <c r="E504" s="37">
        <v>4958859</v>
      </c>
      <c r="F504" s="28">
        <f>SUM(F3:F502)</f>
        <v>16390481369.409998</v>
      </c>
      <c r="G504" s="22">
        <f>PERCENTILE(G3:G502,0.5)</f>
        <v>51.27</v>
      </c>
      <c r="J504" s="28">
        <f>SUM(J3:J502)</f>
        <v>24835868840.360008</v>
      </c>
      <c r="K504" s="28">
        <f t="shared" ref="K504:L504" si="128">SUM(K3:K502)</f>
        <v>91539901.520000115</v>
      </c>
      <c r="L504" s="28">
        <f t="shared" si="128"/>
        <v>24744328938.840015</v>
      </c>
      <c r="M504" s="80">
        <f>SUM(M3:M502)</f>
        <v>1708453.7919999992</v>
      </c>
      <c r="N504" s="80">
        <f>SUM(N3:N502)</f>
        <v>393431.32099999982</v>
      </c>
      <c r="O504" s="36">
        <f>ROUND(MEDIAN(O3:O502),2)</f>
        <v>11889.12</v>
      </c>
      <c r="P504" s="36"/>
      <c r="S504" s="29">
        <f>ROUND(MEDIAN(S3:S502),4)</f>
        <v>1.34E-2</v>
      </c>
      <c r="T504" s="29"/>
      <c r="V504" s="36">
        <f>ROUND(MEDIAN(V3:V502),2)</f>
        <v>6709.22</v>
      </c>
    </row>
    <row r="505" spans="1:49" x14ac:dyDescent="0.2">
      <c r="G505" s="22" t="s">
        <v>596</v>
      </c>
      <c r="O505" s="22" t="s">
        <v>597</v>
      </c>
      <c r="S505" s="22" t="s">
        <v>597</v>
      </c>
      <c r="V505" s="22" t="s">
        <v>597</v>
      </c>
    </row>
    <row r="506" spans="1:49" x14ac:dyDescent="0.2">
      <c r="R506" s="34">
        <f>MEDIAN(R3:R502)</f>
        <v>0.92</v>
      </c>
      <c r="W506" s="22">
        <f>COUNTIF($W$3:$W$502,"=0")</f>
        <v>252</v>
      </c>
    </row>
    <row r="507" spans="1:49" x14ac:dyDescent="0.2">
      <c r="W507" s="22">
        <f>COUNTIF($W$3:$W$502,"&gt;0")</f>
        <v>248</v>
      </c>
    </row>
    <row r="508" spans="1:49" x14ac:dyDescent="0.2">
      <c r="W508" s="34">
        <f>MAX(W3:W502)</f>
        <v>0.84</v>
      </c>
    </row>
  </sheetData>
  <pageMargins left="0.7" right="0.7" top="0.75" bottom="0.75" header="0.3" footer="0.3"/>
  <pageSetup orientation="portrait" verticalDpi="1200" r:id="rId1"/>
  <ignoredErrors>
    <ignoredError sqref="AW3:AW502" formulaRange="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504"/>
  <sheetViews>
    <sheetView workbookViewId="0">
      <pane xSplit="3" ySplit="1" topLeftCell="D443" activePane="bottomRight" state="frozen"/>
      <selection activeCell="S498" sqref="S498"/>
      <selection pane="topRight" activeCell="S498" sqref="S498"/>
      <selection pane="bottomLeft" activeCell="S498" sqref="S498"/>
      <selection pane="bottomRight" activeCell="T490" sqref="T490"/>
    </sheetView>
  </sheetViews>
  <sheetFormatPr defaultRowHeight="11.25" x14ac:dyDescent="0.2"/>
  <cols>
    <col min="1" max="1" width="8.7109375" style="22" bestFit="1" customWidth="1"/>
    <col min="2" max="2" width="23.5703125" style="22" bestFit="1" customWidth="1"/>
    <col min="3" max="3" width="11.85546875" style="22" bestFit="1" customWidth="1"/>
    <col min="4" max="4" width="9.140625" style="22"/>
    <col min="5" max="5" width="11.28515625" style="22" customWidth="1"/>
    <col min="6" max="8" width="11" style="22" customWidth="1"/>
    <col min="9" max="16384" width="9.140625" style="22"/>
  </cols>
  <sheetData>
    <row r="1" spans="1:16" ht="68.25" customHeight="1" x14ac:dyDescent="0.2">
      <c r="A1" s="4" t="s">
        <v>0</v>
      </c>
      <c r="B1" s="3" t="s">
        <v>1</v>
      </c>
      <c r="C1" s="3" t="s">
        <v>2</v>
      </c>
      <c r="D1" s="5" t="s">
        <v>570</v>
      </c>
      <c r="E1" s="19" t="s">
        <v>574</v>
      </c>
      <c r="F1" s="5" t="s">
        <v>623</v>
      </c>
      <c r="G1" s="5" t="s">
        <v>571</v>
      </c>
      <c r="H1" s="5" t="s">
        <v>572</v>
      </c>
      <c r="I1" s="20" t="s">
        <v>575</v>
      </c>
      <c r="J1" s="21" t="s">
        <v>576</v>
      </c>
      <c r="K1" s="21" t="s">
        <v>577</v>
      </c>
      <c r="L1" s="21" t="s">
        <v>578</v>
      </c>
      <c r="M1" s="21" t="s">
        <v>579</v>
      </c>
      <c r="N1" s="21" t="s">
        <v>580</v>
      </c>
      <c r="O1" s="21" t="s">
        <v>581</v>
      </c>
      <c r="P1" s="5" t="s">
        <v>582</v>
      </c>
    </row>
    <row r="2" spans="1:16" x14ac:dyDescent="0.2">
      <c r="A2" s="1">
        <v>101260303</v>
      </c>
      <c r="B2" s="2" t="s">
        <v>3</v>
      </c>
      <c r="C2" s="2" t="s">
        <v>4</v>
      </c>
      <c r="D2" s="18">
        <v>141.65899999999999</v>
      </c>
      <c r="E2" s="23">
        <f>ROUND(AVERAGE(F2:H2),3)</f>
        <v>3549.1019999999999</v>
      </c>
      <c r="F2" s="12">
        <v>3503.5070000000001</v>
      </c>
      <c r="G2" s="12">
        <v>3530.453</v>
      </c>
      <c r="H2" s="12">
        <v>3613.3449999999998</v>
      </c>
      <c r="I2" s="22">
        <f>TRUNC(E2/D2,4)</f>
        <v>25.053799999999999</v>
      </c>
      <c r="J2" s="24">
        <f t="shared" ref="J2:J65" si="0">TRUNC(I2/$I$503,4)</f>
        <v>0.66239999999999999</v>
      </c>
      <c r="K2" s="24">
        <f t="shared" ref="K2:K65" si="1">TRUNC(J2*0.5,4)</f>
        <v>0.33119999999999999</v>
      </c>
      <c r="L2" s="24">
        <f t="shared" ref="L2:L65" si="2">TRUNC(1-K2,4)</f>
        <v>0.66879999999999995</v>
      </c>
      <c r="M2" s="24">
        <f t="shared" ref="M2:M65" si="3">TRUNC(E2/$E$504,4)</f>
        <v>1.0356000000000001</v>
      </c>
      <c r="N2" s="24">
        <f t="shared" ref="N2:N65" si="4">TRUNC(M2*0.5,4)</f>
        <v>0.51780000000000004</v>
      </c>
      <c r="O2" s="24">
        <f t="shared" ref="O2:O65" si="5">TRUNC(1-N2,4)</f>
        <v>0.48220000000000002</v>
      </c>
      <c r="P2" s="24">
        <f t="shared" ref="P2:P65" si="6">TRUNC((L2*0.4)+(O2*0.6),4)</f>
        <v>0.55679999999999996</v>
      </c>
    </row>
    <row r="3" spans="1:16" x14ac:dyDescent="0.2">
      <c r="A3" s="1">
        <v>101260803</v>
      </c>
      <c r="B3" s="2" t="s">
        <v>5</v>
      </c>
      <c r="C3" s="2" t="s">
        <v>4</v>
      </c>
      <c r="D3" s="18">
        <v>56.661000000000001</v>
      </c>
      <c r="E3" s="23">
        <f t="shared" ref="E3:E66" si="7">ROUND(AVERAGE(F3:H3),3)</f>
        <v>1770.259</v>
      </c>
      <c r="F3" s="12">
        <v>1735.8610000000001</v>
      </c>
      <c r="G3" s="12">
        <v>1780.7809999999999</v>
      </c>
      <c r="H3" s="12">
        <v>1794.136</v>
      </c>
      <c r="I3" s="22">
        <f t="shared" ref="I3:I66" si="8">TRUNC(E3/D3,4)</f>
        <v>31.242899999999999</v>
      </c>
      <c r="J3" s="24">
        <f t="shared" si="0"/>
        <v>0.82599999999999996</v>
      </c>
      <c r="K3" s="24">
        <f t="shared" si="1"/>
        <v>0.41299999999999998</v>
      </c>
      <c r="L3" s="24">
        <f t="shared" si="2"/>
        <v>0.58699999999999997</v>
      </c>
      <c r="M3" s="24">
        <f t="shared" si="3"/>
        <v>0.51649999999999996</v>
      </c>
      <c r="N3" s="24">
        <f t="shared" si="4"/>
        <v>0.25819999999999999</v>
      </c>
      <c r="O3" s="24">
        <f t="shared" si="5"/>
        <v>0.74180000000000001</v>
      </c>
      <c r="P3" s="24">
        <f t="shared" si="6"/>
        <v>0.67979999999999996</v>
      </c>
    </row>
    <row r="4" spans="1:16" x14ac:dyDescent="0.2">
      <c r="A4" s="1">
        <v>101261302</v>
      </c>
      <c r="B4" s="2" t="s">
        <v>6</v>
      </c>
      <c r="C4" s="2" t="s">
        <v>4</v>
      </c>
      <c r="D4" s="18">
        <v>217.06</v>
      </c>
      <c r="E4" s="23">
        <f t="shared" si="7"/>
        <v>4830.3810000000003</v>
      </c>
      <c r="F4" s="12">
        <v>4705.5640000000003</v>
      </c>
      <c r="G4" s="12">
        <v>4904.6660000000002</v>
      </c>
      <c r="H4" s="12">
        <v>4880.9139999999998</v>
      </c>
      <c r="I4" s="22">
        <f t="shared" si="8"/>
        <v>22.253599999999999</v>
      </c>
      <c r="J4" s="24">
        <f t="shared" si="0"/>
        <v>0.58830000000000005</v>
      </c>
      <c r="K4" s="24">
        <f t="shared" si="1"/>
        <v>0.29409999999999997</v>
      </c>
      <c r="L4" s="24">
        <f t="shared" si="2"/>
        <v>0.70589999999999997</v>
      </c>
      <c r="M4" s="24">
        <f t="shared" si="3"/>
        <v>1.4095</v>
      </c>
      <c r="N4" s="24">
        <f t="shared" si="4"/>
        <v>0.70469999999999999</v>
      </c>
      <c r="O4" s="24">
        <f t="shared" si="5"/>
        <v>0.29530000000000001</v>
      </c>
      <c r="P4" s="24">
        <f t="shared" si="6"/>
        <v>0.45950000000000002</v>
      </c>
    </row>
    <row r="5" spans="1:16" x14ac:dyDescent="0.2">
      <c r="A5" s="1">
        <v>101262903</v>
      </c>
      <c r="B5" s="2" t="s">
        <v>7</v>
      </c>
      <c r="C5" s="2" t="s">
        <v>4</v>
      </c>
      <c r="D5" s="18">
        <v>59.456000000000003</v>
      </c>
      <c r="E5" s="23">
        <f t="shared" si="7"/>
        <v>1210.8710000000001</v>
      </c>
      <c r="F5" s="12">
        <v>1213.944</v>
      </c>
      <c r="G5" s="12">
        <v>1218.413</v>
      </c>
      <c r="H5" s="12">
        <v>1200.2560000000001</v>
      </c>
      <c r="I5" s="22">
        <f t="shared" si="8"/>
        <v>20.3658</v>
      </c>
      <c r="J5" s="24">
        <f t="shared" si="0"/>
        <v>0.53839999999999999</v>
      </c>
      <c r="K5" s="24">
        <f t="shared" si="1"/>
        <v>0.26919999999999999</v>
      </c>
      <c r="L5" s="24">
        <f t="shared" si="2"/>
        <v>0.73080000000000001</v>
      </c>
      <c r="M5" s="24">
        <f t="shared" si="3"/>
        <v>0.3533</v>
      </c>
      <c r="N5" s="24">
        <f t="shared" si="4"/>
        <v>0.17660000000000001</v>
      </c>
      <c r="O5" s="24">
        <f t="shared" si="5"/>
        <v>0.82340000000000002</v>
      </c>
      <c r="P5" s="24">
        <f t="shared" si="6"/>
        <v>0.7863</v>
      </c>
    </row>
    <row r="6" spans="1:16" x14ac:dyDescent="0.2">
      <c r="A6" s="1">
        <v>101264003</v>
      </c>
      <c r="B6" s="2" t="s">
        <v>8</v>
      </c>
      <c r="C6" s="2" t="s">
        <v>4</v>
      </c>
      <c r="D6" s="18">
        <v>55.826999999999998</v>
      </c>
      <c r="E6" s="23">
        <f t="shared" si="7"/>
        <v>3181.3229999999999</v>
      </c>
      <c r="F6" s="12">
        <v>3045.58</v>
      </c>
      <c r="G6" s="12">
        <v>3211.029</v>
      </c>
      <c r="H6" s="12">
        <v>3287.3589999999999</v>
      </c>
      <c r="I6" s="22">
        <f t="shared" si="8"/>
        <v>56.985300000000002</v>
      </c>
      <c r="J6" s="24">
        <f t="shared" si="0"/>
        <v>1.5066999999999999</v>
      </c>
      <c r="K6" s="24">
        <f t="shared" si="1"/>
        <v>0.75329999999999997</v>
      </c>
      <c r="L6" s="24">
        <f t="shared" si="2"/>
        <v>0.2467</v>
      </c>
      <c r="M6" s="24">
        <f t="shared" si="3"/>
        <v>0.92830000000000001</v>
      </c>
      <c r="N6" s="24">
        <f t="shared" si="4"/>
        <v>0.46410000000000001</v>
      </c>
      <c r="O6" s="24">
        <f t="shared" si="5"/>
        <v>0.53590000000000004</v>
      </c>
      <c r="P6" s="24">
        <f t="shared" si="6"/>
        <v>0.42020000000000002</v>
      </c>
    </row>
    <row r="7" spans="1:16" x14ac:dyDescent="0.2">
      <c r="A7" s="1">
        <v>101268003</v>
      </c>
      <c r="B7" s="2" t="s">
        <v>9</v>
      </c>
      <c r="C7" s="2" t="s">
        <v>4</v>
      </c>
      <c r="D7" s="18">
        <v>249.64500000000001</v>
      </c>
      <c r="E7" s="23">
        <f t="shared" si="7"/>
        <v>2932.8609999999999</v>
      </c>
      <c r="F7" s="12">
        <v>2898.3879999999999</v>
      </c>
      <c r="G7" s="12">
        <v>2944.2069999999999</v>
      </c>
      <c r="H7" s="12">
        <v>2955.9879999999998</v>
      </c>
      <c r="I7" s="22">
        <f t="shared" si="8"/>
        <v>11.748100000000001</v>
      </c>
      <c r="J7" s="24">
        <f t="shared" si="0"/>
        <v>0.31059999999999999</v>
      </c>
      <c r="K7" s="24">
        <f t="shared" si="1"/>
        <v>0.15529999999999999</v>
      </c>
      <c r="L7" s="24">
        <f t="shared" si="2"/>
        <v>0.84470000000000001</v>
      </c>
      <c r="M7" s="24">
        <f t="shared" si="3"/>
        <v>0.85580000000000001</v>
      </c>
      <c r="N7" s="24">
        <f t="shared" si="4"/>
        <v>0.4279</v>
      </c>
      <c r="O7" s="24">
        <f t="shared" si="5"/>
        <v>0.57210000000000005</v>
      </c>
      <c r="P7" s="24">
        <f t="shared" si="6"/>
        <v>0.68110000000000004</v>
      </c>
    </row>
    <row r="8" spans="1:16" x14ac:dyDescent="0.2">
      <c r="A8" s="1">
        <v>101301303</v>
      </c>
      <c r="B8" s="2" t="s">
        <v>10</v>
      </c>
      <c r="C8" s="2" t="s">
        <v>11</v>
      </c>
      <c r="D8" s="18">
        <v>39.073</v>
      </c>
      <c r="E8" s="23">
        <f t="shared" si="7"/>
        <v>1124.123</v>
      </c>
      <c r="F8" s="12">
        <v>1121.1110000000001</v>
      </c>
      <c r="G8" s="12">
        <v>1100.6959999999999</v>
      </c>
      <c r="H8" s="12">
        <v>1150.5609999999999</v>
      </c>
      <c r="I8" s="22">
        <f t="shared" si="8"/>
        <v>28.7698</v>
      </c>
      <c r="J8" s="24">
        <f t="shared" si="0"/>
        <v>0.76060000000000005</v>
      </c>
      <c r="K8" s="24">
        <f t="shared" si="1"/>
        <v>0.38030000000000003</v>
      </c>
      <c r="L8" s="24">
        <f t="shared" si="2"/>
        <v>0.61970000000000003</v>
      </c>
      <c r="M8" s="24">
        <f t="shared" si="3"/>
        <v>0.32800000000000001</v>
      </c>
      <c r="N8" s="24">
        <f t="shared" si="4"/>
        <v>0.16400000000000001</v>
      </c>
      <c r="O8" s="24">
        <f t="shared" si="5"/>
        <v>0.83599999999999997</v>
      </c>
      <c r="P8" s="24">
        <f t="shared" si="6"/>
        <v>0.74939999999999996</v>
      </c>
    </row>
    <row r="9" spans="1:16" x14ac:dyDescent="0.2">
      <c r="A9" s="1">
        <v>101301403</v>
      </c>
      <c r="B9" s="2" t="s">
        <v>12</v>
      </c>
      <c r="C9" s="2" t="s">
        <v>11</v>
      </c>
      <c r="D9" s="18">
        <v>169.77699999999999</v>
      </c>
      <c r="E9" s="23">
        <f t="shared" si="7"/>
        <v>1892.009</v>
      </c>
      <c r="F9" s="12">
        <v>1860.2449999999999</v>
      </c>
      <c r="G9" s="12">
        <v>1871.213</v>
      </c>
      <c r="H9" s="12">
        <v>1944.57</v>
      </c>
      <c r="I9" s="22">
        <f t="shared" si="8"/>
        <v>11.144</v>
      </c>
      <c r="J9" s="24">
        <f t="shared" si="0"/>
        <v>0.29459999999999997</v>
      </c>
      <c r="K9" s="24">
        <f t="shared" si="1"/>
        <v>0.14729999999999999</v>
      </c>
      <c r="L9" s="24">
        <f t="shared" si="2"/>
        <v>0.85270000000000001</v>
      </c>
      <c r="M9" s="24">
        <f t="shared" si="3"/>
        <v>0.55200000000000005</v>
      </c>
      <c r="N9" s="24">
        <f t="shared" si="4"/>
        <v>0.27600000000000002</v>
      </c>
      <c r="O9" s="24">
        <f t="shared" si="5"/>
        <v>0.72399999999999998</v>
      </c>
      <c r="P9" s="24">
        <f t="shared" si="6"/>
        <v>0.77539999999999998</v>
      </c>
    </row>
    <row r="10" spans="1:16" x14ac:dyDescent="0.2">
      <c r="A10" s="1">
        <v>101303503</v>
      </c>
      <c r="B10" s="2" t="s">
        <v>13</v>
      </c>
      <c r="C10" s="2" t="s">
        <v>11</v>
      </c>
      <c r="D10" s="18">
        <v>47.581000000000003</v>
      </c>
      <c r="E10" s="23">
        <f t="shared" si="7"/>
        <v>819.93799999999999</v>
      </c>
      <c r="F10" s="12">
        <v>809.93399999999997</v>
      </c>
      <c r="G10" s="12">
        <v>820.69799999999998</v>
      </c>
      <c r="H10" s="12">
        <v>829.18200000000002</v>
      </c>
      <c r="I10" s="22">
        <f t="shared" si="8"/>
        <v>17.232399999999998</v>
      </c>
      <c r="J10" s="24">
        <f t="shared" si="0"/>
        <v>0.4556</v>
      </c>
      <c r="K10" s="24">
        <f t="shared" si="1"/>
        <v>0.2278</v>
      </c>
      <c r="L10" s="24">
        <f t="shared" si="2"/>
        <v>0.7722</v>
      </c>
      <c r="M10" s="24">
        <f t="shared" si="3"/>
        <v>0.2392</v>
      </c>
      <c r="N10" s="24">
        <f t="shared" si="4"/>
        <v>0.1196</v>
      </c>
      <c r="O10" s="24">
        <f t="shared" si="5"/>
        <v>0.88039999999999996</v>
      </c>
      <c r="P10" s="24">
        <f t="shared" si="6"/>
        <v>0.83709999999999996</v>
      </c>
    </row>
    <row r="11" spans="1:16" x14ac:dyDescent="0.2">
      <c r="A11" s="1">
        <v>101306503</v>
      </c>
      <c r="B11" s="2" t="s">
        <v>14</v>
      </c>
      <c r="C11" s="2" t="s">
        <v>11</v>
      </c>
      <c r="D11" s="18">
        <v>68.507000000000005</v>
      </c>
      <c r="E11" s="23">
        <f t="shared" si="7"/>
        <v>616.09100000000001</v>
      </c>
      <c r="F11" s="12">
        <v>625.28</v>
      </c>
      <c r="G11" s="12">
        <v>615.80799999999999</v>
      </c>
      <c r="H11" s="12">
        <v>607.18499999999995</v>
      </c>
      <c r="I11" s="22">
        <f t="shared" si="8"/>
        <v>8.9931000000000001</v>
      </c>
      <c r="J11" s="24">
        <f t="shared" si="0"/>
        <v>0.23769999999999999</v>
      </c>
      <c r="K11" s="24">
        <f t="shared" si="1"/>
        <v>0.1188</v>
      </c>
      <c r="L11" s="24">
        <f t="shared" si="2"/>
        <v>0.88119999999999998</v>
      </c>
      <c r="M11" s="24">
        <f t="shared" si="3"/>
        <v>0.1797</v>
      </c>
      <c r="N11" s="24">
        <f t="shared" si="4"/>
        <v>8.9800000000000005E-2</v>
      </c>
      <c r="O11" s="24">
        <f t="shared" si="5"/>
        <v>0.91020000000000001</v>
      </c>
      <c r="P11" s="24">
        <f t="shared" si="6"/>
        <v>0.89859999999999995</v>
      </c>
    </row>
    <row r="12" spans="1:16" x14ac:dyDescent="0.2">
      <c r="A12" s="1">
        <v>101308503</v>
      </c>
      <c r="B12" s="2" t="s">
        <v>15</v>
      </c>
      <c r="C12" s="2" t="s">
        <v>11</v>
      </c>
      <c r="D12" s="18">
        <v>253.03800000000001</v>
      </c>
      <c r="E12" s="23">
        <f t="shared" si="7"/>
        <v>722.74400000000003</v>
      </c>
      <c r="F12" s="12">
        <v>692.69399999999996</v>
      </c>
      <c r="G12" s="12">
        <v>731.42600000000004</v>
      </c>
      <c r="H12" s="12">
        <v>744.11300000000006</v>
      </c>
      <c r="I12" s="22">
        <f t="shared" si="8"/>
        <v>2.8561999999999999</v>
      </c>
      <c r="J12" s="24">
        <f t="shared" si="0"/>
        <v>7.5499999999999998E-2</v>
      </c>
      <c r="K12" s="24">
        <f t="shared" si="1"/>
        <v>3.7699999999999997E-2</v>
      </c>
      <c r="L12" s="24">
        <f t="shared" si="2"/>
        <v>0.96230000000000004</v>
      </c>
      <c r="M12" s="24">
        <f t="shared" si="3"/>
        <v>0.21079999999999999</v>
      </c>
      <c r="N12" s="24">
        <f t="shared" si="4"/>
        <v>0.10539999999999999</v>
      </c>
      <c r="O12" s="24">
        <f t="shared" si="5"/>
        <v>0.89459999999999995</v>
      </c>
      <c r="P12" s="24">
        <f t="shared" si="6"/>
        <v>0.92159999999999997</v>
      </c>
    </row>
    <row r="13" spans="1:16" x14ac:dyDescent="0.2">
      <c r="A13" s="1">
        <v>101630504</v>
      </c>
      <c r="B13" s="2" t="s">
        <v>16</v>
      </c>
      <c r="C13" s="2" t="s">
        <v>17</v>
      </c>
      <c r="D13" s="18">
        <v>74.316000000000003</v>
      </c>
      <c r="E13" s="23">
        <f t="shared" si="7"/>
        <v>569.17200000000003</v>
      </c>
      <c r="F13" s="12">
        <v>568.77599999999995</v>
      </c>
      <c r="G13" s="12">
        <v>574.15700000000004</v>
      </c>
      <c r="H13" s="12">
        <v>564.58199999999999</v>
      </c>
      <c r="I13" s="22">
        <f t="shared" si="8"/>
        <v>7.6588000000000003</v>
      </c>
      <c r="J13" s="24">
        <f t="shared" si="0"/>
        <v>0.20250000000000001</v>
      </c>
      <c r="K13" s="24">
        <f t="shared" si="1"/>
        <v>0.1012</v>
      </c>
      <c r="L13" s="24">
        <f t="shared" si="2"/>
        <v>0.89880000000000004</v>
      </c>
      <c r="M13" s="24">
        <f t="shared" si="3"/>
        <v>0.16600000000000001</v>
      </c>
      <c r="N13" s="24">
        <f t="shared" si="4"/>
        <v>8.3000000000000004E-2</v>
      </c>
      <c r="O13" s="24">
        <f t="shared" si="5"/>
        <v>0.91700000000000004</v>
      </c>
      <c r="P13" s="24">
        <f t="shared" si="6"/>
        <v>0.90969999999999995</v>
      </c>
    </row>
    <row r="14" spans="1:16" x14ac:dyDescent="0.2">
      <c r="A14" s="1">
        <v>101630903</v>
      </c>
      <c r="B14" s="2" t="s">
        <v>18</v>
      </c>
      <c r="C14" s="2" t="s">
        <v>17</v>
      </c>
      <c r="D14" s="18">
        <v>59.072000000000003</v>
      </c>
      <c r="E14" s="23">
        <f t="shared" si="7"/>
        <v>1160.096</v>
      </c>
      <c r="F14" s="12">
        <v>1123.4780000000001</v>
      </c>
      <c r="G14" s="12">
        <v>1162.806</v>
      </c>
      <c r="H14" s="12">
        <v>1194.0029999999999</v>
      </c>
      <c r="I14" s="22">
        <f t="shared" si="8"/>
        <v>19.6386</v>
      </c>
      <c r="J14" s="24">
        <f t="shared" si="0"/>
        <v>0.51919999999999999</v>
      </c>
      <c r="K14" s="24">
        <f t="shared" si="1"/>
        <v>0.2596</v>
      </c>
      <c r="L14" s="24">
        <f t="shared" si="2"/>
        <v>0.74039999999999995</v>
      </c>
      <c r="M14" s="24">
        <f t="shared" si="3"/>
        <v>0.33850000000000002</v>
      </c>
      <c r="N14" s="24">
        <f t="shared" si="4"/>
        <v>0.16919999999999999</v>
      </c>
      <c r="O14" s="24">
        <f t="shared" si="5"/>
        <v>0.83079999999999998</v>
      </c>
      <c r="P14" s="24">
        <f t="shared" si="6"/>
        <v>0.79459999999999997</v>
      </c>
    </row>
    <row r="15" spans="1:16" x14ac:dyDescent="0.2">
      <c r="A15" s="1">
        <v>101631003</v>
      </c>
      <c r="B15" s="2" t="s">
        <v>19</v>
      </c>
      <c r="C15" s="2" t="s">
        <v>17</v>
      </c>
      <c r="D15" s="18">
        <v>55.325000000000003</v>
      </c>
      <c r="E15" s="23">
        <f t="shared" si="7"/>
        <v>1305.9359999999999</v>
      </c>
      <c r="F15" s="12">
        <v>1297.8889999999999</v>
      </c>
      <c r="G15" s="12">
        <v>1290.799</v>
      </c>
      <c r="H15" s="12">
        <v>1329.1210000000001</v>
      </c>
      <c r="I15" s="22">
        <f t="shared" si="8"/>
        <v>23.604800000000001</v>
      </c>
      <c r="J15" s="24">
        <f t="shared" si="0"/>
        <v>0.62409999999999999</v>
      </c>
      <c r="K15" s="24">
        <f t="shared" si="1"/>
        <v>0.312</v>
      </c>
      <c r="L15" s="24">
        <f t="shared" si="2"/>
        <v>0.68799999999999994</v>
      </c>
      <c r="M15" s="24">
        <f t="shared" si="3"/>
        <v>0.38100000000000001</v>
      </c>
      <c r="N15" s="24">
        <f t="shared" si="4"/>
        <v>0.1905</v>
      </c>
      <c r="O15" s="24">
        <f t="shared" si="5"/>
        <v>0.8095</v>
      </c>
      <c r="P15" s="24">
        <f t="shared" si="6"/>
        <v>0.76090000000000002</v>
      </c>
    </row>
    <row r="16" spans="1:16" x14ac:dyDescent="0.2">
      <c r="A16" s="1">
        <v>101631203</v>
      </c>
      <c r="B16" s="2" t="s">
        <v>20</v>
      </c>
      <c r="C16" s="2" t="s">
        <v>17</v>
      </c>
      <c r="D16" s="18">
        <v>105.34099999999999</v>
      </c>
      <c r="E16" s="23">
        <f t="shared" si="7"/>
        <v>1267.7380000000001</v>
      </c>
      <c r="F16" s="12">
        <v>1234.373</v>
      </c>
      <c r="G16" s="12">
        <v>1265.087</v>
      </c>
      <c r="H16" s="12">
        <v>1303.7529999999999</v>
      </c>
      <c r="I16" s="22">
        <f t="shared" si="8"/>
        <v>12.034599999999999</v>
      </c>
      <c r="J16" s="24">
        <f t="shared" si="0"/>
        <v>0.31819999999999998</v>
      </c>
      <c r="K16" s="24">
        <f t="shared" si="1"/>
        <v>0.15909999999999999</v>
      </c>
      <c r="L16" s="24">
        <f t="shared" si="2"/>
        <v>0.84089999999999998</v>
      </c>
      <c r="M16" s="24">
        <f t="shared" si="3"/>
        <v>0.36990000000000001</v>
      </c>
      <c r="N16" s="24">
        <f t="shared" si="4"/>
        <v>0.18490000000000001</v>
      </c>
      <c r="O16" s="24">
        <f t="shared" si="5"/>
        <v>0.81510000000000005</v>
      </c>
      <c r="P16" s="24">
        <f t="shared" si="6"/>
        <v>0.82540000000000002</v>
      </c>
    </row>
    <row r="17" spans="1:16" x14ac:dyDescent="0.2">
      <c r="A17" s="1">
        <v>101631503</v>
      </c>
      <c r="B17" s="2" t="s">
        <v>21</v>
      </c>
      <c r="C17" s="2" t="s">
        <v>17</v>
      </c>
      <c r="D17" s="18">
        <v>34.578000000000003</v>
      </c>
      <c r="E17" s="23">
        <f t="shared" si="7"/>
        <v>958.62</v>
      </c>
      <c r="F17" s="12">
        <v>936.048</v>
      </c>
      <c r="G17" s="12">
        <v>964.928</v>
      </c>
      <c r="H17" s="12">
        <v>974.88499999999999</v>
      </c>
      <c r="I17" s="22">
        <f t="shared" si="8"/>
        <v>27.723400000000002</v>
      </c>
      <c r="J17" s="24">
        <f t="shared" si="0"/>
        <v>0.73299999999999998</v>
      </c>
      <c r="K17" s="24">
        <f t="shared" si="1"/>
        <v>0.36649999999999999</v>
      </c>
      <c r="L17" s="24">
        <f t="shared" si="2"/>
        <v>0.63349999999999995</v>
      </c>
      <c r="M17" s="24">
        <f t="shared" si="3"/>
        <v>0.2797</v>
      </c>
      <c r="N17" s="24">
        <f t="shared" si="4"/>
        <v>0.13980000000000001</v>
      </c>
      <c r="O17" s="24">
        <f t="shared" si="5"/>
        <v>0.86019999999999996</v>
      </c>
      <c r="P17" s="24">
        <f t="shared" si="6"/>
        <v>0.76949999999999996</v>
      </c>
    </row>
    <row r="18" spans="1:16" x14ac:dyDescent="0.2">
      <c r="A18" s="1">
        <v>101631703</v>
      </c>
      <c r="B18" s="2" t="s">
        <v>22</v>
      </c>
      <c r="C18" s="2" t="s">
        <v>17</v>
      </c>
      <c r="D18" s="18">
        <v>56.085000000000001</v>
      </c>
      <c r="E18" s="23">
        <f t="shared" si="7"/>
        <v>5058.5770000000002</v>
      </c>
      <c r="F18" s="12">
        <v>5108.8339999999998</v>
      </c>
      <c r="G18" s="12">
        <v>5060.5630000000001</v>
      </c>
      <c r="H18" s="12">
        <v>5006.335</v>
      </c>
      <c r="I18" s="22">
        <f t="shared" si="8"/>
        <v>90.194800000000001</v>
      </c>
      <c r="J18" s="24">
        <f t="shared" si="0"/>
        <v>2.3847</v>
      </c>
      <c r="K18" s="24">
        <f t="shared" si="1"/>
        <v>1.1922999999999999</v>
      </c>
      <c r="L18" s="24">
        <f t="shared" si="2"/>
        <v>-0.1923</v>
      </c>
      <c r="M18" s="24">
        <f t="shared" si="3"/>
        <v>1.476</v>
      </c>
      <c r="N18" s="24">
        <f t="shared" si="4"/>
        <v>0.73799999999999999</v>
      </c>
      <c r="O18" s="24">
        <f t="shared" si="5"/>
        <v>0.26200000000000001</v>
      </c>
      <c r="P18" s="24">
        <f t="shared" si="6"/>
        <v>8.0199999999999994E-2</v>
      </c>
    </row>
    <row r="19" spans="1:16" x14ac:dyDescent="0.2">
      <c r="A19" s="1">
        <v>101631803</v>
      </c>
      <c r="B19" s="2" t="s">
        <v>23</v>
      </c>
      <c r="C19" s="2" t="s">
        <v>17</v>
      </c>
      <c r="D19" s="18">
        <v>26.062999999999999</v>
      </c>
      <c r="E19" s="23">
        <f t="shared" si="7"/>
        <v>1655.867</v>
      </c>
      <c r="F19" s="12">
        <v>1627.7539999999999</v>
      </c>
      <c r="G19" s="12">
        <v>1631.2840000000001</v>
      </c>
      <c r="H19" s="12">
        <v>1708.5630000000001</v>
      </c>
      <c r="I19" s="22">
        <f t="shared" si="8"/>
        <v>63.533200000000001</v>
      </c>
      <c r="J19" s="24">
        <f t="shared" si="0"/>
        <v>1.6798</v>
      </c>
      <c r="K19" s="24">
        <f t="shared" si="1"/>
        <v>0.83989999999999998</v>
      </c>
      <c r="L19" s="24">
        <f t="shared" si="2"/>
        <v>0.16009999999999999</v>
      </c>
      <c r="M19" s="24">
        <f t="shared" si="3"/>
        <v>0.48309999999999997</v>
      </c>
      <c r="N19" s="24">
        <f t="shared" si="4"/>
        <v>0.24149999999999999</v>
      </c>
      <c r="O19" s="24">
        <f t="shared" si="5"/>
        <v>0.75849999999999995</v>
      </c>
      <c r="P19" s="24">
        <f t="shared" si="6"/>
        <v>0.51910000000000001</v>
      </c>
    </row>
    <row r="20" spans="1:16" x14ac:dyDescent="0.2">
      <c r="A20" s="1">
        <v>101631903</v>
      </c>
      <c r="B20" s="2" t="s">
        <v>24</v>
      </c>
      <c r="C20" s="2" t="s">
        <v>17</v>
      </c>
      <c r="D20" s="18">
        <v>25.024999999999999</v>
      </c>
      <c r="E20" s="23">
        <f t="shared" si="7"/>
        <v>1160.6690000000001</v>
      </c>
      <c r="F20" s="12">
        <v>1123.6379999999999</v>
      </c>
      <c r="G20" s="12">
        <v>1190.1600000000001</v>
      </c>
      <c r="H20" s="12">
        <v>1168.2080000000001</v>
      </c>
      <c r="I20" s="22">
        <f t="shared" si="8"/>
        <v>46.380299999999998</v>
      </c>
      <c r="J20" s="24">
        <f t="shared" si="0"/>
        <v>1.2262999999999999</v>
      </c>
      <c r="K20" s="24">
        <f t="shared" si="1"/>
        <v>0.61309999999999998</v>
      </c>
      <c r="L20" s="24">
        <f t="shared" si="2"/>
        <v>0.38690000000000002</v>
      </c>
      <c r="M20" s="24">
        <f t="shared" si="3"/>
        <v>0.33860000000000001</v>
      </c>
      <c r="N20" s="24">
        <f t="shared" si="4"/>
        <v>0.16930000000000001</v>
      </c>
      <c r="O20" s="24">
        <f t="shared" si="5"/>
        <v>0.83069999999999999</v>
      </c>
      <c r="P20" s="24">
        <f t="shared" si="6"/>
        <v>0.65310000000000001</v>
      </c>
    </row>
    <row r="21" spans="1:16" x14ac:dyDescent="0.2">
      <c r="A21" s="1">
        <v>101632403</v>
      </c>
      <c r="B21" s="2" t="s">
        <v>25</v>
      </c>
      <c r="C21" s="2" t="s">
        <v>17</v>
      </c>
      <c r="D21" s="18">
        <v>57.816000000000003</v>
      </c>
      <c r="E21" s="23">
        <f t="shared" si="7"/>
        <v>1103.4169999999999</v>
      </c>
      <c r="F21" s="12">
        <v>1066.241</v>
      </c>
      <c r="G21" s="12">
        <v>1104.491</v>
      </c>
      <c r="H21" s="12">
        <v>1139.518</v>
      </c>
      <c r="I21" s="22">
        <f t="shared" si="8"/>
        <v>19.084900000000001</v>
      </c>
      <c r="J21" s="24">
        <f t="shared" si="0"/>
        <v>0.50460000000000005</v>
      </c>
      <c r="K21" s="24">
        <f t="shared" si="1"/>
        <v>0.25230000000000002</v>
      </c>
      <c r="L21" s="24">
        <f t="shared" si="2"/>
        <v>0.74770000000000003</v>
      </c>
      <c r="M21" s="24">
        <f t="shared" si="3"/>
        <v>0.32190000000000002</v>
      </c>
      <c r="N21" s="24">
        <f t="shared" si="4"/>
        <v>0.16089999999999999</v>
      </c>
      <c r="O21" s="24">
        <f t="shared" si="5"/>
        <v>0.83909999999999996</v>
      </c>
      <c r="P21" s="24">
        <f t="shared" si="6"/>
        <v>0.80249999999999999</v>
      </c>
    </row>
    <row r="22" spans="1:16" x14ac:dyDescent="0.2">
      <c r="A22" s="1">
        <v>101633903</v>
      </c>
      <c r="B22" s="2" t="s">
        <v>26</v>
      </c>
      <c r="C22" s="2" t="s">
        <v>17</v>
      </c>
      <c r="D22" s="18">
        <v>198.49</v>
      </c>
      <c r="E22" s="23">
        <f t="shared" si="7"/>
        <v>1792.2760000000001</v>
      </c>
      <c r="F22" s="12">
        <v>1755.5319999999999</v>
      </c>
      <c r="G22" s="12">
        <v>1783.3820000000001</v>
      </c>
      <c r="H22" s="12">
        <v>1837.914</v>
      </c>
      <c r="I22" s="22">
        <f t="shared" si="8"/>
        <v>9.0295000000000005</v>
      </c>
      <c r="J22" s="24">
        <f t="shared" si="0"/>
        <v>0.2387</v>
      </c>
      <c r="K22" s="24">
        <f t="shared" si="1"/>
        <v>0.1193</v>
      </c>
      <c r="L22" s="24">
        <f t="shared" si="2"/>
        <v>0.88070000000000004</v>
      </c>
      <c r="M22" s="24">
        <f t="shared" si="3"/>
        <v>0.52290000000000003</v>
      </c>
      <c r="N22" s="24">
        <f t="shared" si="4"/>
        <v>0.26140000000000002</v>
      </c>
      <c r="O22" s="24">
        <f t="shared" si="5"/>
        <v>0.73860000000000003</v>
      </c>
      <c r="P22" s="24">
        <f t="shared" si="6"/>
        <v>0.7954</v>
      </c>
    </row>
    <row r="23" spans="1:16" x14ac:dyDescent="0.2">
      <c r="A23" s="1">
        <v>101636503</v>
      </c>
      <c r="B23" s="2" t="s">
        <v>27</v>
      </c>
      <c r="C23" s="2" t="s">
        <v>17</v>
      </c>
      <c r="D23" s="18">
        <v>19.725999999999999</v>
      </c>
      <c r="E23" s="23">
        <f t="shared" si="7"/>
        <v>4140.1890000000003</v>
      </c>
      <c r="F23" s="12">
        <v>4075.5369999999998</v>
      </c>
      <c r="G23" s="12">
        <v>4137.4880000000003</v>
      </c>
      <c r="H23" s="12">
        <v>4207.5420000000004</v>
      </c>
      <c r="I23" s="22">
        <f t="shared" si="8"/>
        <v>209.88480000000001</v>
      </c>
      <c r="J23" s="24">
        <f t="shared" si="0"/>
        <v>5.5494000000000003</v>
      </c>
      <c r="K23" s="24">
        <f t="shared" si="1"/>
        <v>2.7747000000000002</v>
      </c>
      <c r="L23" s="24">
        <f t="shared" si="2"/>
        <v>-1.7746999999999999</v>
      </c>
      <c r="M23" s="24">
        <f t="shared" si="3"/>
        <v>1.2081</v>
      </c>
      <c r="N23" s="24">
        <f t="shared" si="4"/>
        <v>0.60399999999999998</v>
      </c>
      <c r="O23" s="24">
        <f t="shared" si="5"/>
        <v>0.39600000000000002</v>
      </c>
      <c r="P23" s="24">
        <f t="shared" si="6"/>
        <v>-0.47220000000000001</v>
      </c>
    </row>
    <row r="24" spans="1:16" x14ac:dyDescent="0.2">
      <c r="A24" s="1">
        <v>101637002</v>
      </c>
      <c r="B24" s="2" t="s">
        <v>28</v>
      </c>
      <c r="C24" s="2" t="s">
        <v>17</v>
      </c>
      <c r="D24" s="18">
        <v>55.289000000000001</v>
      </c>
      <c r="E24" s="23">
        <f t="shared" si="7"/>
        <v>3074.616</v>
      </c>
      <c r="F24" s="12">
        <v>3031.17</v>
      </c>
      <c r="G24" s="12">
        <v>3096.9630000000002</v>
      </c>
      <c r="H24" s="12">
        <v>3095.7159999999999</v>
      </c>
      <c r="I24" s="22">
        <f t="shared" si="8"/>
        <v>55.609900000000003</v>
      </c>
      <c r="J24" s="24">
        <f t="shared" si="0"/>
        <v>1.4702999999999999</v>
      </c>
      <c r="K24" s="24">
        <f t="shared" si="1"/>
        <v>0.73509999999999998</v>
      </c>
      <c r="L24" s="24">
        <f t="shared" si="2"/>
        <v>0.26490000000000002</v>
      </c>
      <c r="M24" s="24">
        <f t="shared" si="3"/>
        <v>0.89710000000000001</v>
      </c>
      <c r="N24" s="24">
        <f t="shared" si="4"/>
        <v>0.44850000000000001</v>
      </c>
      <c r="O24" s="24">
        <f t="shared" si="5"/>
        <v>0.55149999999999999</v>
      </c>
      <c r="P24" s="24">
        <f t="shared" si="6"/>
        <v>0.43680000000000002</v>
      </c>
    </row>
    <row r="25" spans="1:16" x14ac:dyDescent="0.2">
      <c r="A25" s="1">
        <v>101638003</v>
      </c>
      <c r="B25" s="2" t="s">
        <v>29</v>
      </c>
      <c r="C25" s="2" t="s">
        <v>17</v>
      </c>
      <c r="D25" s="18">
        <v>90.122</v>
      </c>
      <c r="E25" s="23">
        <f t="shared" si="7"/>
        <v>3352.7689999999998</v>
      </c>
      <c r="F25" s="12">
        <v>3312.1419999999998</v>
      </c>
      <c r="G25" s="12">
        <v>3344.337</v>
      </c>
      <c r="H25" s="12">
        <v>3401.8270000000002</v>
      </c>
      <c r="I25" s="22">
        <f t="shared" si="8"/>
        <v>37.202500000000001</v>
      </c>
      <c r="J25" s="24">
        <f t="shared" si="0"/>
        <v>0.98360000000000003</v>
      </c>
      <c r="K25" s="24">
        <f t="shared" si="1"/>
        <v>0.49180000000000001</v>
      </c>
      <c r="L25" s="24">
        <f t="shared" si="2"/>
        <v>0.50819999999999999</v>
      </c>
      <c r="M25" s="24">
        <f t="shared" si="3"/>
        <v>0.97829999999999995</v>
      </c>
      <c r="N25" s="24">
        <f t="shared" si="4"/>
        <v>0.48909999999999998</v>
      </c>
      <c r="O25" s="24">
        <f t="shared" si="5"/>
        <v>0.51090000000000002</v>
      </c>
      <c r="P25" s="24">
        <f t="shared" si="6"/>
        <v>0.50980000000000003</v>
      </c>
    </row>
    <row r="26" spans="1:16" x14ac:dyDescent="0.2">
      <c r="A26" s="1">
        <v>101638803</v>
      </c>
      <c r="B26" s="2" t="s">
        <v>30</v>
      </c>
      <c r="C26" s="2" t="s">
        <v>17</v>
      </c>
      <c r="D26" s="18">
        <v>3.3959999999999999</v>
      </c>
      <c r="E26" s="23">
        <f t="shared" si="7"/>
        <v>1570.4190000000001</v>
      </c>
      <c r="F26" s="12">
        <v>1564.3869999999999</v>
      </c>
      <c r="G26" s="12">
        <v>1562.51</v>
      </c>
      <c r="H26" s="12">
        <v>1584.3610000000001</v>
      </c>
      <c r="I26" s="22">
        <f t="shared" si="8"/>
        <v>462.43189999999998</v>
      </c>
      <c r="J26" s="24">
        <f t="shared" si="0"/>
        <v>12.226900000000001</v>
      </c>
      <c r="K26" s="24">
        <f t="shared" si="1"/>
        <v>6.1134000000000004</v>
      </c>
      <c r="L26" s="24">
        <f t="shared" si="2"/>
        <v>-5.1134000000000004</v>
      </c>
      <c r="M26" s="24">
        <f t="shared" si="3"/>
        <v>0.4582</v>
      </c>
      <c r="N26" s="24">
        <f t="shared" si="4"/>
        <v>0.2291</v>
      </c>
      <c r="O26" s="24">
        <f t="shared" si="5"/>
        <v>0.77090000000000003</v>
      </c>
      <c r="P26" s="24">
        <f t="shared" si="6"/>
        <v>-1.5828</v>
      </c>
    </row>
    <row r="27" spans="1:16" x14ac:dyDescent="0.2">
      <c r="A27" s="1">
        <v>102027451</v>
      </c>
      <c r="B27" s="2" t="s">
        <v>31</v>
      </c>
      <c r="C27" s="2" t="s">
        <v>32</v>
      </c>
      <c r="D27" s="18">
        <v>57.616</v>
      </c>
      <c r="E27" s="23">
        <f t="shared" si="7"/>
        <v>27052.705000000002</v>
      </c>
      <c r="F27" s="12">
        <v>27226.815999999999</v>
      </c>
      <c r="G27" s="12">
        <v>26399.344000000001</v>
      </c>
      <c r="H27" s="12">
        <v>27531.955999999998</v>
      </c>
      <c r="I27" s="22">
        <f t="shared" si="8"/>
        <v>469.53449999999998</v>
      </c>
      <c r="J27" s="24">
        <f t="shared" si="0"/>
        <v>12.4147</v>
      </c>
      <c r="K27" s="24">
        <f t="shared" si="1"/>
        <v>6.2073</v>
      </c>
      <c r="L27" s="24">
        <f t="shared" si="2"/>
        <v>-5.2073</v>
      </c>
      <c r="M27" s="24">
        <f t="shared" si="3"/>
        <v>7.8939000000000004</v>
      </c>
      <c r="N27" s="24">
        <f t="shared" si="4"/>
        <v>3.9468999999999999</v>
      </c>
      <c r="O27" s="24">
        <f t="shared" si="5"/>
        <v>-2.9468999999999999</v>
      </c>
      <c r="P27" s="24">
        <f t="shared" si="6"/>
        <v>-3.851</v>
      </c>
    </row>
    <row r="28" spans="1:16" x14ac:dyDescent="0.2">
      <c r="A28" s="1">
        <v>103020603</v>
      </c>
      <c r="B28" s="2" t="s">
        <v>33</v>
      </c>
      <c r="C28" s="2" t="s">
        <v>32</v>
      </c>
      <c r="D28" s="18">
        <v>10.377000000000001</v>
      </c>
      <c r="E28" s="23">
        <f t="shared" si="7"/>
        <v>976.029</v>
      </c>
      <c r="F28" s="12">
        <v>957.98199999999997</v>
      </c>
      <c r="G28" s="12">
        <v>966.92899999999997</v>
      </c>
      <c r="H28" s="12">
        <v>1003.175</v>
      </c>
      <c r="I28" s="22">
        <f t="shared" si="8"/>
        <v>94.056899999999999</v>
      </c>
      <c r="J28" s="24">
        <f t="shared" si="0"/>
        <v>2.4868999999999999</v>
      </c>
      <c r="K28" s="24">
        <f t="shared" si="1"/>
        <v>1.2434000000000001</v>
      </c>
      <c r="L28" s="24">
        <f t="shared" si="2"/>
        <v>-0.24340000000000001</v>
      </c>
      <c r="M28" s="24">
        <f t="shared" si="3"/>
        <v>0.2848</v>
      </c>
      <c r="N28" s="24">
        <f t="shared" si="4"/>
        <v>0.1424</v>
      </c>
      <c r="O28" s="24">
        <f t="shared" si="5"/>
        <v>0.85760000000000003</v>
      </c>
      <c r="P28" s="24">
        <f t="shared" si="6"/>
        <v>0.41720000000000002</v>
      </c>
    </row>
    <row r="29" spans="1:16" x14ac:dyDescent="0.2">
      <c r="A29" s="1">
        <v>103020753</v>
      </c>
      <c r="B29" s="2" t="s">
        <v>34</v>
      </c>
      <c r="C29" s="2" t="s">
        <v>32</v>
      </c>
      <c r="D29" s="18">
        <v>10.776999999999999</v>
      </c>
      <c r="E29" s="23">
        <f t="shared" si="7"/>
        <v>1617.337</v>
      </c>
      <c r="F29" s="12">
        <v>1652.5309999999999</v>
      </c>
      <c r="G29" s="12">
        <v>1612.252</v>
      </c>
      <c r="H29" s="12">
        <v>1587.2280000000001</v>
      </c>
      <c r="I29" s="22">
        <f t="shared" si="8"/>
        <v>150.07300000000001</v>
      </c>
      <c r="J29" s="24">
        <f t="shared" si="0"/>
        <v>3.968</v>
      </c>
      <c r="K29" s="24">
        <f t="shared" si="1"/>
        <v>1.984</v>
      </c>
      <c r="L29" s="24">
        <f t="shared" si="2"/>
        <v>-0.98399999999999999</v>
      </c>
      <c r="M29" s="24">
        <f t="shared" si="3"/>
        <v>0.47189999999999999</v>
      </c>
      <c r="N29" s="24">
        <f t="shared" si="4"/>
        <v>0.2359</v>
      </c>
      <c r="O29" s="24">
        <f t="shared" si="5"/>
        <v>0.7641</v>
      </c>
      <c r="P29" s="24">
        <f t="shared" si="6"/>
        <v>6.4799999999999996E-2</v>
      </c>
    </row>
    <row r="30" spans="1:16" x14ac:dyDescent="0.2">
      <c r="A30" s="1">
        <v>103021003</v>
      </c>
      <c r="B30" s="2" t="s">
        <v>35</v>
      </c>
      <c r="C30" s="2" t="s">
        <v>32</v>
      </c>
      <c r="D30" s="18">
        <v>31.606000000000002</v>
      </c>
      <c r="E30" s="23">
        <f t="shared" si="7"/>
        <v>4522.5209999999997</v>
      </c>
      <c r="F30" s="12">
        <v>4510.08</v>
      </c>
      <c r="G30" s="12">
        <v>4508.8119999999999</v>
      </c>
      <c r="H30" s="12">
        <v>4548.6719999999996</v>
      </c>
      <c r="I30" s="22">
        <f t="shared" si="8"/>
        <v>143.09049999999999</v>
      </c>
      <c r="J30" s="24">
        <f t="shared" si="0"/>
        <v>3.7833000000000001</v>
      </c>
      <c r="K30" s="24">
        <f t="shared" si="1"/>
        <v>1.8915999999999999</v>
      </c>
      <c r="L30" s="24">
        <f t="shared" si="2"/>
        <v>-0.89159999999999995</v>
      </c>
      <c r="M30" s="24">
        <f t="shared" si="3"/>
        <v>1.3196000000000001</v>
      </c>
      <c r="N30" s="24">
        <f t="shared" si="4"/>
        <v>0.65980000000000005</v>
      </c>
      <c r="O30" s="24">
        <f t="shared" si="5"/>
        <v>0.3402</v>
      </c>
      <c r="P30" s="24">
        <f t="shared" si="6"/>
        <v>-0.1525</v>
      </c>
    </row>
    <row r="31" spans="1:16" x14ac:dyDescent="0.2">
      <c r="A31" s="1">
        <v>103021102</v>
      </c>
      <c r="B31" s="2" t="s">
        <v>36</v>
      </c>
      <c r="C31" s="2" t="s">
        <v>32</v>
      </c>
      <c r="D31" s="18">
        <v>10.782999999999999</v>
      </c>
      <c r="E31" s="23">
        <f t="shared" si="7"/>
        <v>4267.71</v>
      </c>
      <c r="F31" s="12">
        <v>4281.3770000000004</v>
      </c>
      <c r="G31" s="12">
        <v>4270.3360000000002</v>
      </c>
      <c r="H31" s="12">
        <v>4251.4160000000002</v>
      </c>
      <c r="I31" s="22">
        <f t="shared" si="8"/>
        <v>395.78129999999999</v>
      </c>
      <c r="J31" s="24">
        <f t="shared" si="0"/>
        <v>10.464600000000001</v>
      </c>
      <c r="K31" s="24">
        <f t="shared" si="1"/>
        <v>5.2323000000000004</v>
      </c>
      <c r="L31" s="24">
        <f t="shared" si="2"/>
        <v>-4.2323000000000004</v>
      </c>
      <c r="M31" s="24">
        <f t="shared" si="3"/>
        <v>1.2453000000000001</v>
      </c>
      <c r="N31" s="24">
        <f t="shared" si="4"/>
        <v>0.62260000000000004</v>
      </c>
      <c r="O31" s="24">
        <f t="shared" si="5"/>
        <v>0.37740000000000001</v>
      </c>
      <c r="P31" s="24">
        <f t="shared" si="6"/>
        <v>-1.4663999999999999</v>
      </c>
    </row>
    <row r="32" spans="1:16" x14ac:dyDescent="0.2">
      <c r="A32" s="1">
        <v>103021252</v>
      </c>
      <c r="B32" s="2" t="s">
        <v>37</v>
      </c>
      <c r="C32" s="2" t="s">
        <v>32</v>
      </c>
      <c r="D32" s="18">
        <v>11.749000000000001</v>
      </c>
      <c r="E32" s="23">
        <f t="shared" si="7"/>
        <v>4309.6369999999997</v>
      </c>
      <c r="F32" s="12">
        <v>4224.1769999999997</v>
      </c>
      <c r="G32" s="12">
        <v>4293.9669999999996</v>
      </c>
      <c r="H32" s="12">
        <v>4410.768</v>
      </c>
      <c r="I32" s="22">
        <f t="shared" si="8"/>
        <v>366.80880000000002</v>
      </c>
      <c r="J32" s="24">
        <f t="shared" si="0"/>
        <v>9.6984999999999992</v>
      </c>
      <c r="K32" s="24">
        <f t="shared" si="1"/>
        <v>4.8491999999999997</v>
      </c>
      <c r="L32" s="24">
        <f t="shared" si="2"/>
        <v>-3.8492000000000002</v>
      </c>
      <c r="M32" s="24">
        <f t="shared" si="3"/>
        <v>1.2575000000000001</v>
      </c>
      <c r="N32" s="24">
        <f t="shared" si="4"/>
        <v>0.62870000000000004</v>
      </c>
      <c r="O32" s="24">
        <f t="shared" si="5"/>
        <v>0.37130000000000002</v>
      </c>
      <c r="P32" s="24">
        <f t="shared" si="6"/>
        <v>-1.3169</v>
      </c>
    </row>
    <row r="33" spans="1:16" x14ac:dyDescent="0.2">
      <c r="A33" s="1">
        <v>103021453</v>
      </c>
      <c r="B33" s="2" t="s">
        <v>38</v>
      </c>
      <c r="C33" s="2" t="s">
        <v>32</v>
      </c>
      <c r="D33" s="18">
        <v>1.448</v>
      </c>
      <c r="E33" s="23">
        <f t="shared" si="7"/>
        <v>1275.039</v>
      </c>
      <c r="F33" s="12">
        <v>1237.1559999999999</v>
      </c>
      <c r="G33" s="12">
        <v>1259.443</v>
      </c>
      <c r="H33" s="12">
        <v>1328.518</v>
      </c>
      <c r="I33" s="22">
        <f t="shared" si="8"/>
        <v>880.55169999999998</v>
      </c>
      <c r="J33" s="24">
        <f t="shared" si="0"/>
        <v>23.2822</v>
      </c>
      <c r="K33" s="24">
        <f t="shared" si="1"/>
        <v>11.6411</v>
      </c>
      <c r="L33" s="24">
        <f t="shared" si="2"/>
        <v>-10.6411</v>
      </c>
      <c r="M33" s="24">
        <f t="shared" si="3"/>
        <v>0.372</v>
      </c>
      <c r="N33" s="24">
        <f t="shared" si="4"/>
        <v>0.186</v>
      </c>
      <c r="O33" s="24">
        <f t="shared" si="5"/>
        <v>0.81399999999999995</v>
      </c>
      <c r="P33" s="24">
        <f t="shared" si="6"/>
        <v>-3.7679999999999998</v>
      </c>
    </row>
    <row r="34" spans="1:16" x14ac:dyDescent="0.2">
      <c r="A34" s="1">
        <v>103021603</v>
      </c>
      <c r="B34" s="2" t="s">
        <v>39</v>
      </c>
      <c r="C34" s="2" t="s">
        <v>32</v>
      </c>
      <c r="D34" s="18">
        <v>3.3210000000000002</v>
      </c>
      <c r="E34" s="23">
        <f t="shared" si="7"/>
        <v>1457.6659999999999</v>
      </c>
      <c r="F34" s="12">
        <v>1449.989</v>
      </c>
      <c r="G34" s="12">
        <v>1439.057</v>
      </c>
      <c r="H34" s="12">
        <v>1483.952</v>
      </c>
      <c r="I34" s="22">
        <f t="shared" si="8"/>
        <v>438.92380000000003</v>
      </c>
      <c r="J34" s="24">
        <f t="shared" si="0"/>
        <v>11.6053</v>
      </c>
      <c r="K34" s="24">
        <f t="shared" si="1"/>
        <v>5.8026</v>
      </c>
      <c r="L34" s="24">
        <f t="shared" si="2"/>
        <v>-4.8026</v>
      </c>
      <c r="M34" s="24">
        <f t="shared" si="3"/>
        <v>0.42530000000000001</v>
      </c>
      <c r="N34" s="24">
        <f t="shared" si="4"/>
        <v>0.21260000000000001</v>
      </c>
      <c r="O34" s="24">
        <f t="shared" si="5"/>
        <v>0.78739999999999999</v>
      </c>
      <c r="P34" s="24">
        <f t="shared" si="6"/>
        <v>-1.4486000000000001</v>
      </c>
    </row>
    <row r="35" spans="1:16" x14ac:dyDescent="0.2">
      <c r="A35" s="1">
        <v>103021752</v>
      </c>
      <c r="B35" s="2" t="s">
        <v>40</v>
      </c>
      <c r="C35" s="2" t="s">
        <v>32</v>
      </c>
      <c r="D35" s="18">
        <v>19.221</v>
      </c>
      <c r="E35" s="23">
        <f t="shared" si="7"/>
        <v>3419.9549999999999</v>
      </c>
      <c r="F35" s="12">
        <v>3414.5030000000002</v>
      </c>
      <c r="G35" s="12">
        <v>3396.9650000000001</v>
      </c>
      <c r="H35" s="12">
        <v>3448.3960000000002</v>
      </c>
      <c r="I35" s="22">
        <f t="shared" si="8"/>
        <v>177.928</v>
      </c>
      <c r="J35" s="24">
        <f t="shared" si="0"/>
        <v>4.7045000000000003</v>
      </c>
      <c r="K35" s="24">
        <f t="shared" si="1"/>
        <v>2.3521999999999998</v>
      </c>
      <c r="L35" s="24">
        <f t="shared" si="2"/>
        <v>-1.3522000000000001</v>
      </c>
      <c r="M35" s="24">
        <f t="shared" si="3"/>
        <v>0.99790000000000001</v>
      </c>
      <c r="N35" s="24">
        <f t="shared" si="4"/>
        <v>0.49890000000000001</v>
      </c>
      <c r="O35" s="24">
        <f t="shared" si="5"/>
        <v>0.50109999999999999</v>
      </c>
      <c r="P35" s="24">
        <f t="shared" si="6"/>
        <v>-0.2402</v>
      </c>
    </row>
    <row r="36" spans="1:16" x14ac:dyDescent="0.2">
      <c r="A36" s="1">
        <v>103021903</v>
      </c>
      <c r="B36" s="2" t="s">
        <v>41</v>
      </c>
      <c r="C36" s="2" t="s">
        <v>32</v>
      </c>
      <c r="D36" s="18">
        <v>3.0209999999999999</v>
      </c>
      <c r="E36" s="23">
        <f t="shared" si="7"/>
        <v>911.60500000000002</v>
      </c>
      <c r="F36" s="12">
        <v>902.399</v>
      </c>
      <c r="G36" s="12">
        <v>915.96799999999996</v>
      </c>
      <c r="H36" s="12">
        <v>916.44799999999998</v>
      </c>
      <c r="I36" s="22">
        <f t="shared" si="8"/>
        <v>301.75599999999997</v>
      </c>
      <c r="J36" s="24">
        <f t="shared" si="0"/>
        <v>7.9785000000000004</v>
      </c>
      <c r="K36" s="24">
        <f t="shared" si="1"/>
        <v>3.9891999999999999</v>
      </c>
      <c r="L36" s="24">
        <f t="shared" si="2"/>
        <v>-2.9891999999999999</v>
      </c>
      <c r="M36" s="24">
        <f t="shared" si="3"/>
        <v>0.26600000000000001</v>
      </c>
      <c r="N36" s="24">
        <f t="shared" si="4"/>
        <v>0.13300000000000001</v>
      </c>
      <c r="O36" s="24">
        <f t="shared" si="5"/>
        <v>0.86699999999999999</v>
      </c>
      <c r="P36" s="24">
        <f t="shared" si="6"/>
        <v>-0.6754</v>
      </c>
    </row>
    <row r="37" spans="1:16" x14ac:dyDescent="0.2">
      <c r="A37" s="1">
        <v>103022103</v>
      </c>
      <c r="B37" s="2" t="s">
        <v>42</v>
      </c>
      <c r="C37" s="2" t="s">
        <v>32</v>
      </c>
      <c r="D37" s="18">
        <v>3.8069999999999999</v>
      </c>
      <c r="E37" s="23">
        <f t="shared" si="7"/>
        <v>687.95899999999995</v>
      </c>
      <c r="F37" s="12">
        <v>698.43200000000002</v>
      </c>
      <c r="G37" s="12">
        <v>681.49599999999998</v>
      </c>
      <c r="H37" s="12">
        <v>683.94899999999996</v>
      </c>
      <c r="I37" s="22">
        <f t="shared" si="8"/>
        <v>180.7089</v>
      </c>
      <c r="J37" s="24">
        <f t="shared" si="0"/>
        <v>4.7779999999999996</v>
      </c>
      <c r="K37" s="24">
        <f t="shared" si="1"/>
        <v>2.3889999999999998</v>
      </c>
      <c r="L37" s="24">
        <f t="shared" si="2"/>
        <v>-1.389</v>
      </c>
      <c r="M37" s="24">
        <f t="shared" si="3"/>
        <v>0.20069999999999999</v>
      </c>
      <c r="N37" s="24">
        <f t="shared" si="4"/>
        <v>0.1003</v>
      </c>
      <c r="O37" s="24">
        <f t="shared" si="5"/>
        <v>0.89970000000000006</v>
      </c>
      <c r="P37" s="24">
        <f t="shared" si="6"/>
        <v>-1.5699999999999999E-2</v>
      </c>
    </row>
    <row r="38" spans="1:16" x14ac:dyDescent="0.2">
      <c r="A38" s="1">
        <v>103022253</v>
      </c>
      <c r="B38" s="2" t="s">
        <v>43</v>
      </c>
      <c r="C38" s="2" t="s">
        <v>32</v>
      </c>
      <c r="D38" s="18">
        <v>40.744</v>
      </c>
      <c r="E38" s="23">
        <f t="shared" si="7"/>
        <v>1999.491</v>
      </c>
      <c r="F38" s="12">
        <v>2004.596</v>
      </c>
      <c r="G38" s="12">
        <v>1993.5820000000001</v>
      </c>
      <c r="H38" s="12">
        <v>2000.2950000000001</v>
      </c>
      <c r="I38" s="22">
        <f t="shared" si="8"/>
        <v>49.074399999999997</v>
      </c>
      <c r="J38" s="24">
        <f t="shared" si="0"/>
        <v>1.2975000000000001</v>
      </c>
      <c r="K38" s="24">
        <f t="shared" si="1"/>
        <v>0.64870000000000005</v>
      </c>
      <c r="L38" s="24">
        <f t="shared" si="2"/>
        <v>0.3513</v>
      </c>
      <c r="M38" s="24">
        <f t="shared" si="3"/>
        <v>0.58340000000000003</v>
      </c>
      <c r="N38" s="24">
        <f t="shared" si="4"/>
        <v>0.29170000000000001</v>
      </c>
      <c r="O38" s="24">
        <f t="shared" si="5"/>
        <v>0.70830000000000004</v>
      </c>
      <c r="P38" s="24">
        <f t="shared" si="6"/>
        <v>0.5655</v>
      </c>
    </row>
    <row r="39" spans="1:16" x14ac:dyDescent="0.2">
      <c r="A39" s="1">
        <v>103022503</v>
      </c>
      <c r="B39" s="2" t="s">
        <v>44</v>
      </c>
      <c r="C39" s="2" t="s">
        <v>32</v>
      </c>
      <c r="D39" s="18">
        <v>2.036</v>
      </c>
      <c r="E39" s="23">
        <f t="shared" si="7"/>
        <v>803.95899999999995</v>
      </c>
      <c r="F39" s="12">
        <v>803.43399999999997</v>
      </c>
      <c r="G39" s="12">
        <v>807.51499999999999</v>
      </c>
      <c r="H39" s="12">
        <v>800.92899999999997</v>
      </c>
      <c r="I39" s="22">
        <f t="shared" si="8"/>
        <v>394.87180000000001</v>
      </c>
      <c r="J39" s="24">
        <f t="shared" si="0"/>
        <v>10.4405</v>
      </c>
      <c r="K39" s="24">
        <f t="shared" si="1"/>
        <v>5.2202000000000002</v>
      </c>
      <c r="L39" s="24">
        <f t="shared" si="2"/>
        <v>-4.2202000000000002</v>
      </c>
      <c r="M39" s="24">
        <f t="shared" si="3"/>
        <v>0.23449999999999999</v>
      </c>
      <c r="N39" s="24">
        <f t="shared" si="4"/>
        <v>0.1172</v>
      </c>
      <c r="O39" s="24">
        <f t="shared" si="5"/>
        <v>0.88280000000000003</v>
      </c>
      <c r="P39" s="24">
        <f t="shared" si="6"/>
        <v>-1.1584000000000001</v>
      </c>
    </row>
    <row r="40" spans="1:16" x14ac:dyDescent="0.2">
      <c r="A40" s="1">
        <v>103022803</v>
      </c>
      <c r="B40" s="2" t="s">
        <v>45</v>
      </c>
      <c r="C40" s="2" t="s">
        <v>32</v>
      </c>
      <c r="D40" s="18">
        <v>9.4670000000000005</v>
      </c>
      <c r="E40" s="23">
        <f t="shared" si="7"/>
        <v>1855.6120000000001</v>
      </c>
      <c r="F40" s="12">
        <v>1886.249</v>
      </c>
      <c r="G40" s="12">
        <v>1859.6590000000001</v>
      </c>
      <c r="H40" s="12">
        <v>1820.9290000000001</v>
      </c>
      <c r="I40" s="22">
        <f t="shared" si="8"/>
        <v>196.00839999999999</v>
      </c>
      <c r="J40" s="24">
        <f t="shared" si="0"/>
        <v>5.1825000000000001</v>
      </c>
      <c r="K40" s="24">
        <f t="shared" si="1"/>
        <v>2.5912000000000002</v>
      </c>
      <c r="L40" s="24">
        <f t="shared" si="2"/>
        <v>-1.5911999999999999</v>
      </c>
      <c r="M40" s="24">
        <f t="shared" si="3"/>
        <v>0.54139999999999999</v>
      </c>
      <c r="N40" s="24">
        <f t="shared" si="4"/>
        <v>0.2707</v>
      </c>
      <c r="O40" s="24">
        <f t="shared" si="5"/>
        <v>0.72929999999999995</v>
      </c>
      <c r="P40" s="24">
        <f t="shared" si="6"/>
        <v>-0.19889999999999999</v>
      </c>
    </row>
    <row r="41" spans="1:16" x14ac:dyDescent="0.2">
      <c r="A41" s="1">
        <v>103023153</v>
      </c>
      <c r="B41" s="2" t="s">
        <v>46</v>
      </c>
      <c r="C41" s="2" t="s">
        <v>32</v>
      </c>
      <c r="D41" s="18">
        <v>43.497</v>
      </c>
      <c r="E41" s="23">
        <f t="shared" si="7"/>
        <v>2390.3560000000002</v>
      </c>
      <c r="F41" s="12">
        <v>2389.6260000000002</v>
      </c>
      <c r="G41" s="12">
        <v>2384.393</v>
      </c>
      <c r="H41" s="12">
        <v>2397.0500000000002</v>
      </c>
      <c r="I41" s="22">
        <f t="shared" si="8"/>
        <v>54.954500000000003</v>
      </c>
      <c r="J41" s="24">
        <f t="shared" si="0"/>
        <v>1.4530000000000001</v>
      </c>
      <c r="K41" s="24">
        <f t="shared" si="1"/>
        <v>0.72650000000000003</v>
      </c>
      <c r="L41" s="24">
        <f t="shared" si="2"/>
        <v>0.27350000000000002</v>
      </c>
      <c r="M41" s="24">
        <f t="shared" si="3"/>
        <v>0.69750000000000001</v>
      </c>
      <c r="N41" s="24">
        <f t="shared" si="4"/>
        <v>0.34870000000000001</v>
      </c>
      <c r="O41" s="24">
        <f t="shared" si="5"/>
        <v>0.65129999999999999</v>
      </c>
      <c r="P41" s="24">
        <f t="shared" si="6"/>
        <v>0.50009999999999999</v>
      </c>
    </row>
    <row r="42" spans="1:16" x14ac:dyDescent="0.2">
      <c r="A42" s="1">
        <v>103023912</v>
      </c>
      <c r="B42" s="2" t="s">
        <v>47</v>
      </c>
      <c r="C42" s="2" t="s">
        <v>32</v>
      </c>
      <c r="D42" s="18">
        <v>34.277999999999999</v>
      </c>
      <c r="E42" s="23">
        <f t="shared" si="7"/>
        <v>4256.393</v>
      </c>
      <c r="F42" s="12">
        <v>4206.4769999999999</v>
      </c>
      <c r="G42" s="12">
        <v>4262.6499999999996</v>
      </c>
      <c r="H42" s="12">
        <v>4300.0519999999997</v>
      </c>
      <c r="I42" s="22">
        <f t="shared" si="8"/>
        <v>124.17270000000001</v>
      </c>
      <c r="J42" s="24">
        <f t="shared" si="0"/>
        <v>3.2831000000000001</v>
      </c>
      <c r="K42" s="24">
        <f t="shared" si="1"/>
        <v>1.6415</v>
      </c>
      <c r="L42" s="24">
        <f t="shared" si="2"/>
        <v>-0.64149999999999996</v>
      </c>
      <c r="M42" s="24">
        <f t="shared" si="3"/>
        <v>1.242</v>
      </c>
      <c r="N42" s="24">
        <f t="shared" si="4"/>
        <v>0.621</v>
      </c>
      <c r="O42" s="24">
        <f t="shared" si="5"/>
        <v>0.379</v>
      </c>
      <c r="P42" s="24">
        <f t="shared" si="6"/>
        <v>-2.92E-2</v>
      </c>
    </row>
    <row r="43" spans="1:16" x14ac:dyDescent="0.2">
      <c r="A43" s="1">
        <v>103024102</v>
      </c>
      <c r="B43" s="2" t="s">
        <v>48</v>
      </c>
      <c r="C43" s="2" t="s">
        <v>32</v>
      </c>
      <c r="D43" s="18">
        <v>20.25</v>
      </c>
      <c r="E43" s="23">
        <f t="shared" si="7"/>
        <v>3676.7660000000001</v>
      </c>
      <c r="F43" s="12">
        <v>3607.67</v>
      </c>
      <c r="G43" s="12">
        <v>3652.2440000000001</v>
      </c>
      <c r="H43" s="12">
        <v>3770.384</v>
      </c>
      <c r="I43" s="22">
        <f t="shared" si="8"/>
        <v>181.5686</v>
      </c>
      <c r="J43" s="24">
        <f t="shared" si="0"/>
        <v>4.8007</v>
      </c>
      <c r="K43" s="24">
        <f t="shared" si="1"/>
        <v>2.4003000000000001</v>
      </c>
      <c r="L43" s="24">
        <f t="shared" si="2"/>
        <v>-1.4003000000000001</v>
      </c>
      <c r="M43" s="24">
        <f t="shared" si="3"/>
        <v>1.0728</v>
      </c>
      <c r="N43" s="24">
        <f t="shared" si="4"/>
        <v>0.53639999999999999</v>
      </c>
      <c r="O43" s="24">
        <f t="shared" si="5"/>
        <v>0.46360000000000001</v>
      </c>
      <c r="P43" s="24">
        <f t="shared" si="6"/>
        <v>-0.28189999999999998</v>
      </c>
    </row>
    <row r="44" spans="1:16" x14ac:dyDescent="0.2">
      <c r="A44" s="1">
        <v>103024603</v>
      </c>
      <c r="B44" s="2" t="s">
        <v>49</v>
      </c>
      <c r="C44" s="2" t="s">
        <v>32</v>
      </c>
      <c r="D44" s="18">
        <v>16.204999999999998</v>
      </c>
      <c r="E44" s="23">
        <f t="shared" si="7"/>
        <v>2933.0529999999999</v>
      </c>
      <c r="F44" s="12">
        <v>2866.8110000000001</v>
      </c>
      <c r="G44" s="12">
        <v>2943.4250000000002</v>
      </c>
      <c r="H44" s="12">
        <v>2988.922</v>
      </c>
      <c r="I44" s="22">
        <f t="shared" si="8"/>
        <v>180.9967</v>
      </c>
      <c r="J44" s="24">
        <f t="shared" si="0"/>
        <v>4.7855999999999996</v>
      </c>
      <c r="K44" s="24">
        <f t="shared" si="1"/>
        <v>2.3927999999999998</v>
      </c>
      <c r="L44" s="24">
        <f t="shared" si="2"/>
        <v>-1.3928</v>
      </c>
      <c r="M44" s="24">
        <f t="shared" si="3"/>
        <v>0.85580000000000001</v>
      </c>
      <c r="N44" s="24">
        <f t="shared" si="4"/>
        <v>0.4279</v>
      </c>
      <c r="O44" s="24">
        <f t="shared" si="5"/>
        <v>0.57210000000000005</v>
      </c>
      <c r="P44" s="24">
        <f t="shared" si="6"/>
        <v>-0.21379999999999999</v>
      </c>
    </row>
    <row r="45" spans="1:16" x14ac:dyDescent="0.2">
      <c r="A45" s="1">
        <v>103024753</v>
      </c>
      <c r="B45" s="2" t="s">
        <v>50</v>
      </c>
      <c r="C45" s="2" t="s">
        <v>32</v>
      </c>
      <c r="D45" s="18">
        <v>22.78</v>
      </c>
      <c r="E45" s="23">
        <f t="shared" si="7"/>
        <v>2610.2339999999999</v>
      </c>
      <c r="F45" s="12">
        <v>2659.0160000000001</v>
      </c>
      <c r="G45" s="12">
        <v>2593.9650000000001</v>
      </c>
      <c r="H45" s="12">
        <v>2577.7199999999998</v>
      </c>
      <c r="I45" s="22">
        <f t="shared" si="8"/>
        <v>114.5844</v>
      </c>
      <c r="J45" s="24">
        <f t="shared" si="0"/>
        <v>3.0295999999999998</v>
      </c>
      <c r="K45" s="24">
        <f t="shared" si="1"/>
        <v>1.5147999999999999</v>
      </c>
      <c r="L45" s="24">
        <f t="shared" si="2"/>
        <v>-0.51480000000000004</v>
      </c>
      <c r="M45" s="24">
        <f t="shared" si="3"/>
        <v>0.76160000000000005</v>
      </c>
      <c r="N45" s="24">
        <f t="shared" si="4"/>
        <v>0.38080000000000003</v>
      </c>
      <c r="O45" s="24">
        <f t="shared" si="5"/>
        <v>0.61919999999999997</v>
      </c>
      <c r="P45" s="24">
        <f t="shared" si="6"/>
        <v>0.1656</v>
      </c>
    </row>
    <row r="46" spans="1:16" x14ac:dyDescent="0.2">
      <c r="A46" s="1">
        <v>103025002</v>
      </c>
      <c r="B46" s="2" t="s">
        <v>51</v>
      </c>
      <c r="C46" s="2" t="s">
        <v>32</v>
      </c>
      <c r="D46" s="18">
        <v>4.3550000000000004</v>
      </c>
      <c r="E46" s="23">
        <f t="shared" si="7"/>
        <v>1955.259</v>
      </c>
      <c r="F46" s="12">
        <v>1935.8009999999999</v>
      </c>
      <c r="G46" s="12">
        <v>1942.9459999999999</v>
      </c>
      <c r="H46" s="12">
        <v>1987.0309999999999</v>
      </c>
      <c r="I46" s="22">
        <f t="shared" si="8"/>
        <v>448.96870000000001</v>
      </c>
      <c r="J46" s="24">
        <f t="shared" si="0"/>
        <v>11.870900000000001</v>
      </c>
      <c r="K46" s="24">
        <f t="shared" si="1"/>
        <v>5.9353999999999996</v>
      </c>
      <c r="L46" s="24">
        <f t="shared" si="2"/>
        <v>-4.9353999999999996</v>
      </c>
      <c r="M46" s="24">
        <f t="shared" si="3"/>
        <v>0.57050000000000001</v>
      </c>
      <c r="N46" s="24">
        <f t="shared" si="4"/>
        <v>0.28520000000000001</v>
      </c>
      <c r="O46" s="24">
        <f t="shared" si="5"/>
        <v>0.71479999999999999</v>
      </c>
      <c r="P46" s="24">
        <f t="shared" si="6"/>
        <v>-1.5451999999999999</v>
      </c>
    </row>
    <row r="47" spans="1:16" x14ac:dyDescent="0.2">
      <c r="A47" s="1">
        <v>103026002</v>
      </c>
      <c r="B47" s="2" t="s">
        <v>52</v>
      </c>
      <c r="C47" s="2" t="s">
        <v>32</v>
      </c>
      <c r="D47" s="18">
        <v>14.528</v>
      </c>
      <c r="E47" s="23">
        <f t="shared" si="7"/>
        <v>3998.3690000000001</v>
      </c>
      <c r="F47" s="12">
        <v>4009.7260000000001</v>
      </c>
      <c r="G47" s="12">
        <v>4039.971</v>
      </c>
      <c r="H47" s="12">
        <v>3945.4090000000001</v>
      </c>
      <c r="I47" s="22">
        <f t="shared" si="8"/>
        <v>275.21809999999999</v>
      </c>
      <c r="J47" s="24">
        <f t="shared" si="0"/>
        <v>7.2767999999999997</v>
      </c>
      <c r="K47" s="24">
        <f t="shared" si="1"/>
        <v>3.6383999999999999</v>
      </c>
      <c r="L47" s="24">
        <f t="shared" si="2"/>
        <v>-2.6383999999999999</v>
      </c>
      <c r="M47" s="24">
        <f t="shared" si="3"/>
        <v>1.1667000000000001</v>
      </c>
      <c r="N47" s="24">
        <f t="shared" si="4"/>
        <v>0.58330000000000004</v>
      </c>
      <c r="O47" s="24">
        <f t="shared" si="5"/>
        <v>0.41670000000000001</v>
      </c>
      <c r="P47" s="24">
        <f t="shared" si="6"/>
        <v>-0.80530000000000002</v>
      </c>
    </row>
    <row r="48" spans="1:16" x14ac:dyDescent="0.2">
      <c r="A48" s="1">
        <v>103026303</v>
      </c>
      <c r="B48" s="2" t="s">
        <v>53</v>
      </c>
      <c r="C48" s="2" t="s">
        <v>32</v>
      </c>
      <c r="D48" s="18">
        <v>21.5</v>
      </c>
      <c r="E48" s="23">
        <f t="shared" si="7"/>
        <v>2913.4650000000001</v>
      </c>
      <c r="F48" s="12">
        <v>2922.2089999999998</v>
      </c>
      <c r="G48" s="12">
        <v>2903.2649999999999</v>
      </c>
      <c r="H48" s="12">
        <v>2914.922</v>
      </c>
      <c r="I48" s="22">
        <f t="shared" si="8"/>
        <v>135.51</v>
      </c>
      <c r="J48" s="24">
        <f t="shared" si="0"/>
        <v>3.5829</v>
      </c>
      <c r="K48" s="24">
        <f t="shared" si="1"/>
        <v>1.7914000000000001</v>
      </c>
      <c r="L48" s="24">
        <f t="shared" si="2"/>
        <v>-0.79139999999999999</v>
      </c>
      <c r="M48" s="24">
        <f t="shared" si="3"/>
        <v>0.85009999999999997</v>
      </c>
      <c r="N48" s="24">
        <f t="shared" si="4"/>
        <v>0.42499999999999999</v>
      </c>
      <c r="O48" s="24">
        <f t="shared" si="5"/>
        <v>0.57499999999999996</v>
      </c>
      <c r="P48" s="24">
        <f t="shared" si="6"/>
        <v>2.8400000000000002E-2</v>
      </c>
    </row>
    <row r="49" spans="1:16" x14ac:dyDescent="0.2">
      <c r="A49" s="1">
        <v>103026343</v>
      </c>
      <c r="B49" s="2" t="s">
        <v>54</v>
      </c>
      <c r="C49" s="2" t="s">
        <v>32</v>
      </c>
      <c r="D49" s="18">
        <v>26.524999999999999</v>
      </c>
      <c r="E49" s="23">
        <f t="shared" si="7"/>
        <v>3853.0940000000001</v>
      </c>
      <c r="F49" s="12">
        <v>3825.105</v>
      </c>
      <c r="G49" s="12">
        <v>3902.1979999999999</v>
      </c>
      <c r="H49" s="12">
        <v>3831.9780000000001</v>
      </c>
      <c r="I49" s="22">
        <f t="shared" si="8"/>
        <v>145.2627</v>
      </c>
      <c r="J49" s="24">
        <f t="shared" si="0"/>
        <v>3.8408000000000002</v>
      </c>
      <c r="K49" s="24">
        <f t="shared" si="1"/>
        <v>1.9204000000000001</v>
      </c>
      <c r="L49" s="24">
        <f t="shared" si="2"/>
        <v>-0.9204</v>
      </c>
      <c r="M49" s="24">
        <f t="shared" si="3"/>
        <v>1.1243000000000001</v>
      </c>
      <c r="N49" s="24">
        <f t="shared" si="4"/>
        <v>0.56210000000000004</v>
      </c>
      <c r="O49" s="24">
        <f t="shared" si="5"/>
        <v>0.43790000000000001</v>
      </c>
      <c r="P49" s="24">
        <f t="shared" si="6"/>
        <v>-0.10539999999999999</v>
      </c>
    </row>
    <row r="50" spans="1:16" x14ac:dyDescent="0.2">
      <c r="A50" s="1">
        <v>103026402</v>
      </c>
      <c r="B50" s="2" t="s">
        <v>55</v>
      </c>
      <c r="C50" s="2" t="s">
        <v>32</v>
      </c>
      <c r="D50" s="18">
        <v>6.0810000000000004</v>
      </c>
      <c r="E50" s="23">
        <f t="shared" si="7"/>
        <v>5163.0680000000002</v>
      </c>
      <c r="F50" s="12">
        <v>5229.1450000000004</v>
      </c>
      <c r="G50" s="12">
        <v>5164.3739999999998</v>
      </c>
      <c r="H50" s="12">
        <v>5095.6850000000004</v>
      </c>
      <c r="I50" s="22">
        <f t="shared" si="8"/>
        <v>849.04909999999995</v>
      </c>
      <c r="J50" s="24">
        <f t="shared" si="0"/>
        <v>22.449200000000001</v>
      </c>
      <c r="K50" s="24">
        <f t="shared" si="1"/>
        <v>11.224600000000001</v>
      </c>
      <c r="L50" s="24">
        <f t="shared" si="2"/>
        <v>-10.224600000000001</v>
      </c>
      <c r="M50" s="24">
        <f t="shared" si="3"/>
        <v>1.5065</v>
      </c>
      <c r="N50" s="24">
        <f t="shared" si="4"/>
        <v>0.75319999999999998</v>
      </c>
      <c r="O50" s="24">
        <f t="shared" si="5"/>
        <v>0.24679999999999999</v>
      </c>
      <c r="P50" s="24">
        <f t="shared" si="6"/>
        <v>-3.9417</v>
      </c>
    </row>
    <row r="51" spans="1:16" x14ac:dyDescent="0.2">
      <c r="A51" s="1">
        <v>103026852</v>
      </c>
      <c r="B51" s="2" t="s">
        <v>56</v>
      </c>
      <c r="C51" s="2" t="s">
        <v>32</v>
      </c>
      <c r="D51" s="18">
        <v>46.475000000000001</v>
      </c>
      <c r="E51" s="23">
        <f t="shared" si="7"/>
        <v>8091.2470000000003</v>
      </c>
      <c r="F51" s="12">
        <v>8050.473</v>
      </c>
      <c r="G51" s="12">
        <v>8097.0770000000002</v>
      </c>
      <c r="H51" s="12">
        <v>8126.19</v>
      </c>
      <c r="I51" s="22">
        <f t="shared" si="8"/>
        <v>174.09889999999999</v>
      </c>
      <c r="J51" s="24">
        <f t="shared" si="0"/>
        <v>4.6032000000000002</v>
      </c>
      <c r="K51" s="24">
        <f t="shared" si="1"/>
        <v>2.3016000000000001</v>
      </c>
      <c r="L51" s="24">
        <f t="shared" si="2"/>
        <v>-1.3016000000000001</v>
      </c>
      <c r="M51" s="24">
        <f t="shared" si="3"/>
        <v>2.3610000000000002</v>
      </c>
      <c r="N51" s="24">
        <f t="shared" si="4"/>
        <v>1.1805000000000001</v>
      </c>
      <c r="O51" s="24">
        <f t="shared" si="5"/>
        <v>-0.18049999999999999</v>
      </c>
      <c r="P51" s="24">
        <f t="shared" si="6"/>
        <v>-0.62890000000000001</v>
      </c>
    </row>
    <row r="52" spans="1:16" x14ac:dyDescent="0.2">
      <c r="A52" s="1">
        <v>103026873</v>
      </c>
      <c r="B52" s="2" t="s">
        <v>57</v>
      </c>
      <c r="C52" s="2" t="s">
        <v>32</v>
      </c>
      <c r="D52" s="18">
        <v>1.8140000000000001</v>
      </c>
      <c r="E52" s="23">
        <f t="shared" si="7"/>
        <v>1245.6089999999999</v>
      </c>
      <c r="F52" s="12">
        <v>1219.2339999999999</v>
      </c>
      <c r="G52" s="12">
        <v>1268.3009999999999</v>
      </c>
      <c r="H52" s="12">
        <v>1249.2909999999999</v>
      </c>
      <c r="I52" s="22">
        <f t="shared" si="8"/>
        <v>686.66420000000005</v>
      </c>
      <c r="J52" s="24">
        <f t="shared" si="0"/>
        <v>18.1557</v>
      </c>
      <c r="K52" s="24">
        <f t="shared" si="1"/>
        <v>9.0777999999999999</v>
      </c>
      <c r="L52" s="24">
        <f t="shared" si="2"/>
        <v>-8.0777999999999999</v>
      </c>
      <c r="M52" s="24">
        <f t="shared" si="3"/>
        <v>0.3634</v>
      </c>
      <c r="N52" s="24">
        <f t="shared" si="4"/>
        <v>0.1817</v>
      </c>
      <c r="O52" s="24">
        <f t="shared" si="5"/>
        <v>0.81830000000000003</v>
      </c>
      <c r="P52" s="24">
        <f t="shared" si="6"/>
        <v>-2.7401</v>
      </c>
    </row>
    <row r="53" spans="1:16" x14ac:dyDescent="0.2">
      <c r="A53" s="1">
        <v>103026902</v>
      </c>
      <c r="B53" s="2" t="s">
        <v>58</v>
      </c>
      <c r="C53" s="2" t="s">
        <v>32</v>
      </c>
      <c r="D53" s="18">
        <v>15.484999999999999</v>
      </c>
      <c r="E53" s="23">
        <f t="shared" si="7"/>
        <v>4342.2070000000003</v>
      </c>
      <c r="F53" s="12">
        <v>4335.7569999999996</v>
      </c>
      <c r="G53" s="12">
        <v>4352.8590000000004</v>
      </c>
      <c r="H53" s="12">
        <v>4338.0060000000003</v>
      </c>
      <c r="I53" s="22">
        <f t="shared" si="8"/>
        <v>280.41370000000001</v>
      </c>
      <c r="J53" s="24">
        <f t="shared" si="0"/>
        <v>7.4142000000000001</v>
      </c>
      <c r="K53" s="24">
        <f t="shared" si="1"/>
        <v>3.7071000000000001</v>
      </c>
      <c r="L53" s="24">
        <f t="shared" si="2"/>
        <v>-2.7071000000000001</v>
      </c>
      <c r="M53" s="24">
        <f t="shared" si="3"/>
        <v>1.2669999999999999</v>
      </c>
      <c r="N53" s="24">
        <f t="shared" si="4"/>
        <v>0.63349999999999995</v>
      </c>
      <c r="O53" s="24">
        <f t="shared" si="5"/>
        <v>0.36649999999999999</v>
      </c>
      <c r="P53" s="24">
        <f t="shared" si="6"/>
        <v>-0.8629</v>
      </c>
    </row>
    <row r="54" spans="1:16" x14ac:dyDescent="0.2">
      <c r="A54" s="1">
        <v>103027352</v>
      </c>
      <c r="B54" s="2" t="s">
        <v>59</v>
      </c>
      <c r="C54" s="2" t="s">
        <v>32</v>
      </c>
      <c r="D54" s="18">
        <v>19.414999999999999</v>
      </c>
      <c r="E54" s="23">
        <f t="shared" si="7"/>
        <v>4668.9889999999996</v>
      </c>
      <c r="F54" s="12">
        <v>4567.2269999999999</v>
      </c>
      <c r="G54" s="12">
        <v>4704.9380000000001</v>
      </c>
      <c r="H54" s="12">
        <v>4734.8029999999999</v>
      </c>
      <c r="I54" s="22">
        <f t="shared" si="8"/>
        <v>240.48349999999999</v>
      </c>
      <c r="J54" s="24">
        <f t="shared" si="0"/>
        <v>6.3583999999999996</v>
      </c>
      <c r="K54" s="24">
        <f t="shared" si="1"/>
        <v>3.1791999999999998</v>
      </c>
      <c r="L54" s="24">
        <f t="shared" si="2"/>
        <v>-2.1791999999999998</v>
      </c>
      <c r="M54" s="24">
        <f t="shared" si="3"/>
        <v>1.3624000000000001</v>
      </c>
      <c r="N54" s="24">
        <f t="shared" si="4"/>
        <v>0.68120000000000003</v>
      </c>
      <c r="O54" s="24">
        <f t="shared" si="5"/>
        <v>0.31879999999999997</v>
      </c>
      <c r="P54" s="24">
        <f t="shared" si="6"/>
        <v>-0.6804</v>
      </c>
    </row>
    <row r="55" spans="1:16" x14ac:dyDescent="0.2">
      <c r="A55" s="1">
        <v>103027503</v>
      </c>
      <c r="B55" s="2" t="s">
        <v>60</v>
      </c>
      <c r="C55" s="2" t="s">
        <v>32</v>
      </c>
      <c r="D55" s="18">
        <v>28.96</v>
      </c>
      <c r="E55" s="23">
        <f t="shared" si="7"/>
        <v>4021.57</v>
      </c>
      <c r="F55" s="12">
        <v>3953.0309999999999</v>
      </c>
      <c r="G55" s="12">
        <v>4010.6329999999998</v>
      </c>
      <c r="H55" s="12">
        <v>4101.0469999999996</v>
      </c>
      <c r="I55" s="22">
        <f t="shared" si="8"/>
        <v>138.8663</v>
      </c>
      <c r="J55" s="24">
        <f t="shared" si="0"/>
        <v>3.6716000000000002</v>
      </c>
      <c r="K55" s="24">
        <f t="shared" si="1"/>
        <v>1.8358000000000001</v>
      </c>
      <c r="L55" s="24">
        <f t="shared" si="2"/>
        <v>-0.83579999999999999</v>
      </c>
      <c r="M55" s="24">
        <f t="shared" si="3"/>
        <v>1.1734</v>
      </c>
      <c r="N55" s="24">
        <f t="shared" si="4"/>
        <v>0.5867</v>
      </c>
      <c r="O55" s="24">
        <f t="shared" si="5"/>
        <v>0.4133</v>
      </c>
      <c r="P55" s="24">
        <f t="shared" si="6"/>
        <v>-8.6300000000000002E-2</v>
      </c>
    </row>
    <row r="56" spans="1:16" x14ac:dyDescent="0.2">
      <c r="A56" s="1">
        <v>103027753</v>
      </c>
      <c r="B56" s="2" t="s">
        <v>61</v>
      </c>
      <c r="C56" s="2" t="s">
        <v>32</v>
      </c>
      <c r="D56" s="18">
        <v>24.204999999999998</v>
      </c>
      <c r="E56" s="23">
        <f t="shared" si="7"/>
        <v>1868.81</v>
      </c>
      <c r="F56" s="12">
        <v>1811.47</v>
      </c>
      <c r="G56" s="12">
        <v>1888.847</v>
      </c>
      <c r="H56" s="12">
        <v>1906.1120000000001</v>
      </c>
      <c r="I56" s="22">
        <f t="shared" si="8"/>
        <v>77.207599999999999</v>
      </c>
      <c r="J56" s="24">
        <f t="shared" si="0"/>
        <v>2.0413999999999999</v>
      </c>
      <c r="K56" s="24">
        <f t="shared" si="1"/>
        <v>1.0206999999999999</v>
      </c>
      <c r="L56" s="24">
        <f t="shared" si="2"/>
        <v>-2.06E-2</v>
      </c>
      <c r="M56" s="24">
        <f t="shared" si="3"/>
        <v>0.54530000000000001</v>
      </c>
      <c r="N56" s="24">
        <f t="shared" si="4"/>
        <v>0.27260000000000001</v>
      </c>
      <c r="O56" s="24">
        <f t="shared" si="5"/>
        <v>0.72740000000000005</v>
      </c>
      <c r="P56" s="24">
        <f t="shared" si="6"/>
        <v>0.42820000000000003</v>
      </c>
    </row>
    <row r="57" spans="1:16" x14ac:dyDescent="0.2">
      <c r="A57" s="1">
        <v>103028203</v>
      </c>
      <c r="B57" s="2" t="s">
        <v>62</v>
      </c>
      <c r="C57" s="2" t="s">
        <v>32</v>
      </c>
      <c r="D57" s="18">
        <v>2.367</v>
      </c>
      <c r="E57" s="23">
        <f t="shared" si="7"/>
        <v>1020.974</v>
      </c>
      <c r="F57" s="12">
        <v>984.745</v>
      </c>
      <c r="G57" s="12">
        <v>1021.624</v>
      </c>
      <c r="H57" s="12">
        <v>1056.5519999999999</v>
      </c>
      <c r="I57" s="22">
        <f t="shared" si="8"/>
        <v>431.33670000000001</v>
      </c>
      <c r="J57" s="24">
        <f t="shared" si="0"/>
        <v>11.4047</v>
      </c>
      <c r="K57" s="24">
        <f t="shared" si="1"/>
        <v>5.7023000000000001</v>
      </c>
      <c r="L57" s="24">
        <f t="shared" si="2"/>
        <v>-4.7023000000000001</v>
      </c>
      <c r="M57" s="24">
        <f t="shared" si="3"/>
        <v>0.2979</v>
      </c>
      <c r="N57" s="24">
        <f t="shared" si="4"/>
        <v>0.1489</v>
      </c>
      <c r="O57" s="24">
        <f t="shared" si="5"/>
        <v>0.85109999999999997</v>
      </c>
      <c r="P57" s="24">
        <f t="shared" si="6"/>
        <v>-1.3702000000000001</v>
      </c>
    </row>
    <row r="58" spans="1:16" x14ac:dyDescent="0.2">
      <c r="A58" s="1">
        <v>103028302</v>
      </c>
      <c r="B58" s="2" t="s">
        <v>63</v>
      </c>
      <c r="C58" s="2" t="s">
        <v>32</v>
      </c>
      <c r="D58" s="18">
        <v>14.702999999999999</v>
      </c>
      <c r="E58" s="23">
        <f t="shared" si="7"/>
        <v>4676.8249999999998</v>
      </c>
      <c r="F58" s="12">
        <v>4577.5460000000003</v>
      </c>
      <c r="G58" s="12">
        <v>4684.8779999999997</v>
      </c>
      <c r="H58" s="12">
        <v>4768.05</v>
      </c>
      <c r="I58" s="22">
        <f t="shared" si="8"/>
        <v>318.08640000000003</v>
      </c>
      <c r="J58" s="24">
        <f t="shared" si="0"/>
        <v>8.4102999999999994</v>
      </c>
      <c r="K58" s="24">
        <f t="shared" si="1"/>
        <v>4.2050999999999998</v>
      </c>
      <c r="L58" s="24">
        <f t="shared" si="2"/>
        <v>-3.2050999999999998</v>
      </c>
      <c r="M58" s="24">
        <f t="shared" si="3"/>
        <v>1.3646</v>
      </c>
      <c r="N58" s="24">
        <f t="shared" si="4"/>
        <v>0.68230000000000002</v>
      </c>
      <c r="O58" s="24">
        <f t="shared" si="5"/>
        <v>0.31769999999999998</v>
      </c>
      <c r="P58" s="24">
        <f t="shared" si="6"/>
        <v>-1.0913999999999999</v>
      </c>
    </row>
    <row r="59" spans="1:16" x14ac:dyDescent="0.2">
      <c r="A59" s="1">
        <v>103028653</v>
      </c>
      <c r="B59" s="2" t="s">
        <v>64</v>
      </c>
      <c r="C59" s="2" t="s">
        <v>32</v>
      </c>
      <c r="D59" s="18">
        <v>9.4570000000000007</v>
      </c>
      <c r="E59" s="23">
        <f t="shared" si="7"/>
        <v>1600.4590000000001</v>
      </c>
      <c r="F59" s="12">
        <v>1567.0730000000001</v>
      </c>
      <c r="G59" s="12">
        <v>1618.4860000000001</v>
      </c>
      <c r="H59" s="12">
        <v>1615.817</v>
      </c>
      <c r="I59" s="22">
        <f t="shared" si="8"/>
        <v>169.2353</v>
      </c>
      <c r="J59" s="24">
        <f t="shared" si="0"/>
        <v>4.4745999999999997</v>
      </c>
      <c r="K59" s="24">
        <f t="shared" si="1"/>
        <v>2.2372999999999998</v>
      </c>
      <c r="L59" s="24">
        <f t="shared" si="2"/>
        <v>-1.2373000000000001</v>
      </c>
      <c r="M59" s="24">
        <f t="shared" si="3"/>
        <v>0.46700000000000003</v>
      </c>
      <c r="N59" s="24">
        <f t="shared" si="4"/>
        <v>0.23350000000000001</v>
      </c>
      <c r="O59" s="24">
        <f t="shared" si="5"/>
        <v>0.76649999999999996</v>
      </c>
      <c r="P59" s="24">
        <f t="shared" si="6"/>
        <v>-3.5000000000000003E-2</v>
      </c>
    </row>
    <row r="60" spans="1:16" x14ac:dyDescent="0.2">
      <c r="A60" s="1">
        <v>103028703</v>
      </c>
      <c r="B60" s="2" t="s">
        <v>65</v>
      </c>
      <c r="C60" s="2" t="s">
        <v>32</v>
      </c>
      <c r="D60" s="18">
        <v>20.388000000000002</v>
      </c>
      <c r="E60" s="23">
        <f t="shared" si="7"/>
        <v>2839.6819999999998</v>
      </c>
      <c r="F60" s="12">
        <v>2949.4989999999998</v>
      </c>
      <c r="G60" s="12">
        <v>2831.578</v>
      </c>
      <c r="H60" s="12">
        <v>2737.9690000000001</v>
      </c>
      <c r="I60" s="22">
        <f t="shared" si="8"/>
        <v>139.28200000000001</v>
      </c>
      <c r="J60" s="24">
        <f t="shared" si="0"/>
        <v>3.6825999999999999</v>
      </c>
      <c r="K60" s="24">
        <f t="shared" si="1"/>
        <v>1.8412999999999999</v>
      </c>
      <c r="L60" s="24">
        <f t="shared" si="2"/>
        <v>-0.84130000000000005</v>
      </c>
      <c r="M60" s="24">
        <f t="shared" si="3"/>
        <v>0.8286</v>
      </c>
      <c r="N60" s="24">
        <f t="shared" si="4"/>
        <v>0.4143</v>
      </c>
      <c r="O60" s="24">
        <f t="shared" si="5"/>
        <v>0.5857</v>
      </c>
      <c r="P60" s="24">
        <f t="shared" si="6"/>
        <v>1.49E-2</v>
      </c>
    </row>
    <row r="61" spans="1:16" x14ac:dyDescent="0.2">
      <c r="A61" s="1">
        <v>103028753</v>
      </c>
      <c r="B61" s="2" t="s">
        <v>66</v>
      </c>
      <c r="C61" s="2" t="s">
        <v>32</v>
      </c>
      <c r="D61" s="18">
        <v>9.27</v>
      </c>
      <c r="E61" s="23">
        <f t="shared" si="7"/>
        <v>1890.44</v>
      </c>
      <c r="F61" s="12">
        <v>1867.451</v>
      </c>
      <c r="G61" s="12">
        <v>1879.4459999999999</v>
      </c>
      <c r="H61" s="12">
        <v>1924.423</v>
      </c>
      <c r="I61" s="22">
        <f t="shared" si="8"/>
        <v>203.93090000000001</v>
      </c>
      <c r="J61" s="24">
        <f t="shared" si="0"/>
        <v>5.3920000000000003</v>
      </c>
      <c r="K61" s="24">
        <f t="shared" si="1"/>
        <v>2.6960000000000002</v>
      </c>
      <c r="L61" s="24">
        <f t="shared" si="2"/>
        <v>-1.696</v>
      </c>
      <c r="M61" s="24">
        <f t="shared" si="3"/>
        <v>0.55159999999999998</v>
      </c>
      <c r="N61" s="24">
        <f t="shared" si="4"/>
        <v>0.27579999999999999</v>
      </c>
      <c r="O61" s="24">
        <f t="shared" si="5"/>
        <v>0.72419999999999995</v>
      </c>
      <c r="P61" s="24">
        <f t="shared" si="6"/>
        <v>-0.24379999999999999</v>
      </c>
    </row>
    <row r="62" spans="1:16" x14ac:dyDescent="0.2">
      <c r="A62" s="1">
        <v>103028833</v>
      </c>
      <c r="B62" s="2" t="s">
        <v>67</v>
      </c>
      <c r="C62" s="2" t="s">
        <v>32</v>
      </c>
      <c r="D62" s="18">
        <v>4.0439999999999996</v>
      </c>
      <c r="E62" s="23">
        <f t="shared" si="7"/>
        <v>1813.1690000000001</v>
      </c>
      <c r="F62" s="12">
        <v>1761.8119999999999</v>
      </c>
      <c r="G62" s="12">
        <v>1796.7729999999999</v>
      </c>
      <c r="H62" s="12">
        <v>1880.921</v>
      </c>
      <c r="I62" s="22">
        <f t="shared" si="8"/>
        <v>448.36020000000002</v>
      </c>
      <c r="J62" s="24">
        <f t="shared" si="0"/>
        <v>11.854799999999999</v>
      </c>
      <c r="K62" s="24">
        <f t="shared" si="1"/>
        <v>5.9273999999999996</v>
      </c>
      <c r="L62" s="24">
        <f t="shared" si="2"/>
        <v>-4.9273999999999996</v>
      </c>
      <c r="M62" s="24">
        <f t="shared" si="3"/>
        <v>0.52900000000000003</v>
      </c>
      <c r="N62" s="24">
        <f t="shared" si="4"/>
        <v>0.26450000000000001</v>
      </c>
      <c r="O62" s="24">
        <f t="shared" si="5"/>
        <v>0.73550000000000004</v>
      </c>
      <c r="P62" s="24">
        <f t="shared" si="6"/>
        <v>-1.5296000000000001</v>
      </c>
    </row>
    <row r="63" spans="1:16" x14ac:dyDescent="0.2">
      <c r="A63" s="1">
        <v>103028853</v>
      </c>
      <c r="B63" s="2" t="s">
        <v>68</v>
      </c>
      <c r="C63" s="2" t="s">
        <v>32</v>
      </c>
      <c r="D63" s="18">
        <v>3.4169999999999998</v>
      </c>
      <c r="E63" s="23">
        <f t="shared" si="7"/>
        <v>1753.461</v>
      </c>
      <c r="F63" s="12">
        <v>1749.788</v>
      </c>
      <c r="G63" s="12">
        <v>1732.3530000000001</v>
      </c>
      <c r="H63" s="12">
        <v>1778.241</v>
      </c>
      <c r="I63" s="22">
        <f t="shared" si="8"/>
        <v>513.15800000000002</v>
      </c>
      <c r="J63" s="24">
        <f t="shared" si="0"/>
        <v>13.568099999999999</v>
      </c>
      <c r="K63" s="24">
        <f t="shared" si="1"/>
        <v>6.7839999999999998</v>
      </c>
      <c r="L63" s="24">
        <f t="shared" si="2"/>
        <v>-5.7839999999999998</v>
      </c>
      <c r="M63" s="24">
        <f t="shared" si="3"/>
        <v>0.51160000000000005</v>
      </c>
      <c r="N63" s="24">
        <f t="shared" si="4"/>
        <v>0.25580000000000003</v>
      </c>
      <c r="O63" s="24">
        <f t="shared" si="5"/>
        <v>0.74419999999999997</v>
      </c>
      <c r="P63" s="24">
        <f t="shared" si="6"/>
        <v>-1.867</v>
      </c>
    </row>
    <row r="64" spans="1:16" x14ac:dyDescent="0.2">
      <c r="A64" s="1">
        <v>103029203</v>
      </c>
      <c r="B64" s="2" t="s">
        <v>69</v>
      </c>
      <c r="C64" s="2" t="s">
        <v>32</v>
      </c>
      <c r="D64" s="18">
        <v>9.8260000000000005</v>
      </c>
      <c r="E64" s="23">
        <f t="shared" si="7"/>
        <v>4028.027</v>
      </c>
      <c r="F64" s="12">
        <v>4002.7260000000001</v>
      </c>
      <c r="G64" s="12">
        <v>4007.4079999999999</v>
      </c>
      <c r="H64" s="12">
        <v>4073.9459999999999</v>
      </c>
      <c r="I64" s="22">
        <f t="shared" si="8"/>
        <v>409.93549999999999</v>
      </c>
      <c r="J64" s="24">
        <f t="shared" si="0"/>
        <v>10.838800000000001</v>
      </c>
      <c r="K64" s="24">
        <f t="shared" si="1"/>
        <v>5.4194000000000004</v>
      </c>
      <c r="L64" s="24">
        <f t="shared" si="2"/>
        <v>-4.4194000000000004</v>
      </c>
      <c r="M64" s="24">
        <f t="shared" si="3"/>
        <v>1.1753</v>
      </c>
      <c r="N64" s="24">
        <f t="shared" si="4"/>
        <v>0.58760000000000001</v>
      </c>
      <c r="O64" s="24">
        <f t="shared" si="5"/>
        <v>0.41239999999999999</v>
      </c>
      <c r="P64" s="24">
        <f t="shared" si="6"/>
        <v>-1.5203</v>
      </c>
    </row>
    <row r="65" spans="1:16" x14ac:dyDescent="0.2">
      <c r="A65" s="1">
        <v>103029403</v>
      </c>
      <c r="B65" s="2" t="s">
        <v>70</v>
      </c>
      <c r="C65" s="2" t="s">
        <v>32</v>
      </c>
      <c r="D65" s="18">
        <v>57.945</v>
      </c>
      <c r="E65" s="23">
        <f t="shared" si="7"/>
        <v>3259.739</v>
      </c>
      <c r="F65" s="12">
        <v>3380.4140000000002</v>
      </c>
      <c r="G65" s="12">
        <v>3182.42</v>
      </c>
      <c r="H65" s="12">
        <v>3216.3820000000001</v>
      </c>
      <c r="I65" s="22">
        <f t="shared" si="8"/>
        <v>56.255699999999997</v>
      </c>
      <c r="J65" s="24">
        <f t="shared" si="0"/>
        <v>1.4874000000000001</v>
      </c>
      <c r="K65" s="24">
        <f t="shared" si="1"/>
        <v>0.74370000000000003</v>
      </c>
      <c r="L65" s="24">
        <f t="shared" si="2"/>
        <v>0.25629999999999997</v>
      </c>
      <c r="M65" s="24">
        <f t="shared" si="3"/>
        <v>0.95109999999999995</v>
      </c>
      <c r="N65" s="24">
        <f t="shared" si="4"/>
        <v>0.47549999999999998</v>
      </c>
      <c r="O65" s="24">
        <f t="shared" si="5"/>
        <v>0.52449999999999997</v>
      </c>
      <c r="P65" s="24">
        <f t="shared" si="6"/>
        <v>0.41720000000000002</v>
      </c>
    </row>
    <row r="66" spans="1:16" x14ac:dyDescent="0.2">
      <c r="A66" s="1">
        <v>103029553</v>
      </c>
      <c r="B66" s="2" t="s">
        <v>71</v>
      </c>
      <c r="C66" s="2" t="s">
        <v>32</v>
      </c>
      <c r="D66" s="18">
        <v>19.704999999999998</v>
      </c>
      <c r="E66" s="23">
        <f t="shared" si="7"/>
        <v>2791.7249999999999</v>
      </c>
      <c r="F66" s="12">
        <v>2810.1390000000001</v>
      </c>
      <c r="G66" s="12">
        <v>2781.8820000000001</v>
      </c>
      <c r="H66" s="12">
        <v>2783.1529999999998</v>
      </c>
      <c r="I66" s="22">
        <f t="shared" si="8"/>
        <v>141.67590000000001</v>
      </c>
      <c r="J66" s="24">
        <f t="shared" ref="J66:J129" si="9">TRUNC(I66/$I$503,4)</f>
        <v>3.7458999999999998</v>
      </c>
      <c r="K66" s="24">
        <f t="shared" ref="K66:K129" si="10">TRUNC(J66*0.5,4)</f>
        <v>1.8729</v>
      </c>
      <c r="L66" s="24">
        <f t="shared" ref="L66:L129" si="11">TRUNC(1-K66,4)</f>
        <v>-0.87290000000000001</v>
      </c>
      <c r="M66" s="24">
        <f t="shared" ref="M66:M129" si="12">TRUNC(E66/$E$504,4)</f>
        <v>0.81459999999999999</v>
      </c>
      <c r="N66" s="24">
        <f t="shared" ref="N66:N129" si="13">TRUNC(M66*0.5,4)</f>
        <v>0.4073</v>
      </c>
      <c r="O66" s="24">
        <f t="shared" ref="O66:O129" si="14">TRUNC(1-N66,4)</f>
        <v>0.5927</v>
      </c>
      <c r="P66" s="24">
        <f t="shared" ref="P66:P129" si="15">TRUNC((L66*0.4)+(O66*0.6),4)</f>
        <v>6.4000000000000003E-3</v>
      </c>
    </row>
    <row r="67" spans="1:16" x14ac:dyDescent="0.2">
      <c r="A67" s="1">
        <v>103029603</v>
      </c>
      <c r="B67" s="2" t="s">
        <v>72</v>
      </c>
      <c r="C67" s="2" t="s">
        <v>32</v>
      </c>
      <c r="D67" s="18">
        <v>14.836</v>
      </c>
      <c r="E67" s="23">
        <f t="shared" ref="E67:E130" si="16">ROUND(AVERAGE(F67:H67),3)</f>
        <v>2723.453</v>
      </c>
      <c r="F67" s="12">
        <v>2658.3130000000001</v>
      </c>
      <c r="G67" s="12">
        <v>2718.7829999999999</v>
      </c>
      <c r="H67" s="12">
        <v>2793.2629999999999</v>
      </c>
      <c r="I67" s="22">
        <f t="shared" ref="I67:I130" si="17">TRUNC(E67/D67,4)</f>
        <v>183.57050000000001</v>
      </c>
      <c r="J67" s="24">
        <f t="shared" si="9"/>
        <v>4.8536000000000001</v>
      </c>
      <c r="K67" s="24">
        <f t="shared" si="10"/>
        <v>2.4268000000000001</v>
      </c>
      <c r="L67" s="24">
        <f t="shared" si="11"/>
        <v>-1.4268000000000001</v>
      </c>
      <c r="M67" s="24">
        <f t="shared" si="12"/>
        <v>0.79469999999999996</v>
      </c>
      <c r="N67" s="24">
        <f t="shared" si="13"/>
        <v>0.39729999999999999</v>
      </c>
      <c r="O67" s="24">
        <f t="shared" si="14"/>
        <v>0.60270000000000001</v>
      </c>
      <c r="P67" s="24">
        <f t="shared" si="15"/>
        <v>-0.20910000000000001</v>
      </c>
    </row>
    <row r="68" spans="1:16" x14ac:dyDescent="0.2">
      <c r="A68" s="1">
        <v>103029803</v>
      </c>
      <c r="B68" s="2" t="s">
        <v>73</v>
      </c>
      <c r="C68" s="2" t="s">
        <v>32</v>
      </c>
      <c r="D68" s="18">
        <v>2.2509999999999999</v>
      </c>
      <c r="E68" s="23">
        <f t="shared" si="16"/>
        <v>1197.9659999999999</v>
      </c>
      <c r="F68" s="12">
        <v>1144.6310000000001</v>
      </c>
      <c r="G68" s="12">
        <v>1184.2670000000001</v>
      </c>
      <c r="H68" s="12">
        <v>1265</v>
      </c>
      <c r="I68" s="22">
        <f t="shared" si="17"/>
        <v>532.19280000000003</v>
      </c>
      <c r="J68" s="24">
        <f t="shared" si="9"/>
        <v>14.071400000000001</v>
      </c>
      <c r="K68" s="24">
        <f t="shared" si="10"/>
        <v>7.0357000000000003</v>
      </c>
      <c r="L68" s="24">
        <f t="shared" si="11"/>
        <v>-6.0357000000000003</v>
      </c>
      <c r="M68" s="24">
        <f t="shared" si="12"/>
        <v>0.34949999999999998</v>
      </c>
      <c r="N68" s="24">
        <f t="shared" si="13"/>
        <v>0.17469999999999999</v>
      </c>
      <c r="O68" s="24">
        <f t="shared" si="14"/>
        <v>0.82530000000000003</v>
      </c>
      <c r="P68" s="24">
        <f t="shared" si="15"/>
        <v>-1.9191</v>
      </c>
    </row>
    <row r="69" spans="1:16" x14ac:dyDescent="0.2">
      <c r="A69" s="1">
        <v>103029902</v>
      </c>
      <c r="B69" s="2" t="s">
        <v>74</v>
      </c>
      <c r="C69" s="2" t="s">
        <v>32</v>
      </c>
      <c r="D69" s="18">
        <v>13.443</v>
      </c>
      <c r="E69" s="23">
        <f t="shared" si="16"/>
        <v>5034.7960000000003</v>
      </c>
      <c r="F69" s="12">
        <v>4971.3860000000004</v>
      </c>
      <c r="G69" s="12">
        <v>5041.9799999999996</v>
      </c>
      <c r="H69" s="12">
        <v>5091.0209999999997</v>
      </c>
      <c r="I69" s="22">
        <f t="shared" si="17"/>
        <v>374.52910000000003</v>
      </c>
      <c r="J69" s="24">
        <f t="shared" si="9"/>
        <v>9.9026999999999994</v>
      </c>
      <c r="K69" s="24">
        <f t="shared" si="10"/>
        <v>4.9512999999999998</v>
      </c>
      <c r="L69" s="24">
        <f t="shared" si="11"/>
        <v>-3.9512999999999998</v>
      </c>
      <c r="M69" s="24">
        <f t="shared" si="12"/>
        <v>1.4691000000000001</v>
      </c>
      <c r="N69" s="24">
        <f t="shared" si="13"/>
        <v>0.73450000000000004</v>
      </c>
      <c r="O69" s="24">
        <f t="shared" si="14"/>
        <v>0.26550000000000001</v>
      </c>
      <c r="P69" s="24">
        <f t="shared" si="15"/>
        <v>-1.4212</v>
      </c>
    </row>
    <row r="70" spans="1:16" x14ac:dyDescent="0.2">
      <c r="A70" s="1">
        <v>104101252</v>
      </c>
      <c r="B70" s="2" t="s">
        <v>75</v>
      </c>
      <c r="C70" s="2" t="s">
        <v>76</v>
      </c>
      <c r="D70" s="18">
        <v>144.24299999999999</v>
      </c>
      <c r="E70" s="23">
        <f t="shared" si="16"/>
        <v>7116.8969999999999</v>
      </c>
      <c r="F70" s="12">
        <v>6907.4539999999997</v>
      </c>
      <c r="G70" s="12">
        <v>7131.1530000000002</v>
      </c>
      <c r="H70" s="12">
        <v>7312.085</v>
      </c>
      <c r="I70" s="22">
        <f t="shared" si="17"/>
        <v>49.339599999999997</v>
      </c>
      <c r="J70" s="24">
        <f t="shared" si="9"/>
        <v>1.3045</v>
      </c>
      <c r="K70" s="24">
        <f t="shared" si="10"/>
        <v>0.6522</v>
      </c>
      <c r="L70" s="24">
        <f t="shared" si="11"/>
        <v>0.3478</v>
      </c>
      <c r="M70" s="24">
        <f t="shared" si="12"/>
        <v>2.0767000000000002</v>
      </c>
      <c r="N70" s="24">
        <f t="shared" si="13"/>
        <v>1.0383</v>
      </c>
      <c r="O70" s="24">
        <f t="shared" si="14"/>
        <v>-3.8300000000000001E-2</v>
      </c>
      <c r="P70" s="24">
        <f t="shared" si="15"/>
        <v>0.11609999999999999</v>
      </c>
    </row>
    <row r="71" spans="1:16" x14ac:dyDescent="0.2">
      <c r="A71" s="1">
        <v>104103603</v>
      </c>
      <c r="B71" s="2" t="s">
        <v>77</v>
      </c>
      <c r="C71" s="2" t="s">
        <v>76</v>
      </c>
      <c r="D71" s="18">
        <v>131.25399999999999</v>
      </c>
      <c r="E71" s="23">
        <f t="shared" si="16"/>
        <v>1575.1849999999999</v>
      </c>
      <c r="F71" s="12">
        <v>1551.8240000000001</v>
      </c>
      <c r="G71" s="12">
        <v>1578.884</v>
      </c>
      <c r="H71" s="12">
        <v>1594.846</v>
      </c>
      <c r="I71" s="22">
        <f t="shared" si="17"/>
        <v>12.000999999999999</v>
      </c>
      <c r="J71" s="24">
        <f t="shared" si="9"/>
        <v>0.31730000000000003</v>
      </c>
      <c r="K71" s="24">
        <f t="shared" si="10"/>
        <v>0.15859999999999999</v>
      </c>
      <c r="L71" s="24">
        <f t="shared" si="11"/>
        <v>0.84140000000000004</v>
      </c>
      <c r="M71" s="24">
        <f t="shared" si="12"/>
        <v>0.45960000000000001</v>
      </c>
      <c r="N71" s="24">
        <f t="shared" si="13"/>
        <v>0.2298</v>
      </c>
      <c r="O71" s="24">
        <f t="shared" si="14"/>
        <v>0.7702</v>
      </c>
      <c r="P71" s="24">
        <f t="shared" si="15"/>
        <v>0.79859999999999998</v>
      </c>
    </row>
    <row r="72" spans="1:16" x14ac:dyDescent="0.2">
      <c r="A72" s="1">
        <v>104105003</v>
      </c>
      <c r="B72" s="2" t="s">
        <v>78</v>
      </c>
      <c r="C72" s="2" t="s">
        <v>76</v>
      </c>
      <c r="D72" s="18">
        <v>46.348999999999997</v>
      </c>
      <c r="E72" s="23">
        <f t="shared" si="16"/>
        <v>3243.7159999999999</v>
      </c>
      <c r="F72" s="12">
        <v>3236.741</v>
      </c>
      <c r="G72" s="12">
        <v>3253.0329999999999</v>
      </c>
      <c r="H72" s="12">
        <v>3241.375</v>
      </c>
      <c r="I72" s="22">
        <f t="shared" si="17"/>
        <v>69.984499999999997</v>
      </c>
      <c r="J72" s="24">
        <f t="shared" si="9"/>
        <v>1.8504</v>
      </c>
      <c r="K72" s="24">
        <f t="shared" si="10"/>
        <v>0.92520000000000002</v>
      </c>
      <c r="L72" s="24">
        <f t="shared" si="11"/>
        <v>7.4800000000000005E-2</v>
      </c>
      <c r="M72" s="24">
        <f t="shared" si="12"/>
        <v>0.94650000000000001</v>
      </c>
      <c r="N72" s="24">
        <f t="shared" si="13"/>
        <v>0.47320000000000001</v>
      </c>
      <c r="O72" s="24">
        <f t="shared" si="14"/>
        <v>0.52680000000000005</v>
      </c>
      <c r="P72" s="24">
        <f t="shared" si="15"/>
        <v>0.34599999999999997</v>
      </c>
    </row>
    <row r="73" spans="1:16" x14ac:dyDescent="0.2">
      <c r="A73" s="1">
        <v>104105353</v>
      </c>
      <c r="B73" s="2" t="s">
        <v>79</v>
      </c>
      <c r="C73" s="2" t="s">
        <v>76</v>
      </c>
      <c r="D73" s="18">
        <v>150.78899999999999</v>
      </c>
      <c r="E73" s="23">
        <f t="shared" si="16"/>
        <v>1342.8219999999999</v>
      </c>
      <c r="F73" s="12">
        <v>1325.79</v>
      </c>
      <c r="G73" s="12">
        <v>1334.817</v>
      </c>
      <c r="H73" s="12">
        <v>1367.8579999999999</v>
      </c>
      <c r="I73" s="22">
        <f t="shared" si="17"/>
        <v>8.9053000000000004</v>
      </c>
      <c r="J73" s="24">
        <f t="shared" si="9"/>
        <v>0.2354</v>
      </c>
      <c r="K73" s="24">
        <f t="shared" si="10"/>
        <v>0.1177</v>
      </c>
      <c r="L73" s="24">
        <f t="shared" si="11"/>
        <v>0.88229999999999997</v>
      </c>
      <c r="M73" s="24">
        <f t="shared" si="12"/>
        <v>0.39179999999999998</v>
      </c>
      <c r="N73" s="24">
        <f t="shared" si="13"/>
        <v>0.19589999999999999</v>
      </c>
      <c r="O73" s="24">
        <f t="shared" si="14"/>
        <v>0.80410000000000004</v>
      </c>
      <c r="P73" s="24">
        <f t="shared" si="15"/>
        <v>0.83530000000000004</v>
      </c>
    </row>
    <row r="74" spans="1:16" x14ac:dyDescent="0.2">
      <c r="A74" s="1">
        <v>104107503</v>
      </c>
      <c r="B74" s="2" t="s">
        <v>80</v>
      </c>
      <c r="C74" s="2" t="s">
        <v>76</v>
      </c>
      <c r="D74" s="18">
        <v>139.65600000000001</v>
      </c>
      <c r="E74" s="23">
        <f t="shared" si="16"/>
        <v>2165.9499999999998</v>
      </c>
      <c r="F74" s="12">
        <v>2179.2600000000002</v>
      </c>
      <c r="G74" s="12">
        <v>2153.6260000000002</v>
      </c>
      <c r="H74" s="12">
        <v>2164.9650000000001</v>
      </c>
      <c r="I74" s="22">
        <f t="shared" si="17"/>
        <v>15.5091</v>
      </c>
      <c r="J74" s="24">
        <f t="shared" si="9"/>
        <v>0.41</v>
      </c>
      <c r="K74" s="24">
        <f t="shared" si="10"/>
        <v>0.20499999999999999</v>
      </c>
      <c r="L74" s="24">
        <f t="shared" si="11"/>
        <v>0.79500000000000004</v>
      </c>
      <c r="M74" s="24">
        <f t="shared" si="12"/>
        <v>0.63200000000000001</v>
      </c>
      <c r="N74" s="24">
        <f t="shared" si="13"/>
        <v>0.316</v>
      </c>
      <c r="O74" s="24">
        <f t="shared" si="14"/>
        <v>0.68400000000000005</v>
      </c>
      <c r="P74" s="24">
        <f t="shared" si="15"/>
        <v>0.72840000000000005</v>
      </c>
    </row>
    <row r="75" spans="1:16" x14ac:dyDescent="0.2">
      <c r="A75" s="1">
        <v>104107803</v>
      </c>
      <c r="B75" s="2" t="s">
        <v>81</v>
      </c>
      <c r="C75" s="2" t="s">
        <v>76</v>
      </c>
      <c r="D75" s="18">
        <v>95.787000000000006</v>
      </c>
      <c r="E75" s="23">
        <f t="shared" si="16"/>
        <v>2499.886</v>
      </c>
      <c r="F75" s="12">
        <v>2425.9189999999999</v>
      </c>
      <c r="G75" s="12">
        <v>2510.1689999999999</v>
      </c>
      <c r="H75" s="12">
        <v>2563.5709999999999</v>
      </c>
      <c r="I75" s="22">
        <f t="shared" si="17"/>
        <v>26.098299999999998</v>
      </c>
      <c r="J75" s="24">
        <f t="shared" si="9"/>
        <v>0.69</v>
      </c>
      <c r="K75" s="24">
        <f t="shared" si="10"/>
        <v>0.34499999999999997</v>
      </c>
      <c r="L75" s="24">
        <f t="shared" si="11"/>
        <v>0.65500000000000003</v>
      </c>
      <c r="M75" s="24">
        <f t="shared" si="12"/>
        <v>0.72940000000000005</v>
      </c>
      <c r="N75" s="24">
        <f t="shared" si="13"/>
        <v>0.36470000000000002</v>
      </c>
      <c r="O75" s="24">
        <f t="shared" si="14"/>
        <v>0.63529999999999998</v>
      </c>
      <c r="P75" s="24">
        <f t="shared" si="15"/>
        <v>0.6431</v>
      </c>
    </row>
    <row r="76" spans="1:16" x14ac:dyDescent="0.2">
      <c r="A76" s="1">
        <v>104107903</v>
      </c>
      <c r="B76" s="2" t="s">
        <v>82</v>
      </c>
      <c r="C76" s="2" t="s">
        <v>76</v>
      </c>
      <c r="D76" s="18">
        <v>95.353999999999999</v>
      </c>
      <c r="E76" s="23">
        <f t="shared" si="16"/>
        <v>7141.0230000000001</v>
      </c>
      <c r="F76" s="12">
        <v>7111.134</v>
      </c>
      <c r="G76" s="12">
        <v>7144.9170000000004</v>
      </c>
      <c r="H76" s="12">
        <v>7167.0190000000002</v>
      </c>
      <c r="I76" s="22">
        <f t="shared" si="17"/>
        <v>74.889600000000002</v>
      </c>
      <c r="J76" s="24">
        <f t="shared" si="9"/>
        <v>1.9801</v>
      </c>
      <c r="K76" s="24">
        <f t="shared" si="10"/>
        <v>0.99</v>
      </c>
      <c r="L76" s="24">
        <f t="shared" si="11"/>
        <v>0.01</v>
      </c>
      <c r="M76" s="24">
        <f t="shared" si="12"/>
        <v>2.0836999999999999</v>
      </c>
      <c r="N76" s="24">
        <f t="shared" si="13"/>
        <v>1.0418000000000001</v>
      </c>
      <c r="O76" s="24">
        <f t="shared" si="14"/>
        <v>-4.1799999999999997E-2</v>
      </c>
      <c r="P76" s="24">
        <f t="shared" si="15"/>
        <v>-2.1000000000000001E-2</v>
      </c>
    </row>
    <row r="77" spans="1:16" x14ac:dyDescent="0.2">
      <c r="A77" s="1">
        <v>104372003</v>
      </c>
      <c r="B77" s="2" t="s">
        <v>83</v>
      </c>
      <c r="C77" s="2" t="s">
        <v>84</v>
      </c>
      <c r="D77" s="18">
        <v>38.762</v>
      </c>
      <c r="E77" s="23">
        <f t="shared" si="16"/>
        <v>1867.9280000000001</v>
      </c>
      <c r="F77" s="12">
        <v>1746.4780000000001</v>
      </c>
      <c r="G77" s="12">
        <v>1894.3510000000001</v>
      </c>
      <c r="H77" s="12">
        <v>1962.954</v>
      </c>
      <c r="I77" s="22">
        <f t="shared" si="17"/>
        <v>48.189599999999999</v>
      </c>
      <c r="J77" s="24">
        <f t="shared" si="9"/>
        <v>1.2741</v>
      </c>
      <c r="K77" s="24">
        <f t="shared" si="10"/>
        <v>0.63700000000000001</v>
      </c>
      <c r="L77" s="24">
        <f t="shared" si="11"/>
        <v>0.36299999999999999</v>
      </c>
      <c r="M77" s="24">
        <f t="shared" si="12"/>
        <v>0.54500000000000004</v>
      </c>
      <c r="N77" s="24">
        <f t="shared" si="13"/>
        <v>0.27250000000000002</v>
      </c>
      <c r="O77" s="24">
        <f t="shared" si="14"/>
        <v>0.72750000000000004</v>
      </c>
      <c r="P77" s="24">
        <f t="shared" si="15"/>
        <v>0.58169999999999999</v>
      </c>
    </row>
    <row r="78" spans="1:16" x14ac:dyDescent="0.2">
      <c r="A78" s="1">
        <v>104374003</v>
      </c>
      <c r="B78" s="2" t="s">
        <v>85</v>
      </c>
      <c r="C78" s="2" t="s">
        <v>84</v>
      </c>
      <c r="D78" s="18">
        <v>66.281000000000006</v>
      </c>
      <c r="E78" s="23">
        <f t="shared" si="16"/>
        <v>1267.729</v>
      </c>
      <c r="F78" s="12">
        <v>1231.047</v>
      </c>
      <c r="G78" s="12">
        <v>1266.171</v>
      </c>
      <c r="H78" s="12">
        <v>1305.9680000000001</v>
      </c>
      <c r="I78" s="22">
        <f t="shared" si="17"/>
        <v>19.1265</v>
      </c>
      <c r="J78" s="24">
        <f t="shared" si="9"/>
        <v>0.50570000000000004</v>
      </c>
      <c r="K78" s="24">
        <f t="shared" si="10"/>
        <v>0.25280000000000002</v>
      </c>
      <c r="L78" s="24">
        <f t="shared" si="11"/>
        <v>0.74719999999999998</v>
      </c>
      <c r="M78" s="24">
        <f t="shared" si="12"/>
        <v>0.36990000000000001</v>
      </c>
      <c r="N78" s="24">
        <f t="shared" si="13"/>
        <v>0.18490000000000001</v>
      </c>
      <c r="O78" s="24">
        <f t="shared" si="14"/>
        <v>0.81510000000000005</v>
      </c>
      <c r="P78" s="24">
        <f t="shared" si="15"/>
        <v>0.78790000000000004</v>
      </c>
    </row>
    <row r="79" spans="1:16" x14ac:dyDescent="0.2">
      <c r="A79" s="1">
        <v>104375003</v>
      </c>
      <c r="B79" s="2" t="s">
        <v>86</v>
      </c>
      <c r="C79" s="2" t="s">
        <v>84</v>
      </c>
      <c r="D79" s="18">
        <v>102.989</v>
      </c>
      <c r="E79" s="23">
        <f t="shared" si="16"/>
        <v>1544.347</v>
      </c>
      <c r="F79" s="12">
        <v>1497.9069999999999</v>
      </c>
      <c r="G79" s="12">
        <v>1582.701</v>
      </c>
      <c r="H79" s="12">
        <v>1552.432</v>
      </c>
      <c r="I79" s="22">
        <f t="shared" si="17"/>
        <v>14.995200000000001</v>
      </c>
      <c r="J79" s="24">
        <f t="shared" si="9"/>
        <v>0.39639999999999997</v>
      </c>
      <c r="K79" s="24">
        <f t="shared" si="10"/>
        <v>0.19819999999999999</v>
      </c>
      <c r="L79" s="24">
        <f t="shared" si="11"/>
        <v>0.80179999999999996</v>
      </c>
      <c r="M79" s="24">
        <f t="shared" si="12"/>
        <v>0.4506</v>
      </c>
      <c r="N79" s="24">
        <f t="shared" si="13"/>
        <v>0.2253</v>
      </c>
      <c r="O79" s="24">
        <f t="shared" si="14"/>
        <v>0.77470000000000006</v>
      </c>
      <c r="P79" s="24">
        <f t="shared" si="15"/>
        <v>0.78549999999999998</v>
      </c>
    </row>
    <row r="80" spans="1:16" x14ac:dyDescent="0.2">
      <c r="A80" s="1">
        <v>104375203</v>
      </c>
      <c r="B80" s="2" t="s">
        <v>87</v>
      </c>
      <c r="C80" s="2" t="s">
        <v>84</v>
      </c>
      <c r="D80" s="18">
        <v>17.422000000000001</v>
      </c>
      <c r="E80" s="23">
        <f t="shared" si="16"/>
        <v>1270.4690000000001</v>
      </c>
      <c r="F80" s="12">
        <v>1266.42</v>
      </c>
      <c r="G80" s="12">
        <v>1252.961</v>
      </c>
      <c r="H80" s="12">
        <v>1292.0260000000001</v>
      </c>
      <c r="I80" s="22">
        <f t="shared" si="17"/>
        <v>72.923199999999994</v>
      </c>
      <c r="J80" s="24">
        <f t="shared" si="9"/>
        <v>1.9280999999999999</v>
      </c>
      <c r="K80" s="24">
        <f t="shared" si="10"/>
        <v>0.96399999999999997</v>
      </c>
      <c r="L80" s="24">
        <f t="shared" si="11"/>
        <v>3.5999999999999997E-2</v>
      </c>
      <c r="M80" s="24">
        <f t="shared" si="12"/>
        <v>0.37069999999999997</v>
      </c>
      <c r="N80" s="24">
        <f t="shared" si="13"/>
        <v>0.18529999999999999</v>
      </c>
      <c r="O80" s="24">
        <f t="shared" si="14"/>
        <v>0.81469999999999998</v>
      </c>
      <c r="P80" s="24">
        <f t="shared" si="15"/>
        <v>0.50319999999999998</v>
      </c>
    </row>
    <row r="81" spans="1:16" x14ac:dyDescent="0.2">
      <c r="A81" s="1">
        <v>104375302</v>
      </c>
      <c r="B81" s="2" t="s">
        <v>88</v>
      </c>
      <c r="C81" s="2" t="s">
        <v>84</v>
      </c>
      <c r="D81" s="18">
        <v>14.013999999999999</v>
      </c>
      <c r="E81" s="23">
        <f t="shared" si="16"/>
        <v>3344.7759999999998</v>
      </c>
      <c r="F81" s="12">
        <v>3355.348</v>
      </c>
      <c r="G81" s="12">
        <v>3332.7429999999999</v>
      </c>
      <c r="H81" s="12">
        <v>3346.2359999999999</v>
      </c>
      <c r="I81" s="22">
        <f t="shared" si="17"/>
        <v>238.6738</v>
      </c>
      <c r="J81" s="24">
        <f t="shared" si="9"/>
        <v>6.3106</v>
      </c>
      <c r="K81" s="24">
        <f t="shared" si="10"/>
        <v>3.1553</v>
      </c>
      <c r="L81" s="24">
        <f t="shared" si="11"/>
        <v>-2.1553</v>
      </c>
      <c r="M81" s="24">
        <f t="shared" si="12"/>
        <v>0.97599999999999998</v>
      </c>
      <c r="N81" s="24">
        <f t="shared" si="13"/>
        <v>0.48799999999999999</v>
      </c>
      <c r="O81" s="24">
        <f t="shared" si="14"/>
        <v>0.51200000000000001</v>
      </c>
      <c r="P81" s="24">
        <f t="shared" si="15"/>
        <v>-0.55489999999999995</v>
      </c>
    </row>
    <row r="82" spans="1:16" x14ac:dyDescent="0.2">
      <c r="A82" s="1">
        <v>104376203</v>
      </c>
      <c r="B82" s="2" t="s">
        <v>89</v>
      </c>
      <c r="C82" s="2" t="s">
        <v>84</v>
      </c>
      <c r="D82" s="18">
        <v>24.783000000000001</v>
      </c>
      <c r="E82" s="23">
        <f t="shared" si="16"/>
        <v>1207.837</v>
      </c>
      <c r="F82" s="12">
        <v>1198.752</v>
      </c>
      <c r="G82" s="12">
        <v>1192.9110000000001</v>
      </c>
      <c r="H82" s="12">
        <v>1231.847</v>
      </c>
      <c r="I82" s="22">
        <f t="shared" si="17"/>
        <v>48.736499999999999</v>
      </c>
      <c r="J82" s="24">
        <f t="shared" si="9"/>
        <v>1.2886</v>
      </c>
      <c r="K82" s="24">
        <f t="shared" si="10"/>
        <v>0.64429999999999998</v>
      </c>
      <c r="L82" s="24">
        <f t="shared" si="11"/>
        <v>0.35570000000000002</v>
      </c>
      <c r="M82" s="24">
        <f t="shared" si="12"/>
        <v>0.35239999999999999</v>
      </c>
      <c r="N82" s="24">
        <f t="shared" si="13"/>
        <v>0.1762</v>
      </c>
      <c r="O82" s="24">
        <f t="shared" si="14"/>
        <v>0.82379999999999998</v>
      </c>
      <c r="P82" s="24">
        <f t="shared" si="15"/>
        <v>0.63649999999999995</v>
      </c>
    </row>
    <row r="83" spans="1:16" x14ac:dyDescent="0.2">
      <c r="A83" s="1">
        <v>104377003</v>
      </c>
      <c r="B83" s="2" t="s">
        <v>90</v>
      </c>
      <c r="C83" s="2" t="s">
        <v>84</v>
      </c>
      <c r="D83" s="18">
        <v>11.952</v>
      </c>
      <c r="E83" s="23">
        <f t="shared" si="16"/>
        <v>821.66399999999999</v>
      </c>
      <c r="F83" s="12">
        <v>805.32600000000002</v>
      </c>
      <c r="G83" s="12">
        <v>791.35500000000002</v>
      </c>
      <c r="H83" s="12">
        <v>868.31200000000001</v>
      </c>
      <c r="I83" s="22">
        <f t="shared" si="17"/>
        <v>68.746899999999997</v>
      </c>
      <c r="J83" s="24">
        <f t="shared" si="9"/>
        <v>1.8177000000000001</v>
      </c>
      <c r="K83" s="24">
        <f t="shared" si="10"/>
        <v>0.90880000000000005</v>
      </c>
      <c r="L83" s="24">
        <f t="shared" si="11"/>
        <v>9.11E-2</v>
      </c>
      <c r="M83" s="24">
        <f t="shared" si="12"/>
        <v>0.2397</v>
      </c>
      <c r="N83" s="24">
        <f t="shared" si="13"/>
        <v>0.1198</v>
      </c>
      <c r="O83" s="24">
        <f t="shared" si="14"/>
        <v>0.88019999999999998</v>
      </c>
      <c r="P83" s="24">
        <f t="shared" si="15"/>
        <v>0.5645</v>
      </c>
    </row>
    <row r="84" spans="1:16" x14ac:dyDescent="0.2">
      <c r="A84" s="1">
        <v>104378003</v>
      </c>
      <c r="B84" s="2" t="s">
        <v>91</v>
      </c>
      <c r="C84" s="2" t="s">
        <v>84</v>
      </c>
      <c r="D84" s="18">
        <v>99.399000000000001</v>
      </c>
      <c r="E84" s="23">
        <f t="shared" si="16"/>
        <v>1247.739</v>
      </c>
      <c r="F84" s="12">
        <v>1182.394</v>
      </c>
      <c r="G84" s="12">
        <v>1254.788</v>
      </c>
      <c r="H84" s="12">
        <v>1306.0360000000001</v>
      </c>
      <c r="I84" s="22">
        <f t="shared" si="17"/>
        <v>12.5528</v>
      </c>
      <c r="J84" s="24">
        <f t="shared" si="9"/>
        <v>0.33189999999999997</v>
      </c>
      <c r="K84" s="24">
        <f t="shared" si="10"/>
        <v>0.16589999999999999</v>
      </c>
      <c r="L84" s="24">
        <f t="shared" si="11"/>
        <v>0.83409999999999995</v>
      </c>
      <c r="M84" s="24">
        <f t="shared" si="12"/>
        <v>0.36399999999999999</v>
      </c>
      <c r="N84" s="24">
        <f t="shared" si="13"/>
        <v>0.182</v>
      </c>
      <c r="O84" s="24">
        <f t="shared" si="14"/>
        <v>0.81799999999999995</v>
      </c>
      <c r="P84" s="24">
        <f t="shared" si="15"/>
        <v>0.82440000000000002</v>
      </c>
    </row>
    <row r="85" spans="1:16" x14ac:dyDescent="0.2">
      <c r="A85" s="1">
        <v>104431304</v>
      </c>
      <c r="B85" s="2" t="s">
        <v>92</v>
      </c>
      <c r="C85" s="2" t="s">
        <v>93</v>
      </c>
      <c r="D85" s="18">
        <v>74.307000000000002</v>
      </c>
      <c r="E85" s="23">
        <f t="shared" si="16"/>
        <v>509.59</v>
      </c>
      <c r="F85" s="12">
        <v>504.142</v>
      </c>
      <c r="G85" s="12">
        <v>507.15699999999998</v>
      </c>
      <c r="H85" s="12">
        <v>517.47199999999998</v>
      </c>
      <c r="I85" s="22">
        <f t="shared" si="17"/>
        <v>6.8578999999999999</v>
      </c>
      <c r="J85" s="24">
        <f t="shared" si="9"/>
        <v>0.18129999999999999</v>
      </c>
      <c r="K85" s="24">
        <f t="shared" si="10"/>
        <v>9.06E-2</v>
      </c>
      <c r="L85" s="24">
        <f t="shared" si="11"/>
        <v>0.90939999999999999</v>
      </c>
      <c r="M85" s="24">
        <f t="shared" si="12"/>
        <v>0.14860000000000001</v>
      </c>
      <c r="N85" s="24">
        <f t="shared" si="13"/>
        <v>7.4300000000000005E-2</v>
      </c>
      <c r="O85" s="24">
        <f t="shared" si="14"/>
        <v>0.92569999999999997</v>
      </c>
      <c r="P85" s="24">
        <f t="shared" si="15"/>
        <v>0.91910000000000003</v>
      </c>
    </row>
    <row r="86" spans="1:16" x14ac:dyDescent="0.2">
      <c r="A86" s="1">
        <v>104432503</v>
      </c>
      <c r="B86" s="2" t="s">
        <v>94</v>
      </c>
      <c r="C86" s="2" t="s">
        <v>93</v>
      </c>
      <c r="D86" s="18">
        <v>3.214</v>
      </c>
      <c r="E86" s="23">
        <f t="shared" si="16"/>
        <v>792.09699999999998</v>
      </c>
      <c r="F86" s="12">
        <v>768.09500000000003</v>
      </c>
      <c r="G86" s="12">
        <v>772.49900000000002</v>
      </c>
      <c r="H86" s="12">
        <v>835.69799999999998</v>
      </c>
      <c r="I86" s="22">
        <f t="shared" si="17"/>
        <v>246.452</v>
      </c>
      <c r="J86" s="24">
        <f t="shared" si="9"/>
        <v>6.5163000000000002</v>
      </c>
      <c r="K86" s="24">
        <f t="shared" si="10"/>
        <v>3.2581000000000002</v>
      </c>
      <c r="L86" s="24">
        <f t="shared" si="11"/>
        <v>-2.2581000000000002</v>
      </c>
      <c r="M86" s="24">
        <f t="shared" si="12"/>
        <v>0.2311</v>
      </c>
      <c r="N86" s="24">
        <f t="shared" si="13"/>
        <v>0.11550000000000001</v>
      </c>
      <c r="O86" s="24">
        <f t="shared" si="14"/>
        <v>0.88449999999999995</v>
      </c>
      <c r="P86" s="24">
        <f t="shared" si="15"/>
        <v>-0.3725</v>
      </c>
    </row>
    <row r="87" spans="1:16" x14ac:dyDescent="0.2">
      <c r="A87" s="1">
        <v>104432803</v>
      </c>
      <c r="B87" s="2" t="s">
        <v>95</v>
      </c>
      <c r="C87" s="2" t="s">
        <v>93</v>
      </c>
      <c r="D87" s="18">
        <v>28.481999999999999</v>
      </c>
      <c r="E87" s="23">
        <f t="shared" si="16"/>
        <v>1392.8489999999999</v>
      </c>
      <c r="F87" s="12">
        <v>1341.5419999999999</v>
      </c>
      <c r="G87" s="12">
        <v>1392.2090000000001</v>
      </c>
      <c r="H87" s="12">
        <v>1444.796</v>
      </c>
      <c r="I87" s="22">
        <f t="shared" si="17"/>
        <v>48.902700000000003</v>
      </c>
      <c r="J87" s="24">
        <f t="shared" si="9"/>
        <v>1.2929999999999999</v>
      </c>
      <c r="K87" s="24">
        <f t="shared" si="10"/>
        <v>0.64649999999999996</v>
      </c>
      <c r="L87" s="24">
        <f t="shared" si="11"/>
        <v>0.35349999999999998</v>
      </c>
      <c r="M87" s="24">
        <f t="shared" si="12"/>
        <v>0.40639999999999998</v>
      </c>
      <c r="N87" s="24">
        <f t="shared" si="13"/>
        <v>0.20319999999999999</v>
      </c>
      <c r="O87" s="24">
        <f t="shared" si="14"/>
        <v>0.79679999999999995</v>
      </c>
      <c r="P87" s="24">
        <f t="shared" si="15"/>
        <v>0.61939999999999995</v>
      </c>
    </row>
    <row r="88" spans="1:16" x14ac:dyDescent="0.2">
      <c r="A88" s="1">
        <v>104432903</v>
      </c>
      <c r="B88" s="2" t="s">
        <v>96</v>
      </c>
      <c r="C88" s="2" t="s">
        <v>93</v>
      </c>
      <c r="D88" s="18">
        <v>87.796999999999997</v>
      </c>
      <c r="E88" s="23">
        <f t="shared" si="16"/>
        <v>2055.4380000000001</v>
      </c>
      <c r="F88" s="12">
        <v>2006.576</v>
      </c>
      <c r="G88" s="12">
        <v>2070.0189999999998</v>
      </c>
      <c r="H88" s="12">
        <v>2089.7199999999998</v>
      </c>
      <c r="I88" s="22">
        <f t="shared" si="17"/>
        <v>23.411200000000001</v>
      </c>
      <c r="J88" s="24">
        <f t="shared" si="9"/>
        <v>0.61899999999999999</v>
      </c>
      <c r="K88" s="24">
        <f t="shared" si="10"/>
        <v>0.3095</v>
      </c>
      <c r="L88" s="24">
        <f t="shared" si="11"/>
        <v>0.6905</v>
      </c>
      <c r="M88" s="24">
        <f t="shared" si="12"/>
        <v>0.59970000000000001</v>
      </c>
      <c r="N88" s="24">
        <f t="shared" si="13"/>
        <v>0.29980000000000001</v>
      </c>
      <c r="O88" s="24">
        <f t="shared" si="14"/>
        <v>0.70020000000000004</v>
      </c>
      <c r="P88" s="24">
        <f t="shared" si="15"/>
        <v>0.69630000000000003</v>
      </c>
    </row>
    <row r="89" spans="1:16" x14ac:dyDescent="0.2">
      <c r="A89" s="1">
        <v>104433303</v>
      </c>
      <c r="B89" s="2" t="s">
        <v>97</v>
      </c>
      <c r="C89" s="2" t="s">
        <v>93</v>
      </c>
      <c r="D89" s="18">
        <v>29.234000000000002</v>
      </c>
      <c r="E89" s="23">
        <f t="shared" si="16"/>
        <v>2116.2109999999998</v>
      </c>
      <c r="F89" s="12">
        <v>2107.5619999999999</v>
      </c>
      <c r="G89" s="12">
        <v>2118.5329999999999</v>
      </c>
      <c r="H89" s="12">
        <v>2122.538</v>
      </c>
      <c r="I89" s="22">
        <f t="shared" si="17"/>
        <v>72.388599999999997</v>
      </c>
      <c r="J89" s="24">
        <f t="shared" si="9"/>
        <v>1.9138999999999999</v>
      </c>
      <c r="K89" s="24">
        <f t="shared" si="10"/>
        <v>0.95689999999999997</v>
      </c>
      <c r="L89" s="24">
        <f t="shared" si="11"/>
        <v>4.3099999999999999E-2</v>
      </c>
      <c r="M89" s="24">
        <f t="shared" si="12"/>
        <v>0.61750000000000005</v>
      </c>
      <c r="N89" s="24">
        <f t="shared" si="13"/>
        <v>0.30869999999999997</v>
      </c>
      <c r="O89" s="24">
        <f t="shared" si="14"/>
        <v>0.69130000000000003</v>
      </c>
      <c r="P89" s="24">
        <f t="shared" si="15"/>
        <v>0.432</v>
      </c>
    </row>
    <row r="90" spans="1:16" x14ac:dyDescent="0.2">
      <c r="A90" s="1">
        <v>104433604</v>
      </c>
      <c r="B90" s="2" t="s">
        <v>98</v>
      </c>
      <c r="C90" s="2" t="s">
        <v>93</v>
      </c>
      <c r="D90" s="18">
        <v>61.61</v>
      </c>
      <c r="E90" s="23">
        <f t="shared" si="16"/>
        <v>525.16099999999994</v>
      </c>
      <c r="F90" s="12">
        <v>511.62400000000002</v>
      </c>
      <c r="G90" s="12">
        <v>522.04999999999995</v>
      </c>
      <c r="H90" s="12">
        <v>541.80899999999997</v>
      </c>
      <c r="I90" s="22">
        <f t="shared" si="17"/>
        <v>8.5238999999999994</v>
      </c>
      <c r="J90" s="24">
        <f t="shared" si="9"/>
        <v>0.2253</v>
      </c>
      <c r="K90" s="24">
        <f t="shared" si="10"/>
        <v>0.11260000000000001</v>
      </c>
      <c r="L90" s="24">
        <f t="shared" si="11"/>
        <v>0.88739999999999997</v>
      </c>
      <c r="M90" s="24">
        <f t="shared" si="12"/>
        <v>0.1532</v>
      </c>
      <c r="N90" s="24">
        <f t="shared" si="13"/>
        <v>7.6600000000000001E-2</v>
      </c>
      <c r="O90" s="24">
        <f t="shared" si="14"/>
        <v>0.9234</v>
      </c>
      <c r="P90" s="24">
        <f t="shared" si="15"/>
        <v>0.90900000000000003</v>
      </c>
    </row>
    <row r="91" spans="1:16" x14ac:dyDescent="0.2">
      <c r="A91" s="1">
        <v>104433903</v>
      </c>
      <c r="B91" s="2" t="s">
        <v>99</v>
      </c>
      <c r="C91" s="2" t="s">
        <v>93</v>
      </c>
      <c r="D91" s="18">
        <v>144.167</v>
      </c>
      <c r="E91" s="23">
        <f t="shared" si="16"/>
        <v>1168.607</v>
      </c>
      <c r="F91" s="12">
        <v>1129.0530000000001</v>
      </c>
      <c r="G91" s="12">
        <v>1161.6859999999999</v>
      </c>
      <c r="H91" s="12">
        <v>1215.0809999999999</v>
      </c>
      <c r="I91" s="22">
        <f t="shared" si="17"/>
        <v>8.1059000000000001</v>
      </c>
      <c r="J91" s="24">
        <f t="shared" si="9"/>
        <v>0.21429999999999999</v>
      </c>
      <c r="K91" s="24">
        <f t="shared" si="10"/>
        <v>0.1071</v>
      </c>
      <c r="L91" s="24">
        <f t="shared" si="11"/>
        <v>0.89290000000000003</v>
      </c>
      <c r="M91" s="24">
        <f t="shared" si="12"/>
        <v>0.34089999999999998</v>
      </c>
      <c r="N91" s="24">
        <f t="shared" si="13"/>
        <v>0.1704</v>
      </c>
      <c r="O91" s="24">
        <f t="shared" si="14"/>
        <v>0.8296</v>
      </c>
      <c r="P91" s="24">
        <f t="shared" si="15"/>
        <v>0.85489999999999999</v>
      </c>
    </row>
    <row r="92" spans="1:16" x14ac:dyDescent="0.2">
      <c r="A92" s="1">
        <v>104435003</v>
      </c>
      <c r="B92" s="2" t="s">
        <v>100</v>
      </c>
      <c r="C92" s="2" t="s">
        <v>93</v>
      </c>
      <c r="D92" s="18">
        <v>88.349000000000004</v>
      </c>
      <c r="E92" s="23">
        <f t="shared" si="16"/>
        <v>1198.9849999999999</v>
      </c>
      <c r="F92" s="12">
        <v>1150.9739999999999</v>
      </c>
      <c r="G92" s="12">
        <v>1197.829</v>
      </c>
      <c r="H92" s="12">
        <v>1248.152</v>
      </c>
      <c r="I92" s="22">
        <f t="shared" si="17"/>
        <v>13.571</v>
      </c>
      <c r="J92" s="24">
        <f t="shared" si="9"/>
        <v>0.35880000000000001</v>
      </c>
      <c r="K92" s="24">
        <f t="shared" si="10"/>
        <v>0.1794</v>
      </c>
      <c r="L92" s="24">
        <f t="shared" si="11"/>
        <v>0.8206</v>
      </c>
      <c r="M92" s="24">
        <f t="shared" si="12"/>
        <v>0.3498</v>
      </c>
      <c r="N92" s="24">
        <f t="shared" si="13"/>
        <v>0.1749</v>
      </c>
      <c r="O92" s="24">
        <f t="shared" si="14"/>
        <v>0.82509999999999994</v>
      </c>
      <c r="P92" s="24">
        <f t="shared" si="15"/>
        <v>0.82330000000000003</v>
      </c>
    </row>
    <row r="93" spans="1:16" x14ac:dyDescent="0.2">
      <c r="A93" s="1">
        <v>104435303</v>
      </c>
      <c r="B93" s="2" t="s">
        <v>101</v>
      </c>
      <c r="C93" s="2" t="s">
        <v>93</v>
      </c>
      <c r="D93" s="18">
        <v>88.048000000000002</v>
      </c>
      <c r="E93" s="23">
        <f t="shared" si="16"/>
        <v>1129.403</v>
      </c>
      <c r="F93" s="12">
        <v>1097.752</v>
      </c>
      <c r="G93" s="12">
        <v>1118.3240000000001</v>
      </c>
      <c r="H93" s="12">
        <v>1172.1320000000001</v>
      </c>
      <c r="I93" s="22">
        <f t="shared" si="17"/>
        <v>12.8271</v>
      </c>
      <c r="J93" s="24">
        <f t="shared" si="9"/>
        <v>0.33910000000000001</v>
      </c>
      <c r="K93" s="24">
        <f t="shared" si="10"/>
        <v>0.16950000000000001</v>
      </c>
      <c r="L93" s="24">
        <f t="shared" si="11"/>
        <v>0.83050000000000002</v>
      </c>
      <c r="M93" s="24">
        <f t="shared" si="12"/>
        <v>0.32950000000000002</v>
      </c>
      <c r="N93" s="24">
        <f t="shared" si="13"/>
        <v>0.16470000000000001</v>
      </c>
      <c r="O93" s="24">
        <f t="shared" si="14"/>
        <v>0.83530000000000004</v>
      </c>
      <c r="P93" s="24">
        <f t="shared" si="15"/>
        <v>0.83330000000000004</v>
      </c>
    </row>
    <row r="94" spans="1:16" x14ac:dyDescent="0.2">
      <c r="A94" s="1">
        <v>104435603</v>
      </c>
      <c r="B94" s="2" t="s">
        <v>102</v>
      </c>
      <c r="C94" s="2" t="s">
        <v>93</v>
      </c>
      <c r="D94" s="18">
        <v>3.77</v>
      </c>
      <c r="E94" s="23">
        <f t="shared" si="16"/>
        <v>2201.2460000000001</v>
      </c>
      <c r="F94" s="12">
        <v>2211.2930000000001</v>
      </c>
      <c r="G94" s="12">
        <v>2177.0509999999999</v>
      </c>
      <c r="H94" s="12">
        <v>2215.393</v>
      </c>
      <c r="I94" s="22">
        <f t="shared" si="17"/>
        <v>583.88480000000004</v>
      </c>
      <c r="J94" s="24">
        <f t="shared" si="9"/>
        <v>15.4381</v>
      </c>
      <c r="K94" s="24">
        <f t="shared" si="10"/>
        <v>7.7190000000000003</v>
      </c>
      <c r="L94" s="24">
        <f t="shared" si="11"/>
        <v>-6.7190000000000003</v>
      </c>
      <c r="M94" s="24">
        <f t="shared" si="12"/>
        <v>0.64229999999999998</v>
      </c>
      <c r="N94" s="24">
        <f t="shared" si="13"/>
        <v>0.3211</v>
      </c>
      <c r="O94" s="24">
        <f t="shared" si="14"/>
        <v>0.67889999999999995</v>
      </c>
      <c r="P94" s="24">
        <f t="shared" si="15"/>
        <v>-2.2801999999999998</v>
      </c>
    </row>
    <row r="95" spans="1:16" x14ac:dyDescent="0.2">
      <c r="A95" s="1">
        <v>104435703</v>
      </c>
      <c r="B95" s="2" t="s">
        <v>103</v>
      </c>
      <c r="C95" s="2" t="s">
        <v>93</v>
      </c>
      <c r="D95" s="18">
        <v>26.59</v>
      </c>
      <c r="E95" s="23">
        <f t="shared" si="16"/>
        <v>1255.0229999999999</v>
      </c>
      <c r="F95" s="12">
        <v>1231.377</v>
      </c>
      <c r="G95" s="12">
        <v>1274.135</v>
      </c>
      <c r="H95" s="12">
        <v>1259.558</v>
      </c>
      <c r="I95" s="22">
        <f t="shared" si="17"/>
        <v>47.198999999999998</v>
      </c>
      <c r="J95" s="24">
        <f t="shared" si="9"/>
        <v>1.2479</v>
      </c>
      <c r="K95" s="24">
        <f t="shared" si="10"/>
        <v>0.62390000000000001</v>
      </c>
      <c r="L95" s="24">
        <f t="shared" si="11"/>
        <v>0.37609999999999999</v>
      </c>
      <c r="M95" s="24">
        <f t="shared" si="12"/>
        <v>0.36620000000000003</v>
      </c>
      <c r="N95" s="24">
        <f t="shared" si="13"/>
        <v>0.18310000000000001</v>
      </c>
      <c r="O95" s="24">
        <f t="shared" si="14"/>
        <v>0.81689999999999996</v>
      </c>
      <c r="P95" s="24">
        <f t="shared" si="15"/>
        <v>0.64049999999999996</v>
      </c>
    </row>
    <row r="96" spans="1:16" x14ac:dyDescent="0.2">
      <c r="A96" s="1">
        <v>104437503</v>
      </c>
      <c r="B96" s="2" t="s">
        <v>104</v>
      </c>
      <c r="C96" s="2" t="s">
        <v>93</v>
      </c>
      <c r="D96" s="18">
        <v>52.046999999999997</v>
      </c>
      <c r="E96" s="23">
        <f t="shared" si="16"/>
        <v>972.721</v>
      </c>
      <c r="F96" s="12">
        <v>941.99800000000005</v>
      </c>
      <c r="G96" s="12">
        <v>971.54</v>
      </c>
      <c r="H96" s="12">
        <v>1004.625</v>
      </c>
      <c r="I96" s="22">
        <f t="shared" si="17"/>
        <v>18.6892</v>
      </c>
      <c r="J96" s="24">
        <f t="shared" si="9"/>
        <v>0.49409999999999998</v>
      </c>
      <c r="K96" s="24">
        <f t="shared" si="10"/>
        <v>0.247</v>
      </c>
      <c r="L96" s="24">
        <f t="shared" si="11"/>
        <v>0.753</v>
      </c>
      <c r="M96" s="24">
        <f t="shared" si="12"/>
        <v>0.2838</v>
      </c>
      <c r="N96" s="24">
        <f t="shared" si="13"/>
        <v>0.1419</v>
      </c>
      <c r="O96" s="24">
        <f t="shared" si="14"/>
        <v>0.85809999999999997</v>
      </c>
      <c r="P96" s="24">
        <f t="shared" si="15"/>
        <v>0.81599999999999995</v>
      </c>
    </row>
    <row r="97" spans="1:16" x14ac:dyDescent="0.2">
      <c r="A97" s="1">
        <v>105201033</v>
      </c>
      <c r="B97" s="2" t="s">
        <v>105</v>
      </c>
      <c r="C97" s="2" t="s">
        <v>106</v>
      </c>
      <c r="D97" s="18">
        <v>318.57499999999999</v>
      </c>
      <c r="E97" s="23">
        <f t="shared" si="16"/>
        <v>2232.1849999999999</v>
      </c>
      <c r="F97" s="12">
        <v>2178.04</v>
      </c>
      <c r="G97" s="12">
        <v>2225.723</v>
      </c>
      <c r="H97" s="12">
        <v>2292.7910000000002</v>
      </c>
      <c r="I97" s="22">
        <f t="shared" si="17"/>
        <v>7.0067000000000004</v>
      </c>
      <c r="J97" s="24">
        <f t="shared" si="9"/>
        <v>0.1852</v>
      </c>
      <c r="K97" s="24">
        <f t="shared" si="10"/>
        <v>9.2600000000000002E-2</v>
      </c>
      <c r="L97" s="24">
        <f t="shared" si="11"/>
        <v>0.90739999999999998</v>
      </c>
      <c r="M97" s="24">
        <f t="shared" si="12"/>
        <v>0.65129999999999999</v>
      </c>
      <c r="N97" s="24">
        <f t="shared" si="13"/>
        <v>0.3256</v>
      </c>
      <c r="O97" s="24">
        <f t="shared" si="14"/>
        <v>0.6744</v>
      </c>
      <c r="P97" s="24">
        <f t="shared" si="15"/>
        <v>0.76759999999999995</v>
      </c>
    </row>
    <row r="98" spans="1:16" x14ac:dyDescent="0.2">
      <c r="A98" s="1">
        <v>105201352</v>
      </c>
      <c r="B98" s="2" t="s">
        <v>107</v>
      </c>
      <c r="C98" s="2" t="s">
        <v>106</v>
      </c>
      <c r="D98" s="18">
        <v>158.304</v>
      </c>
      <c r="E98" s="23">
        <f t="shared" si="16"/>
        <v>3918.748</v>
      </c>
      <c r="F98" s="12">
        <v>3879.6039999999998</v>
      </c>
      <c r="G98" s="12">
        <v>3923.3829999999998</v>
      </c>
      <c r="H98" s="12">
        <v>3953.2559999999999</v>
      </c>
      <c r="I98" s="22">
        <f t="shared" si="17"/>
        <v>24.7545</v>
      </c>
      <c r="J98" s="24">
        <f t="shared" si="9"/>
        <v>0.65449999999999997</v>
      </c>
      <c r="K98" s="24">
        <f t="shared" si="10"/>
        <v>0.32719999999999999</v>
      </c>
      <c r="L98" s="24">
        <f t="shared" si="11"/>
        <v>0.67279999999999995</v>
      </c>
      <c r="M98" s="24">
        <f t="shared" si="12"/>
        <v>1.1434</v>
      </c>
      <c r="N98" s="24">
        <f t="shared" si="13"/>
        <v>0.57169999999999999</v>
      </c>
      <c r="O98" s="24">
        <f t="shared" si="14"/>
        <v>0.42830000000000001</v>
      </c>
      <c r="P98" s="24">
        <f t="shared" si="15"/>
        <v>0.52610000000000001</v>
      </c>
    </row>
    <row r="99" spans="1:16" x14ac:dyDescent="0.2">
      <c r="A99" s="1">
        <v>105204703</v>
      </c>
      <c r="B99" s="2" t="s">
        <v>108</v>
      </c>
      <c r="C99" s="2" t="s">
        <v>106</v>
      </c>
      <c r="D99" s="18">
        <v>407.75099999999998</v>
      </c>
      <c r="E99" s="23">
        <f t="shared" si="16"/>
        <v>3151.1550000000002</v>
      </c>
      <c r="F99" s="12">
        <v>3051.6680000000001</v>
      </c>
      <c r="G99" s="12">
        <v>3145.3649999999998</v>
      </c>
      <c r="H99" s="12">
        <v>3256.431</v>
      </c>
      <c r="I99" s="22">
        <f t="shared" si="17"/>
        <v>7.7281000000000004</v>
      </c>
      <c r="J99" s="24">
        <f t="shared" si="9"/>
        <v>0.20430000000000001</v>
      </c>
      <c r="K99" s="24">
        <f t="shared" si="10"/>
        <v>0.1021</v>
      </c>
      <c r="L99" s="24">
        <f t="shared" si="11"/>
        <v>0.89790000000000003</v>
      </c>
      <c r="M99" s="24">
        <f t="shared" si="12"/>
        <v>0.91949999999999998</v>
      </c>
      <c r="N99" s="24">
        <f t="shared" si="13"/>
        <v>0.4597</v>
      </c>
      <c r="O99" s="24">
        <f t="shared" si="14"/>
        <v>0.5403</v>
      </c>
      <c r="P99" s="24">
        <f t="shared" si="15"/>
        <v>0.68330000000000002</v>
      </c>
    </row>
    <row r="100" spans="1:16" x14ac:dyDescent="0.2">
      <c r="A100" s="1">
        <v>105251453</v>
      </c>
      <c r="B100" s="2" t="s">
        <v>109</v>
      </c>
      <c r="C100" s="2" t="s">
        <v>110</v>
      </c>
      <c r="D100" s="18">
        <v>210.91900000000001</v>
      </c>
      <c r="E100" s="23">
        <f t="shared" si="16"/>
        <v>2127.163</v>
      </c>
      <c r="F100" s="12">
        <v>2093.096</v>
      </c>
      <c r="G100" s="12">
        <v>2142.277</v>
      </c>
      <c r="H100" s="12">
        <v>2146.116</v>
      </c>
      <c r="I100" s="22">
        <f t="shared" si="17"/>
        <v>10.0852</v>
      </c>
      <c r="J100" s="24">
        <f t="shared" si="9"/>
        <v>0.2666</v>
      </c>
      <c r="K100" s="24">
        <f t="shared" si="10"/>
        <v>0.1333</v>
      </c>
      <c r="L100" s="24">
        <f t="shared" si="11"/>
        <v>0.86670000000000003</v>
      </c>
      <c r="M100" s="24">
        <f t="shared" si="12"/>
        <v>0.62070000000000003</v>
      </c>
      <c r="N100" s="24">
        <f t="shared" si="13"/>
        <v>0.31030000000000002</v>
      </c>
      <c r="O100" s="24">
        <f t="shared" si="14"/>
        <v>0.68969999999999998</v>
      </c>
      <c r="P100" s="24">
        <f t="shared" si="15"/>
        <v>0.76049999999999995</v>
      </c>
    </row>
    <row r="101" spans="1:16" x14ac:dyDescent="0.2">
      <c r="A101" s="1">
        <v>105252602</v>
      </c>
      <c r="B101" s="2" t="s">
        <v>111</v>
      </c>
      <c r="C101" s="2" t="s">
        <v>110</v>
      </c>
      <c r="D101" s="18">
        <v>27.956</v>
      </c>
      <c r="E101" s="23">
        <f t="shared" si="16"/>
        <v>13644.203</v>
      </c>
      <c r="F101" s="12">
        <v>13697.668</v>
      </c>
      <c r="G101" s="12">
        <v>13658.097</v>
      </c>
      <c r="H101" s="12">
        <v>13576.843999999999</v>
      </c>
      <c r="I101" s="22">
        <f t="shared" si="17"/>
        <v>488.05990000000003</v>
      </c>
      <c r="J101" s="24">
        <f t="shared" si="9"/>
        <v>12.904500000000001</v>
      </c>
      <c r="K101" s="24">
        <f t="shared" si="10"/>
        <v>6.4522000000000004</v>
      </c>
      <c r="L101" s="24">
        <f t="shared" si="11"/>
        <v>-5.4522000000000004</v>
      </c>
      <c r="M101" s="24">
        <f t="shared" si="12"/>
        <v>3.9813000000000001</v>
      </c>
      <c r="N101" s="24">
        <f t="shared" si="13"/>
        <v>1.9905999999999999</v>
      </c>
      <c r="O101" s="24">
        <f t="shared" si="14"/>
        <v>-0.99060000000000004</v>
      </c>
      <c r="P101" s="24">
        <f t="shared" si="15"/>
        <v>-2.7751999999999999</v>
      </c>
    </row>
    <row r="102" spans="1:16" x14ac:dyDescent="0.2">
      <c r="A102" s="1">
        <v>105253303</v>
      </c>
      <c r="B102" s="2" t="s">
        <v>112</v>
      </c>
      <c r="C102" s="2" t="s">
        <v>110</v>
      </c>
      <c r="D102" s="18">
        <v>29.161000000000001</v>
      </c>
      <c r="E102" s="23">
        <f t="shared" si="16"/>
        <v>1597.4</v>
      </c>
      <c r="F102" s="12">
        <v>1623.2280000000001</v>
      </c>
      <c r="G102" s="12">
        <v>1587.8040000000001</v>
      </c>
      <c r="H102" s="12">
        <v>1581.1679999999999</v>
      </c>
      <c r="I102" s="22">
        <f t="shared" si="17"/>
        <v>54.778599999999997</v>
      </c>
      <c r="J102" s="24">
        <f t="shared" si="9"/>
        <v>1.4482999999999999</v>
      </c>
      <c r="K102" s="24">
        <f t="shared" si="10"/>
        <v>0.72409999999999997</v>
      </c>
      <c r="L102" s="24">
        <f t="shared" si="11"/>
        <v>0.27589999999999998</v>
      </c>
      <c r="M102" s="24">
        <f t="shared" si="12"/>
        <v>0.46610000000000001</v>
      </c>
      <c r="N102" s="24">
        <f t="shared" si="13"/>
        <v>0.23300000000000001</v>
      </c>
      <c r="O102" s="24">
        <f t="shared" si="14"/>
        <v>0.76700000000000002</v>
      </c>
      <c r="P102" s="24">
        <f t="shared" si="15"/>
        <v>0.57050000000000001</v>
      </c>
    </row>
    <row r="103" spans="1:16" x14ac:dyDescent="0.2">
      <c r="A103" s="1">
        <v>105253553</v>
      </c>
      <c r="B103" s="2" t="s">
        <v>113</v>
      </c>
      <c r="C103" s="2" t="s">
        <v>110</v>
      </c>
      <c r="D103" s="18">
        <v>110.38500000000001</v>
      </c>
      <c r="E103" s="23">
        <f t="shared" si="16"/>
        <v>2176.0419999999999</v>
      </c>
      <c r="F103" s="12">
        <v>2207.8620000000001</v>
      </c>
      <c r="G103" s="12">
        <v>2171.0590000000002</v>
      </c>
      <c r="H103" s="12">
        <v>2149.2060000000001</v>
      </c>
      <c r="I103" s="22">
        <f t="shared" si="17"/>
        <v>19.713200000000001</v>
      </c>
      <c r="J103" s="24">
        <f t="shared" si="9"/>
        <v>0.5212</v>
      </c>
      <c r="K103" s="24">
        <f t="shared" si="10"/>
        <v>0.2606</v>
      </c>
      <c r="L103" s="24">
        <f t="shared" si="11"/>
        <v>0.73939999999999995</v>
      </c>
      <c r="M103" s="24">
        <f t="shared" si="12"/>
        <v>0.63490000000000002</v>
      </c>
      <c r="N103" s="24">
        <f t="shared" si="13"/>
        <v>0.31740000000000002</v>
      </c>
      <c r="O103" s="24">
        <f t="shared" si="14"/>
        <v>0.68259999999999998</v>
      </c>
      <c r="P103" s="24">
        <f t="shared" si="15"/>
        <v>0.70530000000000004</v>
      </c>
    </row>
    <row r="104" spans="1:16" x14ac:dyDescent="0.2">
      <c r="A104" s="1">
        <v>105253903</v>
      </c>
      <c r="B104" s="2" t="s">
        <v>114</v>
      </c>
      <c r="C104" s="2" t="s">
        <v>110</v>
      </c>
      <c r="D104" s="18">
        <v>114.259</v>
      </c>
      <c r="E104" s="23">
        <f t="shared" si="16"/>
        <v>2182.1260000000002</v>
      </c>
      <c r="F104" s="12">
        <v>2175.355</v>
      </c>
      <c r="G104" s="12">
        <v>2181.73</v>
      </c>
      <c r="H104" s="12">
        <v>2189.2939999999999</v>
      </c>
      <c r="I104" s="22">
        <f t="shared" si="17"/>
        <v>19.097999999999999</v>
      </c>
      <c r="J104" s="24">
        <f t="shared" si="9"/>
        <v>0.50490000000000002</v>
      </c>
      <c r="K104" s="24">
        <f t="shared" si="10"/>
        <v>0.25240000000000001</v>
      </c>
      <c r="L104" s="24">
        <f t="shared" si="11"/>
        <v>0.74760000000000004</v>
      </c>
      <c r="M104" s="24">
        <f t="shared" si="12"/>
        <v>0.63670000000000004</v>
      </c>
      <c r="N104" s="24">
        <f t="shared" si="13"/>
        <v>0.31830000000000003</v>
      </c>
      <c r="O104" s="24">
        <f t="shared" si="14"/>
        <v>0.68169999999999997</v>
      </c>
      <c r="P104" s="24">
        <f t="shared" si="15"/>
        <v>0.70799999999999996</v>
      </c>
    </row>
    <row r="105" spans="1:16" x14ac:dyDescent="0.2">
      <c r="A105" s="1">
        <v>105254053</v>
      </c>
      <c r="B105" s="2" t="s">
        <v>115</v>
      </c>
      <c r="C105" s="2" t="s">
        <v>110</v>
      </c>
      <c r="D105" s="18">
        <v>35.918999999999997</v>
      </c>
      <c r="E105" s="23">
        <f t="shared" si="16"/>
        <v>1799.636</v>
      </c>
      <c r="F105" s="12">
        <v>1779.356</v>
      </c>
      <c r="G105" s="12">
        <v>1781.501</v>
      </c>
      <c r="H105" s="12">
        <v>1838.0519999999999</v>
      </c>
      <c r="I105" s="22">
        <f t="shared" si="17"/>
        <v>50.102600000000002</v>
      </c>
      <c r="J105" s="24">
        <f t="shared" si="9"/>
        <v>1.3247</v>
      </c>
      <c r="K105" s="24">
        <f t="shared" si="10"/>
        <v>0.6623</v>
      </c>
      <c r="L105" s="24">
        <f t="shared" si="11"/>
        <v>0.3377</v>
      </c>
      <c r="M105" s="24">
        <f t="shared" si="12"/>
        <v>0.52510000000000001</v>
      </c>
      <c r="N105" s="24">
        <f t="shared" si="13"/>
        <v>0.26250000000000001</v>
      </c>
      <c r="O105" s="24">
        <f t="shared" si="14"/>
        <v>0.73750000000000004</v>
      </c>
      <c r="P105" s="24">
        <f t="shared" si="15"/>
        <v>0.57750000000000001</v>
      </c>
    </row>
    <row r="106" spans="1:16" x14ac:dyDescent="0.2">
      <c r="A106" s="1">
        <v>105254353</v>
      </c>
      <c r="B106" s="2" t="s">
        <v>116</v>
      </c>
      <c r="C106" s="2" t="s">
        <v>110</v>
      </c>
      <c r="D106" s="18">
        <v>34.110999999999997</v>
      </c>
      <c r="E106" s="23">
        <f t="shared" si="16"/>
        <v>2133.201</v>
      </c>
      <c r="F106" s="12">
        <v>2183.4659999999999</v>
      </c>
      <c r="G106" s="12">
        <v>2152.1610000000001</v>
      </c>
      <c r="H106" s="12">
        <v>2063.9769999999999</v>
      </c>
      <c r="I106" s="22">
        <f t="shared" si="17"/>
        <v>62.536999999999999</v>
      </c>
      <c r="J106" s="24">
        <f t="shared" si="9"/>
        <v>1.6535</v>
      </c>
      <c r="K106" s="24">
        <f t="shared" si="10"/>
        <v>0.82669999999999999</v>
      </c>
      <c r="L106" s="24">
        <f t="shared" si="11"/>
        <v>0.17330000000000001</v>
      </c>
      <c r="M106" s="24">
        <f t="shared" si="12"/>
        <v>0.62239999999999995</v>
      </c>
      <c r="N106" s="24">
        <f t="shared" si="13"/>
        <v>0.31119999999999998</v>
      </c>
      <c r="O106" s="24">
        <f t="shared" si="14"/>
        <v>0.68879999999999997</v>
      </c>
      <c r="P106" s="24">
        <f t="shared" si="15"/>
        <v>0.48259999999999997</v>
      </c>
    </row>
    <row r="107" spans="1:16" x14ac:dyDescent="0.2">
      <c r="A107" s="1">
        <v>105256553</v>
      </c>
      <c r="B107" s="2" t="s">
        <v>117</v>
      </c>
      <c r="C107" s="2" t="s">
        <v>110</v>
      </c>
      <c r="D107" s="18">
        <v>2.3660000000000001</v>
      </c>
      <c r="E107" s="23">
        <f t="shared" si="16"/>
        <v>1223.345</v>
      </c>
      <c r="F107" s="12">
        <v>1224.4849999999999</v>
      </c>
      <c r="G107" s="12">
        <v>1225.2950000000001</v>
      </c>
      <c r="H107" s="12">
        <v>1220.2560000000001</v>
      </c>
      <c r="I107" s="22">
        <f t="shared" si="17"/>
        <v>517.05190000000005</v>
      </c>
      <c r="J107" s="24">
        <f t="shared" si="9"/>
        <v>13.670999999999999</v>
      </c>
      <c r="K107" s="24">
        <f t="shared" si="10"/>
        <v>6.8354999999999997</v>
      </c>
      <c r="L107" s="24">
        <f t="shared" si="11"/>
        <v>-5.8354999999999997</v>
      </c>
      <c r="M107" s="24">
        <f t="shared" si="12"/>
        <v>0.3569</v>
      </c>
      <c r="N107" s="24">
        <f t="shared" si="13"/>
        <v>0.1784</v>
      </c>
      <c r="O107" s="24">
        <f t="shared" si="14"/>
        <v>0.8216</v>
      </c>
      <c r="P107" s="24">
        <f t="shared" si="15"/>
        <v>-1.8411999999999999</v>
      </c>
    </row>
    <row r="108" spans="1:16" x14ac:dyDescent="0.2">
      <c r="A108" s="1">
        <v>105257602</v>
      </c>
      <c r="B108" s="2" t="s">
        <v>118</v>
      </c>
      <c r="C108" s="2" t="s">
        <v>110</v>
      </c>
      <c r="D108" s="18">
        <v>29.295000000000002</v>
      </c>
      <c r="E108" s="23">
        <f t="shared" si="16"/>
        <v>7042.2950000000001</v>
      </c>
      <c r="F108" s="12">
        <v>6845.6390000000001</v>
      </c>
      <c r="G108" s="12">
        <v>7072.4369999999999</v>
      </c>
      <c r="H108" s="12">
        <v>7208.81</v>
      </c>
      <c r="I108" s="22">
        <f t="shared" si="17"/>
        <v>240.39230000000001</v>
      </c>
      <c r="J108" s="24">
        <f t="shared" si="9"/>
        <v>6.3559999999999999</v>
      </c>
      <c r="K108" s="24">
        <f t="shared" si="10"/>
        <v>3.1779999999999999</v>
      </c>
      <c r="L108" s="24">
        <f t="shared" si="11"/>
        <v>-2.1779999999999999</v>
      </c>
      <c r="M108" s="24">
        <f t="shared" si="12"/>
        <v>2.0548999999999999</v>
      </c>
      <c r="N108" s="24">
        <f t="shared" si="13"/>
        <v>1.0274000000000001</v>
      </c>
      <c r="O108" s="24">
        <f t="shared" si="14"/>
        <v>-2.7400000000000001E-2</v>
      </c>
      <c r="P108" s="24">
        <f t="shared" si="15"/>
        <v>-0.88759999999999994</v>
      </c>
    </row>
    <row r="109" spans="1:16" x14ac:dyDescent="0.2">
      <c r="A109" s="1">
        <v>105258303</v>
      </c>
      <c r="B109" s="2" t="s">
        <v>119</v>
      </c>
      <c r="C109" s="2" t="s">
        <v>110</v>
      </c>
      <c r="D109" s="18">
        <v>43.686</v>
      </c>
      <c r="E109" s="23">
        <f t="shared" si="16"/>
        <v>1700.6890000000001</v>
      </c>
      <c r="F109" s="12">
        <v>1687.2249999999999</v>
      </c>
      <c r="G109" s="12">
        <v>1716.1780000000001</v>
      </c>
      <c r="H109" s="12">
        <v>1698.665</v>
      </c>
      <c r="I109" s="22">
        <f t="shared" si="17"/>
        <v>38.9298</v>
      </c>
      <c r="J109" s="24">
        <f t="shared" si="9"/>
        <v>1.0293000000000001</v>
      </c>
      <c r="K109" s="24">
        <f t="shared" si="10"/>
        <v>0.51459999999999995</v>
      </c>
      <c r="L109" s="24">
        <f t="shared" si="11"/>
        <v>0.4854</v>
      </c>
      <c r="M109" s="24">
        <f t="shared" si="12"/>
        <v>0.49619999999999997</v>
      </c>
      <c r="N109" s="24">
        <f t="shared" si="13"/>
        <v>0.24809999999999999</v>
      </c>
      <c r="O109" s="24">
        <f t="shared" si="14"/>
        <v>0.75190000000000001</v>
      </c>
      <c r="P109" s="24">
        <f t="shared" si="15"/>
        <v>0.64529999999999998</v>
      </c>
    </row>
    <row r="110" spans="1:16" x14ac:dyDescent="0.2">
      <c r="A110" s="1">
        <v>105258503</v>
      </c>
      <c r="B110" s="2" t="s">
        <v>120</v>
      </c>
      <c r="C110" s="2" t="s">
        <v>110</v>
      </c>
      <c r="D110" s="18">
        <v>121.30800000000001</v>
      </c>
      <c r="E110" s="23">
        <f t="shared" si="16"/>
        <v>1467.529</v>
      </c>
      <c r="F110" s="12">
        <v>1432.663</v>
      </c>
      <c r="G110" s="12">
        <v>1460.7180000000001</v>
      </c>
      <c r="H110" s="12">
        <v>1509.2049999999999</v>
      </c>
      <c r="I110" s="22">
        <f t="shared" si="17"/>
        <v>12.0975</v>
      </c>
      <c r="J110" s="24">
        <f t="shared" si="9"/>
        <v>0.31979999999999997</v>
      </c>
      <c r="K110" s="24">
        <f t="shared" si="10"/>
        <v>0.15989999999999999</v>
      </c>
      <c r="L110" s="24">
        <f t="shared" si="11"/>
        <v>0.84009999999999996</v>
      </c>
      <c r="M110" s="24">
        <f t="shared" si="12"/>
        <v>0.42820000000000003</v>
      </c>
      <c r="N110" s="24">
        <f t="shared" si="13"/>
        <v>0.21410000000000001</v>
      </c>
      <c r="O110" s="24">
        <f t="shared" si="14"/>
        <v>0.78590000000000004</v>
      </c>
      <c r="P110" s="24">
        <f t="shared" si="15"/>
        <v>0.8075</v>
      </c>
    </row>
    <row r="111" spans="1:16" x14ac:dyDescent="0.2">
      <c r="A111" s="1">
        <v>105259103</v>
      </c>
      <c r="B111" s="2" t="s">
        <v>121</v>
      </c>
      <c r="C111" s="2" t="s">
        <v>110</v>
      </c>
      <c r="D111" s="18">
        <v>76.742000000000004</v>
      </c>
      <c r="E111" s="23">
        <f t="shared" si="16"/>
        <v>1182.6289999999999</v>
      </c>
      <c r="F111" s="12">
        <v>1141.443</v>
      </c>
      <c r="G111" s="12">
        <v>1150.117</v>
      </c>
      <c r="H111" s="12">
        <v>1256.328</v>
      </c>
      <c r="I111" s="22">
        <f t="shared" si="17"/>
        <v>15.410399999999999</v>
      </c>
      <c r="J111" s="24">
        <f t="shared" si="9"/>
        <v>0.40739999999999998</v>
      </c>
      <c r="K111" s="24">
        <f t="shared" si="10"/>
        <v>0.20369999999999999</v>
      </c>
      <c r="L111" s="24">
        <f t="shared" si="11"/>
        <v>0.79630000000000001</v>
      </c>
      <c r="M111" s="24">
        <f t="shared" si="12"/>
        <v>0.34499999999999997</v>
      </c>
      <c r="N111" s="24">
        <f t="shared" si="13"/>
        <v>0.17249999999999999</v>
      </c>
      <c r="O111" s="24">
        <f t="shared" si="14"/>
        <v>0.82750000000000001</v>
      </c>
      <c r="P111" s="24">
        <f t="shared" si="15"/>
        <v>0.81499999999999995</v>
      </c>
    </row>
    <row r="112" spans="1:16" x14ac:dyDescent="0.2">
      <c r="A112" s="1">
        <v>105259703</v>
      </c>
      <c r="B112" s="2" t="s">
        <v>122</v>
      </c>
      <c r="C112" s="2" t="s">
        <v>110</v>
      </c>
      <c r="D112" s="18">
        <v>143.93799999999999</v>
      </c>
      <c r="E112" s="23">
        <f t="shared" si="16"/>
        <v>1416.479</v>
      </c>
      <c r="F112" s="12">
        <v>1390.059</v>
      </c>
      <c r="G112" s="12">
        <v>1418.481</v>
      </c>
      <c r="H112" s="12">
        <v>1440.8979999999999</v>
      </c>
      <c r="I112" s="22">
        <f t="shared" si="17"/>
        <v>9.8407999999999998</v>
      </c>
      <c r="J112" s="24">
        <f t="shared" si="9"/>
        <v>0.2601</v>
      </c>
      <c r="K112" s="24">
        <f t="shared" si="10"/>
        <v>0.13</v>
      </c>
      <c r="L112" s="24">
        <f t="shared" si="11"/>
        <v>0.87</v>
      </c>
      <c r="M112" s="24">
        <f t="shared" si="12"/>
        <v>0.4133</v>
      </c>
      <c r="N112" s="24">
        <f t="shared" si="13"/>
        <v>0.20660000000000001</v>
      </c>
      <c r="O112" s="24">
        <f t="shared" si="14"/>
        <v>0.79339999999999999</v>
      </c>
      <c r="P112" s="24">
        <f t="shared" si="15"/>
        <v>0.82399999999999995</v>
      </c>
    </row>
    <row r="113" spans="1:16" x14ac:dyDescent="0.2">
      <c r="A113" s="1">
        <v>105628302</v>
      </c>
      <c r="B113" s="2" t="s">
        <v>123</v>
      </c>
      <c r="C113" s="2" t="s">
        <v>124</v>
      </c>
      <c r="D113" s="18">
        <v>775.12199999999996</v>
      </c>
      <c r="E113" s="23">
        <f t="shared" si="16"/>
        <v>4804.7219999999998</v>
      </c>
      <c r="F113" s="12">
        <v>4728.5640000000003</v>
      </c>
      <c r="G113" s="12">
        <v>4830.8630000000003</v>
      </c>
      <c r="H113" s="12">
        <v>4854.7389999999996</v>
      </c>
      <c r="I113" s="22">
        <f t="shared" si="17"/>
        <v>6.1985999999999999</v>
      </c>
      <c r="J113" s="24">
        <f t="shared" si="9"/>
        <v>0.1638</v>
      </c>
      <c r="K113" s="24">
        <f t="shared" si="10"/>
        <v>8.1900000000000001E-2</v>
      </c>
      <c r="L113" s="24">
        <f t="shared" si="11"/>
        <v>0.91810000000000003</v>
      </c>
      <c r="M113" s="24">
        <f t="shared" si="12"/>
        <v>1.4019999999999999</v>
      </c>
      <c r="N113" s="24">
        <f t="shared" si="13"/>
        <v>0.70099999999999996</v>
      </c>
      <c r="O113" s="24">
        <f t="shared" si="14"/>
        <v>0.29899999999999999</v>
      </c>
      <c r="P113" s="24">
        <f t="shared" si="15"/>
        <v>0.54659999999999997</v>
      </c>
    </row>
    <row r="114" spans="1:16" x14ac:dyDescent="0.2">
      <c r="A114" s="1">
        <v>106160303</v>
      </c>
      <c r="B114" s="2" t="s">
        <v>125</v>
      </c>
      <c r="C114" s="2" t="s">
        <v>126</v>
      </c>
      <c r="D114" s="18">
        <v>125.294</v>
      </c>
      <c r="E114" s="23">
        <f t="shared" si="16"/>
        <v>715.04899999999998</v>
      </c>
      <c r="F114" s="12">
        <v>711.94</v>
      </c>
      <c r="G114" s="12">
        <v>709.649</v>
      </c>
      <c r="H114" s="12">
        <v>723.55700000000002</v>
      </c>
      <c r="I114" s="22">
        <f t="shared" si="17"/>
        <v>5.7069000000000001</v>
      </c>
      <c r="J114" s="24">
        <f t="shared" si="9"/>
        <v>0.15079999999999999</v>
      </c>
      <c r="K114" s="24">
        <f t="shared" si="10"/>
        <v>7.5399999999999995E-2</v>
      </c>
      <c r="L114" s="24">
        <f t="shared" si="11"/>
        <v>0.92459999999999998</v>
      </c>
      <c r="M114" s="24">
        <f t="shared" si="12"/>
        <v>0.20860000000000001</v>
      </c>
      <c r="N114" s="24">
        <f t="shared" si="13"/>
        <v>0.1043</v>
      </c>
      <c r="O114" s="24">
        <f t="shared" si="14"/>
        <v>0.89570000000000005</v>
      </c>
      <c r="P114" s="24">
        <f t="shared" si="15"/>
        <v>0.90720000000000001</v>
      </c>
    </row>
    <row r="115" spans="1:16" x14ac:dyDescent="0.2">
      <c r="A115" s="1">
        <v>106161203</v>
      </c>
      <c r="B115" s="2" t="s">
        <v>127</v>
      </c>
      <c r="C115" s="2" t="s">
        <v>126</v>
      </c>
      <c r="D115" s="18">
        <v>69.736000000000004</v>
      </c>
      <c r="E115" s="23">
        <f t="shared" si="16"/>
        <v>796.48900000000003</v>
      </c>
      <c r="F115" s="12">
        <v>778.76700000000005</v>
      </c>
      <c r="G115" s="12">
        <v>804.46600000000001</v>
      </c>
      <c r="H115" s="12">
        <v>806.23400000000004</v>
      </c>
      <c r="I115" s="22">
        <f t="shared" si="17"/>
        <v>11.4214</v>
      </c>
      <c r="J115" s="24">
        <f t="shared" si="9"/>
        <v>0.3019</v>
      </c>
      <c r="K115" s="24">
        <f t="shared" si="10"/>
        <v>0.15090000000000001</v>
      </c>
      <c r="L115" s="24">
        <f t="shared" si="11"/>
        <v>0.84909999999999997</v>
      </c>
      <c r="M115" s="24">
        <f t="shared" si="12"/>
        <v>0.2324</v>
      </c>
      <c r="N115" s="24">
        <f t="shared" si="13"/>
        <v>0.1162</v>
      </c>
      <c r="O115" s="24">
        <f t="shared" si="14"/>
        <v>0.88380000000000003</v>
      </c>
      <c r="P115" s="24">
        <f t="shared" si="15"/>
        <v>0.86990000000000001</v>
      </c>
    </row>
    <row r="116" spans="1:16" x14ac:dyDescent="0.2">
      <c r="A116" s="1">
        <v>106161703</v>
      </c>
      <c r="B116" s="2" t="s">
        <v>128</v>
      </c>
      <c r="C116" s="2" t="s">
        <v>126</v>
      </c>
      <c r="D116" s="18">
        <v>117.294</v>
      </c>
      <c r="E116" s="23">
        <f t="shared" si="16"/>
        <v>923.18600000000004</v>
      </c>
      <c r="F116" s="12">
        <v>934.274</v>
      </c>
      <c r="G116" s="12">
        <v>902.36900000000003</v>
      </c>
      <c r="H116" s="12">
        <v>932.91499999999996</v>
      </c>
      <c r="I116" s="22">
        <f t="shared" si="17"/>
        <v>7.8707000000000003</v>
      </c>
      <c r="J116" s="24">
        <f t="shared" si="9"/>
        <v>0.20810000000000001</v>
      </c>
      <c r="K116" s="24">
        <f t="shared" si="10"/>
        <v>0.104</v>
      </c>
      <c r="L116" s="24">
        <f t="shared" si="11"/>
        <v>0.89600000000000002</v>
      </c>
      <c r="M116" s="24">
        <f t="shared" si="12"/>
        <v>0.26929999999999998</v>
      </c>
      <c r="N116" s="24">
        <f t="shared" si="13"/>
        <v>0.1346</v>
      </c>
      <c r="O116" s="24">
        <f t="shared" si="14"/>
        <v>0.86539999999999995</v>
      </c>
      <c r="P116" s="24">
        <f t="shared" si="15"/>
        <v>0.87760000000000005</v>
      </c>
    </row>
    <row r="117" spans="1:16" x14ac:dyDescent="0.2">
      <c r="A117" s="1">
        <v>106166503</v>
      </c>
      <c r="B117" s="2" t="s">
        <v>129</v>
      </c>
      <c r="C117" s="2" t="s">
        <v>126</v>
      </c>
      <c r="D117" s="18">
        <v>123.169</v>
      </c>
      <c r="E117" s="23">
        <f t="shared" si="16"/>
        <v>1085.2339999999999</v>
      </c>
      <c r="F117" s="12">
        <v>1082.6030000000001</v>
      </c>
      <c r="G117" s="12">
        <v>1089.6489999999999</v>
      </c>
      <c r="H117" s="12">
        <v>1083.4490000000001</v>
      </c>
      <c r="I117" s="22">
        <f t="shared" si="17"/>
        <v>8.8109000000000002</v>
      </c>
      <c r="J117" s="24">
        <f t="shared" si="9"/>
        <v>0.2329</v>
      </c>
      <c r="K117" s="24">
        <f t="shared" si="10"/>
        <v>0.1164</v>
      </c>
      <c r="L117" s="24">
        <f t="shared" si="11"/>
        <v>0.88360000000000005</v>
      </c>
      <c r="M117" s="24">
        <f t="shared" si="12"/>
        <v>0.31659999999999999</v>
      </c>
      <c r="N117" s="24">
        <f t="shared" si="13"/>
        <v>0.1583</v>
      </c>
      <c r="O117" s="24">
        <f t="shared" si="14"/>
        <v>0.8417</v>
      </c>
      <c r="P117" s="24">
        <f t="shared" si="15"/>
        <v>0.85840000000000005</v>
      </c>
    </row>
    <row r="118" spans="1:16" x14ac:dyDescent="0.2">
      <c r="A118" s="1">
        <v>106167504</v>
      </c>
      <c r="B118" s="2" t="s">
        <v>130</v>
      </c>
      <c r="C118" s="2" t="s">
        <v>126</v>
      </c>
      <c r="D118" s="18">
        <v>112.294</v>
      </c>
      <c r="E118" s="23">
        <f t="shared" si="16"/>
        <v>593.05899999999997</v>
      </c>
      <c r="F118" s="12">
        <v>585.64700000000005</v>
      </c>
      <c r="G118" s="12">
        <v>580.92700000000002</v>
      </c>
      <c r="H118" s="12">
        <v>612.60299999999995</v>
      </c>
      <c r="I118" s="22">
        <f t="shared" si="17"/>
        <v>5.2812999999999999</v>
      </c>
      <c r="J118" s="24">
        <f t="shared" si="9"/>
        <v>0.1396</v>
      </c>
      <c r="K118" s="24">
        <f t="shared" si="10"/>
        <v>6.9800000000000001E-2</v>
      </c>
      <c r="L118" s="24">
        <f t="shared" si="11"/>
        <v>0.93020000000000003</v>
      </c>
      <c r="M118" s="24">
        <f t="shared" si="12"/>
        <v>0.17299999999999999</v>
      </c>
      <c r="N118" s="24">
        <f t="shared" si="13"/>
        <v>8.6499999999999994E-2</v>
      </c>
      <c r="O118" s="24">
        <f t="shared" si="14"/>
        <v>0.91349999999999998</v>
      </c>
      <c r="P118" s="24">
        <f t="shared" si="15"/>
        <v>0.92010000000000003</v>
      </c>
    </row>
    <row r="119" spans="1:16" x14ac:dyDescent="0.2">
      <c r="A119" s="1">
        <v>106168003</v>
      </c>
      <c r="B119" s="2" t="s">
        <v>131</v>
      </c>
      <c r="C119" s="2" t="s">
        <v>126</v>
      </c>
      <c r="D119" s="18">
        <v>167.20099999999999</v>
      </c>
      <c r="E119" s="23">
        <f t="shared" si="16"/>
        <v>1156.7070000000001</v>
      </c>
      <c r="F119" s="12">
        <v>1146.902</v>
      </c>
      <c r="G119" s="12">
        <v>1158.6669999999999</v>
      </c>
      <c r="H119" s="12">
        <v>1164.5509999999999</v>
      </c>
      <c r="I119" s="22">
        <f t="shared" si="17"/>
        <v>6.9180000000000001</v>
      </c>
      <c r="J119" s="24">
        <f t="shared" si="9"/>
        <v>0.18290000000000001</v>
      </c>
      <c r="K119" s="24">
        <f t="shared" si="10"/>
        <v>9.1399999999999995E-2</v>
      </c>
      <c r="L119" s="24">
        <f t="shared" si="11"/>
        <v>0.90859999999999996</v>
      </c>
      <c r="M119" s="24">
        <f t="shared" si="12"/>
        <v>0.33750000000000002</v>
      </c>
      <c r="N119" s="24">
        <f t="shared" si="13"/>
        <v>0.16869999999999999</v>
      </c>
      <c r="O119" s="24">
        <f t="shared" si="14"/>
        <v>0.83130000000000004</v>
      </c>
      <c r="P119" s="24">
        <f t="shared" si="15"/>
        <v>0.86219999999999997</v>
      </c>
    </row>
    <row r="120" spans="1:16" x14ac:dyDescent="0.2">
      <c r="A120" s="1">
        <v>106169003</v>
      </c>
      <c r="B120" s="2" t="s">
        <v>132</v>
      </c>
      <c r="C120" s="2" t="s">
        <v>126</v>
      </c>
      <c r="D120" s="18">
        <v>76.879000000000005</v>
      </c>
      <c r="E120" s="23">
        <f t="shared" si="16"/>
        <v>614.77499999999998</v>
      </c>
      <c r="F120" s="12">
        <v>593.61599999999999</v>
      </c>
      <c r="G120" s="12">
        <v>616.58699999999999</v>
      </c>
      <c r="H120" s="12">
        <v>634.12099999999998</v>
      </c>
      <c r="I120" s="22">
        <f t="shared" si="17"/>
        <v>7.9965999999999999</v>
      </c>
      <c r="J120" s="24">
        <f t="shared" si="9"/>
        <v>0.2114</v>
      </c>
      <c r="K120" s="24">
        <f t="shared" si="10"/>
        <v>0.1057</v>
      </c>
      <c r="L120" s="24">
        <f t="shared" si="11"/>
        <v>0.89429999999999998</v>
      </c>
      <c r="M120" s="24">
        <f t="shared" si="12"/>
        <v>0.17929999999999999</v>
      </c>
      <c r="N120" s="24">
        <f t="shared" si="13"/>
        <v>8.9599999999999999E-2</v>
      </c>
      <c r="O120" s="24">
        <f t="shared" si="14"/>
        <v>0.91039999999999999</v>
      </c>
      <c r="P120" s="24">
        <f t="shared" si="15"/>
        <v>0.90390000000000004</v>
      </c>
    </row>
    <row r="121" spans="1:16" x14ac:dyDescent="0.2">
      <c r="A121" s="1">
        <v>106172003</v>
      </c>
      <c r="B121" s="2" t="s">
        <v>133</v>
      </c>
      <c r="C121" s="2" t="s">
        <v>134</v>
      </c>
      <c r="D121" s="18">
        <v>258.214</v>
      </c>
      <c r="E121" s="23">
        <f t="shared" si="16"/>
        <v>3956.011</v>
      </c>
      <c r="F121" s="12">
        <v>3874.6129999999998</v>
      </c>
      <c r="G121" s="12">
        <v>3941.2460000000001</v>
      </c>
      <c r="H121" s="12">
        <v>4052.174</v>
      </c>
      <c r="I121" s="22">
        <f t="shared" si="17"/>
        <v>15.320600000000001</v>
      </c>
      <c r="J121" s="24">
        <f t="shared" si="9"/>
        <v>0.40500000000000003</v>
      </c>
      <c r="K121" s="24">
        <f t="shared" si="10"/>
        <v>0.20250000000000001</v>
      </c>
      <c r="L121" s="24">
        <f t="shared" si="11"/>
        <v>0.79749999999999999</v>
      </c>
      <c r="M121" s="24">
        <f t="shared" si="12"/>
        <v>1.1543000000000001</v>
      </c>
      <c r="N121" s="24">
        <f t="shared" si="13"/>
        <v>0.57709999999999995</v>
      </c>
      <c r="O121" s="24">
        <f t="shared" si="14"/>
        <v>0.4229</v>
      </c>
      <c r="P121" s="24">
        <f t="shared" si="15"/>
        <v>0.57269999999999999</v>
      </c>
    </row>
    <row r="122" spans="1:16" x14ac:dyDescent="0.2">
      <c r="A122" s="1">
        <v>106272003</v>
      </c>
      <c r="B122" s="2" t="s">
        <v>135</v>
      </c>
      <c r="C122" s="2" t="s">
        <v>136</v>
      </c>
      <c r="D122" s="18">
        <v>503.78100000000001</v>
      </c>
      <c r="E122" s="23">
        <f t="shared" si="16"/>
        <v>513.01900000000001</v>
      </c>
      <c r="F122" s="12">
        <v>486.21100000000001</v>
      </c>
      <c r="G122" s="12">
        <v>501.57400000000001</v>
      </c>
      <c r="H122" s="12">
        <v>551.27200000000005</v>
      </c>
      <c r="I122" s="22">
        <f t="shared" si="17"/>
        <v>1.0183</v>
      </c>
      <c r="J122" s="24">
        <f t="shared" si="9"/>
        <v>2.69E-2</v>
      </c>
      <c r="K122" s="24">
        <f t="shared" si="10"/>
        <v>1.34E-2</v>
      </c>
      <c r="L122" s="24">
        <f t="shared" si="11"/>
        <v>0.98660000000000003</v>
      </c>
      <c r="M122" s="24">
        <f t="shared" si="12"/>
        <v>0.14960000000000001</v>
      </c>
      <c r="N122" s="24">
        <f t="shared" si="13"/>
        <v>7.4800000000000005E-2</v>
      </c>
      <c r="O122" s="24">
        <f t="shared" si="14"/>
        <v>0.92520000000000002</v>
      </c>
      <c r="P122" s="24">
        <f t="shared" si="15"/>
        <v>0.94969999999999999</v>
      </c>
    </row>
    <row r="123" spans="1:16" x14ac:dyDescent="0.2">
      <c r="A123" s="1">
        <v>106330703</v>
      </c>
      <c r="B123" s="2" t="s">
        <v>137</v>
      </c>
      <c r="C123" s="2" t="s">
        <v>138</v>
      </c>
      <c r="D123" s="18">
        <v>130.399</v>
      </c>
      <c r="E123" s="23">
        <f t="shared" si="16"/>
        <v>1055.846</v>
      </c>
      <c r="F123" s="12">
        <v>1043.0889999999999</v>
      </c>
      <c r="G123" s="12">
        <v>1053.402</v>
      </c>
      <c r="H123" s="12">
        <v>1071.048</v>
      </c>
      <c r="I123" s="22">
        <f t="shared" si="17"/>
        <v>8.0969999999999995</v>
      </c>
      <c r="J123" s="24">
        <f t="shared" si="9"/>
        <v>0.214</v>
      </c>
      <c r="K123" s="24">
        <f t="shared" si="10"/>
        <v>0.107</v>
      </c>
      <c r="L123" s="24">
        <f t="shared" si="11"/>
        <v>0.89300000000000002</v>
      </c>
      <c r="M123" s="24">
        <f t="shared" si="12"/>
        <v>0.308</v>
      </c>
      <c r="N123" s="24">
        <f t="shared" si="13"/>
        <v>0.154</v>
      </c>
      <c r="O123" s="24">
        <f t="shared" si="14"/>
        <v>0.84599999999999997</v>
      </c>
      <c r="P123" s="24">
        <f t="shared" si="15"/>
        <v>0.86480000000000001</v>
      </c>
    </row>
    <row r="124" spans="1:16" x14ac:dyDescent="0.2">
      <c r="A124" s="1">
        <v>106330803</v>
      </c>
      <c r="B124" s="2" t="s">
        <v>139</v>
      </c>
      <c r="C124" s="2" t="s">
        <v>138</v>
      </c>
      <c r="D124" s="18">
        <v>262.94600000000003</v>
      </c>
      <c r="E124" s="23">
        <f t="shared" si="16"/>
        <v>1611.8789999999999</v>
      </c>
      <c r="F124" s="12">
        <v>1579.4549999999999</v>
      </c>
      <c r="G124" s="12">
        <v>1625.2449999999999</v>
      </c>
      <c r="H124" s="12">
        <v>1630.9369999999999</v>
      </c>
      <c r="I124" s="22">
        <f t="shared" si="17"/>
        <v>6.13</v>
      </c>
      <c r="J124" s="24">
        <f t="shared" si="9"/>
        <v>0.16200000000000001</v>
      </c>
      <c r="K124" s="24">
        <f t="shared" si="10"/>
        <v>8.1000000000000003E-2</v>
      </c>
      <c r="L124" s="24">
        <f t="shared" si="11"/>
        <v>0.91900000000000004</v>
      </c>
      <c r="M124" s="24">
        <f t="shared" si="12"/>
        <v>0.4703</v>
      </c>
      <c r="N124" s="24">
        <f t="shared" si="13"/>
        <v>0.2351</v>
      </c>
      <c r="O124" s="24">
        <f t="shared" si="14"/>
        <v>0.76490000000000002</v>
      </c>
      <c r="P124" s="24">
        <f t="shared" si="15"/>
        <v>0.82650000000000001</v>
      </c>
    </row>
    <row r="125" spans="1:16" x14ac:dyDescent="0.2">
      <c r="A125" s="1">
        <v>106338003</v>
      </c>
      <c r="B125" s="2" t="s">
        <v>140</v>
      </c>
      <c r="C125" s="2" t="s">
        <v>138</v>
      </c>
      <c r="D125" s="18">
        <v>274.03300000000002</v>
      </c>
      <c r="E125" s="23">
        <f t="shared" si="16"/>
        <v>2330.5940000000001</v>
      </c>
      <c r="F125" s="12">
        <v>2322.4589999999998</v>
      </c>
      <c r="G125" s="12">
        <v>2308.25</v>
      </c>
      <c r="H125" s="12">
        <v>2361.0729999999999</v>
      </c>
      <c r="I125" s="22">
        <f t="shared" si="17"/>
        <v>8.5046999999999997</v>
      </c>
      <c r="J125" s="24">
        <f t="shared" si="9"/>
        <v>0.2248</v>
      </c>
      <c r="K125" s="24">
        <f t="shared" si="10"/>
        <v>0.1124</v>
      </c>
      <c r="L125" s="24">
        <f t="shared" si="11"/>
        <v>0.88759999999999994</v>
      </c>
      <c r="M125" s="24">
        <f t="shared" si="12"/>
        <v>0.68</v>
      </c>
      <c r="N125" s="24">
        <f t="shared" si="13"/>
        <v>0.34</v>
      </c>
      <c r="O125" s="24">
        <f t="shared" si="14"/>
        <v>0.66</v>
      </c>
      <c r="P125" s="24">
        <f t="shared" si="15"/>
        <v>0.751</v>
      </c>
    </row>
    <row r="126" spans="1:16" x14ac:dyDescent="0.2">
      <c r="A126" s="1">
        <v>106611303</v>
      </c>
      <c r="B126" s="2" t="s">
        <v>141</v>
      </c>
      <c r="C126" s="2" t="s">
        <v>142</v>
      </c>
      <c r="D126" s="18">
        <v>156.62799999999999</v>
      </c>
      <c r="E126" s="23">
        <f t="shared" si="16"/>
        <v>1195.335</v>
      </c>
      <c r="F126" s="12">
        <v>1209.816</v>
      </c>
      <c r="G126" s="12">
        <v>1211.7660000000001</v>
      </c>
      <c r="H126" s="12">
        <v>1164.424</v>
      </c>
      <c r="I126" s="22">
        <f t="shared" si="17"/>
        <v>7.6315999999999997</v>
      </c>
      <c r="J126" s="24">
        <f t="shared" si="9"/>
        <v>0.20169999999999999</v>
      </c>
      <c r="K126" s="24">
        <f t="shared" si="10"/>
        <v>0.1008</v>
      </c>
      <c r="L126" s="24">
        <f t="shared" si="11"/>
        <v>0.8992</v>
      </c>
      <c r="M126" s="24">
        <f t="shared" si="12"/>
        <v>0.34870000000000001</v>
      </c>
      <c r="N126" s="24">
        <f t="shared" si="13"/>
        <v>0.17430000000000001</v>
      </c>
      <c r="O126" s="24">
        <f t="shared" si="14"/>
        <v>0.82569999999999999</v>
      </c>
      <c r="P126" s="24">
        <f t="shared" si="15"/>
        <v>0.85509999999999997</v>
      </c>
    </row>
    <row r="127" spans="1:16" x14ac:dyDescent="0.2">
      <c r="A127" s="1">
        <v>106612203</v>
      </c>
      <c r="B127" s="2" t="s">
        <v>143</v>
      </c>
      <c r="C127" s="2" t="s">
        <v>142</v>
      </c>
      <c r="D127" s="18">
        <v>187.73099999999999</v>
      </c>
      <c r="E127" s="23">
        <f t="shared" si="16"/>
        <v>1997.6949999999999</v>
      </c>
      <c r="F127" s="12">
        <v>1965.463</v>
      </c>
      <c r="G127" s="12">
        <v>1982.0840000000001</v>
      </c>
      <c r="H127" s="12">
        <v>2045.537</v>
      </c>
      <c r="I127" s="22">
        <f t="shared" si="17"/>
        <v>10.6412</v>
      </c>
      <c r="J127" s="24">
        <f t="shared" si="9"/>
        <v>0.28129999999999999</v>
      </c>
      <c r="K127" s="24">
        <f t="shared" si="10"/>
        <v>0.1406</v>
      </c>
      <c r="L127" s="24">
        <f t="shared" si="11"/>
        <v>0.85940000000000005</v>
      </c>
      <c r="M127" s="24">
        <f t="shared" si="12"/>
        <v>0.58289999999999997</v>
      </c>
      <c r="N127" s="24">
        <f t="shared" si="13"/>
        <v>0.29139999999999999</v>
      </c>
      <c r="O127" s="24">
        <f t="shared" si="14"/>
        <v>0.70860000000000001</v>
      </c>
      <c r="P127" s="24">
        <f t="shared" si="15"/>
        <v>0.76890000000000003</v>
      </c>
    </row>
    <row r="128" spans="1:16" x14ac:dyDescent="0.2">
      <c r="A128" s="1">
        <v>106616203</v>
      </c>
      <c r="B128" s="2" t="s">
        <v>144</v>
      </c>
      <c r="C128" s="2" t="s">
        <v>142</v>
      </c>
      <c r="D128" s="18">
        <v>79.941999999999993</v>
      </c>
      <c r="E128" s="23">
        <f t="shared" si="16"/>
        <v>2164.61</v>
      </c>
      <c r="F128" s="12">
        <v>2129.9340000000002</v>
      </c>
      <c r="G128" s="12">
        <v>2147.0410000000002</v>
      </c>
      <c r="H128" s="12">
        <v>2216.8560000000002</v>
      </c>
      <c r="I128" s="22">
        <f t="shared" si="17"/>
        <v>27.077200000000001</v>
      </c>
      <c r="J128" s="24">
        <f t="shared" si="9"/>
        <v>0.71589999999999998</v>
      </c>
      <c r="K128" s="24">
        <f t="shared" si="10"/>
        <v>0.3579</v>
      </c>
      <c r="L128" s="24">
        <f t="shared" si="11"/>
        <v>0.6421</v>
      </c>
      <c r="M128" s="24">
        <f t="shared" si="12"/>
        <v>0.63160000000000005</v>
      </c>
      <c r="N128" s="24">
        <f t="shared" si="13"/>
        <v>0.31580000000000003</v>
      </c>
      <c r="O128" s="24">
        <f t="shared" si="14"/>
        <v>0.68420000000000003</v>
      </c>
      <c r="P128" s="24">
        <f t="shared" si="15"/>
        <v>0.6673</v>
      </c>
    </row>
    <row r="129" spans="1:16" x14ac:dyDescent="0.2">
      <c r="A129" s="1">
        <v>106617203</v>
      </c>
      <c r="B129" s="2" t="s">
        <v>145</v>
      </c>
      <c r="C129" s="2" t="s">
        <v>142</v>
      </c>
      <c r="D129" s="18">
        <v>200.14599999999999</v>
      </c>
      <c r="E129" s="23">
        <f t="shared" si="16"/>
        <v>2006.665</v>
      </c>
      <c r="F129" s="12">
        <v>1972.904</v>
      </c>
      <c r="G129" s="12">
        <v>2016.961</v>
      </c>
      <c r="H129" s="12">
        <v>2030.13</v>
      </c>
      <c r="I129" s="22">
        <f t="shared" si="17"/>
        <v>10.026</v>
      </c>
      <c r="J129" s="24">
        <f t="shared" si="9"/>
        <v>0.26500000000000001</v>
      </c>
      <c r="K129" s="24">
        <f t="shared" si="10"/>
        <v>0.13250000000000001</v>
      </c>
      <c r="L129" s="24">
        <f t="shared" si="11"/>
        <v>0.86750000000000005</v>
      </c>
      <c r="M129" s="24">
        <f t="shared" si="12"/>
        <v>0.58550000000000002</v>
      </c>
      <c r="N129" s="24">
        <f t="shared" si="13"/>
        <v>0.29270000000000002</v>
      </c>
      <c r="O129" s="24">
        <f t="shared" si="14"/>
        <v>0.70730000000000004</v>
      </c>
      <c r="P129" s="24">
        <f t="shared" si="15"/>
        <v>0.77129999999999999</v>
      </c>
    </row>
    <row r="130" spans="1:16" x14ac:dyDescent="0.2">
      <c r="A130" s="1">
        <v>106618603</v>
      </c>
      <c r="B130" s="2" t="s">
        <v>146</v>
      </c>
      <c r="C130" s="2" t="s">
        <v>142</v>
      </c>
      <c r="D130" s="18">
        <v>63.896999999999998</v>
      </c>
      <c r="E130" s="23">
        <f t="shared" si="16"/>
        <v>943.06700000000001</v>
      </c>
      <c r="F130" s="12">
        <v>913.84199999999998</v>
      </c>
      <c r="G130" s="12">
        <v>943.15800000000002</v>
      </c>
      <c r="H130" s="12">
        <v>972.202</v>
      </c>
      <c r="I130" s="22">
        <f t="shared" si="17"/>
        <v>14.7591</v>
      </c>
      <c r="J130" s="24">
        <f t="shared" ref="J130:J193" si="18">TRUNC(I130/$I$503,4)</f>
        <v>0.39019999999999999</v>
      </c>
      <c r="K130" s="24">
        <f t="shared" ref="K130:K193" si="19">TRUNC(J130*0.5,4)</f>
        <v>0.1951</v>
      </c>
      <c r="L130" s="24">
        <f t="shared" ref="L130:L193" si="20">TRUNC(1-K130,4)</f>
        <v>0.80489999999999995</v>
      </c>
      <c r="M130" s="24">
        <f t="shared" ref="M130:M193" si="21">TRUNC(E130/$E$504,4)</f>
        <v>0.27510000000000001</v>
      </c>
      <c r="N130" s="24">
        <f t="shared" ref="N130:N193" si="22">TRUNC(M130*0.5,4)</f>
        <v>0.13750000000000001</v>
      </c>
      <c r="O130" s="24">
        <f t="shared" ref="O130:O193" si="23">TRUNC(1-N130,4)</f>
        <v>0.86250000000000004</v>
      </c>
      <c r="P130" s="24">
        <f t="shared" ref="P130:P193" si="24">TRUNC((L130*0.4)+(O130*0.6),4)</f>
        <v>0.83940000000000003</v>
      </c>
    </row>
    <row r="131" spans="1:16" x14ac:dyDescent="0.2">
      <c r="A131" s="1">
        <v>107650603</v>
      </c>
      <c r="B131" s="2" t="s">
        <v>147</v>
      </c>
      <c r="C131" s="2" t="s">
        <v>148</v>
      </c>
      <c r="D131" s="18">
        <v>43.822000000000003</v>
      </c>
      <c r="E131" s="23">
        <f t="shared" ref="E131:E194" si="25">ROUND(AVERAGE(F131:H131),3)</f>
        <v>2597.8090000000002</v>
      </c>
      <c r="F131" s="12">
        <v>2544.6350000000002</v>
      </c>
      <c r="G131" s="12">
        <v>2595.1289999999999</v>
      </c>
      <c r="H131" s="12">
        <v>2653.6619999999998</v>
      </c>
      <c r="I131" s="22">
        <f t="shared" ref="I131:I194" si="26">TRUNC(E131/D131,4)</f>
        <v>59.280900000000003</v>
      </c>
      <c r="J131" s="24">
        <f t="shared" si="18"/>
        <v>1.5673999999999999</v>
      </c>
      <c r="K131" s="24">
        <f t="shared" si="19"/>
        <v>0.78369999999999995</v>
      </c>
      <c r="L131" s="24">
        <f t="shared" si="20"/>
        <v>0.21629999999999999</v>
      </c>
      <c r="M131" s="24">
        <f t="shared" si="21"/>
        <v>0.75800000000000001</v>
      </c>
      <c r="N131" s="24">
        <f t="shared" si="22"/>
        <v>0.379</v>
      </c>
      <c r="O131" s="24">
        <f t="shared" si="23"/>
        <v>0.621</v>
      </c>
      <c r="P131" s="24">
        <f t="shared" si="24"/>
        <v>0.45910000000000001</v>
      </c>
    </row>
    <row r="132" spans="1:16" x14ac:dyDescent="0.2">
      <c r="A132" s="1">
        <v>107650703</v>
      </c>
      <c r="B132" s="2" t="s">
        <v>149</v>
      </c>
      <c r="C132" s="2" t="s">
        <v>148</v>
      </c>
      <c r="D132" s="18">
        <v>26.651</v>
      </c>
      <c r="E132" s="23">
        <f t="shared" si="25"/>
        <v>1825.758</v>
      </c>
      <c r="F132" s="12">
        <v>1798.3969999999999</v>
      </c>
      <c r="G132" s="12">
        <v>1827.65</v>
      </c>
      <c r="H132" s="12">
        <v>1851.2270000000001</v>
      </c>
      <c r="I132" s="22">
        <f t="shared" si="26"/>
        <v>68.506100000000004</v>
      </c>
      <c r="J132" s="24">
        <f t="shared" si="18"/>
        <v>1.8112999999999999</v>
      </c>
      <c r="K132" s="24">
        <f t="shared" si="19"/>
        <v>0.90559999999999996</v>
      </c>
      <c r="L132" s="24">
        <f t="shared" si="20"/>
        <v>9.4399999999999998E-2</v>
      </c>
      <c r="M132" s="24">
        <f t="shared" si="21"/>
        <v>0.53269999999999995</v>
      </c>
      <c r="N132" s="24">
        <f t="shared" si="22"/>
        <v>0.26629999999999998</v>
      </c>
      <c r="O132" s="24">
        <f t="shared" si="23"/>
        <v>0.73370000000000002</v>
      </c>
      <c r="P132" s="24">
        <f t="shared" si="24"/>
        <v>0.47789999999999999</v>
      </c>
    </row>
    <row r="133" spans="1:16" x14ac:dyDescent="0.2">
      <c r="A133" s="1">
        <v>107651603</v>
      </c>
      <c r="B133" s="2" t="s">
        <v>150</v>
      </c>
      <c r="C133" s="2" t="s">
        <v>148</v>
      </c>
      <c r="D133" s="18">
        <v>97.924999999999997</v>
      </c>
      <c r="E133" s="23">
        <f t="shared" si="25"/>
        <v>2172.7579999999998</v>
      </c>
      <c r="F133" s="12">
        <v>2141.9430000000002</v>
      </c>
      <c r="G133" s="12">
        <v>2177.5419999999999</v>
      </c>
      <c r="H133" s="12">
        <v>2198.788</v>
      </c>
      <c r="I133" s="22">
        <f t="shared" si="26"/>
        <v>22.187899999999999</v>
      </c>
      <c r="J133" s="24">
        <f t="shared" si="18"/>
        <v>0.58660000000000001</v>
      </c>
      <c r="K133" s="24">
        <f t="shared" si="19"/>
        <v>0.29330000000000001</v>
      </c>
      <c r="L133" s="24">
        <f t="shared" si="20"/>
        <v>0.70669999999999999</v>
      </c>
      <c r="M133" s="24">
        <f t="shared" si="21"/>
        <v>0.63400000000000001</v>
      </c>
      <c r="N133" s="24">
        <f t="shared" si="22"/>
        <v>0.317</v>
      </c>
      <c r="O133" s="24">
        <f t="shared" si="23"/>
        <v>0.68300000000000005</v>
      </c>
      <c r="P133" s="24">
        <f t="shared" si="24"/>
        <v>0.69240000000000002</v>
      </c>
    </row>
    <row r="134" spans="1:16" x14ac:dyDescent="0.2">
      <c r="A134" s="1">
        <v>107652603</v>
      </c>
      <c r="B134" s="2" t="s">
        <v>151</v>
      </c>
      <c r="C134" s="2" t="s">
        <v>148</v>
      </c>
      <c r="D134" s="18">
        <v>37.941000000000003</v>
      </c>
      <c r="E134" s="23">
        <f t="shared" si="25"/>
        <v>3576.4380000000001</v>
      </c>
      <c r="F134" s="12">
        <v>3496.2420000000002</v>
      </c>
      <c r="G134" s="12">
        <v>3577.6239999999998</v>
      </c>
      <c r="H134" s="12">
        <v>3655.4470000000001</v>
      </c>
      <c r="I134" s="22">
        <f t="shared" si="26"/>
        <v>94.263099999999994</v>
      </c>
      <c r="J134" s="24">
        <f t="shared" si="18"/>
        <v>2.4923000000000002</v>
      </c>
      <c r="K134" s="24">
        <f t="shared" si="19"/>
        <v>1.2461</v>
      </c>
      <c r="L134" s="24">
        <f t="shared" si="20"/>
        <v>-0.24610000000000001</v>
      </c>
      <c r="M134" s="24">
        <f t="shared" si="21"/>
        <v>1.0436000000000001</v>
      </c>
      <c r="N134" s="24">
        <f t="shared" si="22"/>
        <v>0.52180000000000004</v>
      </c>
      <c r="O134" s="24">
        <f t="shared" si="23"/>
        <v>0.47820000000000001</v>
      </c>
      <c r="P134" s="24">
        <f t="shared" si="24"/>
        <v>0.18840000000000001</v>
      </c>
    </row>
    <row r="135" spans="1:16" x14ac:dyDescent="0.2">
      <c r="A135" s="1">
        <v>107653102</v>
      </c>
      <c r="B135" s="2" t="s">
        <v>152</v>
      </c>
      <c r="C135" s="2" t="s">
        <v>148</v>
      </c>
      <c r="D135" s="18">
        <v>70.004999999999995</v>
      </c>
      <c r="E135" s="23">
        <f t="shared" si="25"/>
        <v>4101.2640000000001</v>
      </c>
      <c r="F135" s="12">
        <v>4064.7310000000002</v>
      </c>
      <c r="G135" s="12">
        <v>4079.8020000000001</v>
      </c>
      <c r="H135" s="12">
        <v>4159.26</v>
      </c>
      <c r="I135" s="22">
        <f t="shared" si="26"/>
        <v>58.585299999999997</v>
      </c>
      <c r="J135" s="24">
        <f t="shared" si="18"/>
        <v>1.5489999999999999</v>
      </c>
      <c r="K135" s="24">
        <f t="shared" si="19"/>
        <v>0.77449999999999997</v>
      </c>
      <c r="L135" s="24">
        <f t="shared" si="20"/>
        <v>0.22550000000000001</v>
      </c>
      <c r="M135" s="24">
        <f t="shared" si="21"/>
        <v>1.1967000000000001</v>
      </c>
      <c r="N135" s="24">
        <f t="shared" si="22"/>
        <v>0.59830000000000005</v>
      </c>
      <c r="O135" s="24">
        <f t="shared" si="23"/>
        <v>0.4017</v>
      </c>
      <c r="P135" s="24">
        <f t="shared" si="24"/>
        <v>0.33119999999999999</v>
      </c>
    </row>
    <row r="136" spans="1:16" x14ac:dyDescent="0.2">
      <c r="A136" s="1">
        <v>107653203</v>
      </c>
      <c r="B136" s="2" t="s">
        <v>153</v>
      </c>
      <c r="C136" s="2" t="s">
        <v>148</v>
      </c>
      <c r="D136" s="18">
        <v>52.956000000000003</v>
      </c>
      <c r="E136" s="23">
        <f t="shared" si="25"/>
        <v>2999.4369999999999</v>
      </c>
      <c r="F136" s="12">
        <v>2986.3429999999998</v>
      </c>
      <c r="G136" s="12">
        <v>2943.6480000000001</v>
      </c>
      <c r="H136" s="12">
        <v>3068.3209999999999</v>
      </c>
      <c r="I136" s="22">
        <f t="shared" si="26"/>
        <v>56.640099999999997</v>
      </c>
      <c r="J136" s="24">
        <f t="shared" si="18"/>
        <v>1.4975000000000001</v>
      </c>
      <c r="K136" s="24">
        <f t="shared" si="19"/>
        <v>0.74870000000000003</v>
      </c>
      <c r="L136" s="24">
        <f t="shared" si="20"/>
        <v>0.25130000000000002</v>
      </c>
      <c r="M136" s="24">
        <f t="shared" si="21"/>
        <v>0.87519999999999998</v>
      </c>
      <c r="N136" s="24">
        <f t="shared" si="22"/>
        <v>0.43759999999999999</v>
      </c>
      <c r="O136" s="24">
        <f t="shared" si="23"/>
        <v>0.56240000000000001</v>
      </c>
      <c r="P136" s="24">
        <f t="shared" si="24"/>
        <v>0.43790000000000001</v>
      </c>
    </row>
    <row r="137" spans="1:16" x14ac:dyDescent="0.2">
      <c r="A137" s="1">
        <v>107653802</v>
      </c>
      <c r="B137" s="2" t="s">
        <v>154</v>
      </c>
      <c r="C137" s="2" t="s">
        <v>148</v>
      </c>
      <c r="D137" s="18">
        <v>83.766999999999996</v>
      </c>
      <c r="E137" s="23">
        <f t="shared" si="25"/>
        <v>6067.7669999999998</v>
      </c>
      <c r="F137" s="12">
        <v>5956.442</v>
      </c>
      <c r="G137" s="12">
        <v>6049.08</v>
      </c>
      <c r="H137" s="12">
        <v>6197.7790000000005</v>
      </c>
      <c r="I137" s="22">
        <f t="shared" si="26"/>
        <v>72.436199999999999</v>
      </c>
      <c r="J137" s="24">
        <f t="shared" si="18"/>
        <v>1.9152</v>
      </c>
      <c r="K137" s="24">
        <f t="shared" si="19"/>
        <v>0.95760000000000001</v>
      </c>
      <c r="L137" s="24">
        <f t="shared" si="20"/>
        <v>4.24E-2</v>
      </c>
      <c r="M137" s="24">
        <f t="shared" si="21"/>
        <v>1.7705</v>
      </c>
      <c r="N137" s="24">
        <f t="shared" si="22"/>
        <v>0.88519999999999999</v>
      </c>
      <c r="O137" s="24">
        <f t="shared" si="23"/>
        <v>0.1148</v>
      </c>
      <c r="P137" s="24">
        <f t="shared" si="24"/>
        <v>8.5800000000000001E-2</v>
      </c>
    </row>
    <row r="138" spans="1:16" x14ac:dyDescent="0.2">
      <c r="A138" s="1">
        <v>107654103</v>
      </c>
      <c r="B138" s="2" t="s">
        <v>155</v>
      </c>
      <c r="C138" s="2" t="s">
        <v>148</v>
      </c>
      <c r="D138" s="18">
        <v>2.3410000000000002</v>
      </c>
      <c r="E138" s="23">
        <f t="shared" si="25"/>
        <v>1133.43</v>
      </c>
      <c r="F138" s="12">
        <v>1094.962</v>
      </c>
      <c r="G138" s="12">
        <v>1150.0830000000001</v>
      </c>
      <c r="H138" s="12">
        <v>1155.2449999999999</v>
      </c>
      <c r="I138" s="22">
        <f t="shared" si="26"/>
        <v>484.16480000000001</v>
      </c>
      <c r="J138" s="24">
        <f t="shared" si="18"/>
        <v>12.801500000000001</v>
      </c>
      <c r="K138" s="24">
        <f t="shared" si="19"/>
        <v>6.4006999999999996</v>
      </c>
      <c r="L138" s="24">
        <f t="shared" si="20"/>
        <v>-5.4006999999999996</v>
      </c>
      <c r="M138" s="24">
        <f t="shared" si="21"/>
        <v>0.33069999999999999</v>
      </c>
      <c r="N138" s="24">
        <f t="shared" si="22"/>
        <v>0.1653</v>
      </c>
      <c r="O138" s="24">
        <f t="shared" si="23"/>
        <v>0.8347</v>
      </c>
      <c r="P138" s="24">
        <f t="shared" si="24"/>
        <v>-1.6594</v>
      </c>
    </row>
    <row r="139" spans="1:16" x14ac:dyDescent="0.2">
      <c r="A139" s="1">
        <v>107654403</v>
      </c>
      <c r="B139" s="2" t="s">
        <v>156</v>
      </c>
      <c r="C139" s="2" t="s">
        <v>148</v>
      </c>
      <c r="D139" s="18">
        <v>104.962</v>
      </c>
      <c r="E139" s="23">
        <f t="shared" si="25"/>
        <v>3923.9319999999998</v>
      </c>
      <c r="F139" s="12">
        <v>3879.8209999999999</v>
      </c>
      <c r="G139" s="12">
        <v>3925.4189999999999</v>
      </c>
      <c r="H139" s="12">
        <v>3966.5569999999998</v>
      </c>
      <c r="I139" s="22">
        <f t="shared" si="26"/>
        <v>37.384300000000003</v>
      </c>
      <c r="J139" s="24">
        <f t="shared" si="18"/>
        <v>0.98839999999999995</v>
      </c>
      <c r="K139" s="24">
        <f t="shared" si="19"/>
        <v>0.49419999999999997</v>
      </c>
      <c r="L139" s="24">
        <f t="shared" si="20"/>
        <v>0.50580000000000003</v>
      </c>
      <c r="M139" s="24">
        <f t="shared" si="21"/>
        <v>1.145</v>
      </c>
      <c r="N139" s="24">
        <f t="shared" si="22"/>
        <v>0.57250000000000001</v>
      </c>
      <c r="O139" s="24">
        <f t="shared" si="23"/>
        <v>0.42749999999999999</v>
      </c>
      <c r="P139" s="24">
        <f t="shared" si="24"/>
        <v>0.45879999999999999</v>
      </c>
    </row>
    <row r="140" spans="1:16" x14ac:dyDescent="0.2">
      <c r="A140" s="1">
        <v>107654903</v>
      </c>
      <c r="B140" s="2" t="s">
        <v>157</v>
      </c>
      <c r="C140" s="2" t="s">
        <v>148</v>
      </c>
      <c r="D140" s="18">
        <v>230.84299999999999</v>
      </c>
      <c r="E140" s="23">
        <f t="shared" si="25"/>
        <v>1680.75</v>
      </c>
      <c r="F140" s="12">
        <v>1688.049</v>
      </c>
      <c r="G140" s="12">
        <v>1668.883</v>
      </c>
      <c r="H140" s="12">
        <v>1685.319</v>
      </c>
      <c r="I140" s="22">
        <f t="shared" si="26"/>
        <v>7.2808999999999999</v>
      </c>
      <c r="J140" s="24">
        <f t="shared" si="18"/>
        <v>0.1925</v>
      </c>
      <c r="K140" s="24">
        <f t="shared" si="19"/>
        <v>9.6199999999999994E-2</v>
      </c>
      <c r="L140" s="24">
        <f t="shared" si="20"/>
        <v>0.90380000000000005</v>
      </c>
      <c r="M140" s="24">
        <f t="shared" si="21"/>
        <v>0.4904</v>
      </c>
      <c r="N140" s="24">
        <f t="shared" si="22"/>
        <v>0.2452</v>
      </c>
      <c r="O140" s="24">
        <f t="shared" si="23"/>
        <v>0.75480000000000003</v>
      </c>
      <c r="P140" s="24">
        <f t="shared" si="24"/>
        <v>0.81440000000000001</v>
      </c>
    </row>
    <row r="141" spans="1:16" x14ac:dyDescent="0.2">
      <c r="A141" s="1">
        <v>107655803</v>
      </c>
      <c r="B141" s="2" t="s">
        <v>158</v>
      </c>
      <c r="C141" s="2" t="s">
        <v>148</v>
      </c>
      <c r="D141" s="18">
        <v>3.024</v>
      </c>
      <c r="E141" s="23">
        <f t="shared" si="25"/>
        <v>866.79600000000005</v>
      </c>
      <c r="F141" s="12">
        <v>863.65099999999995</v>
      </c>
      <c r="G141" s="12">
        <v>821.41800000000001</v>
      </c>
      <c r="H141" s="12">
        <v>915.32</v>
      </c>
      <c r="I141" s="22">
        <f t="shared" si="26"/>
        <v>286.6388</v>
      </c>
      <c r="J141" s="24">
        <f t="shared" si="18"/>
        <v>7.5788000000000002</v>
      </c>
      <c r="K141" s="24">
        <f t="shared" si="19"/>
        <v>3.7894000000000001</v>
      </c>
      <c r="L141" s="24">
        <f t="shared" si="20"/>
        <v>-2.7894000000000001</v>
      </c>
      <c r="M141" s="24">
        <f t="shared" si="21"/>
        <v>0.25290000000000001</v>
      </c>
      <c r="N141" s="24">
        <f t="shared" si="22"/>
        <v>0.12640000000000001</v>
      </c>
      <c r="O141" s="24">
        <f t="shared" si="23"/>
        <v>0.87360000000000004</v>
      </c>
      <c r="P141" s="24">
        <f t="shared" si="24"/>
        <v>-0.59160000000000001</v>
      </c>
    </row>
    <row r="142" spans="1:16" x14ac:dyDescent="0.2">
      <c r="A142" s="1">
        <v>107655903</v>
      </c>
      <c r="B142" s="2" t="s">
        <v>159</v>
      </c>
      <c r="C142" s="2" t="s">
        <v>148</v>
      </c>
      <c r="D142" s="18">
        <v>106.574</v>
      </c>
      <c r="E142" s="23">
        <f t="shared" si="25"/>
        <v>2176.1550000000002</v>
      </c>
      <c r="F142" s="12">
        <v>2181.4459999999999</v>
      </c>
      <c r="G142" s="12">
        <v>2164.0459999999998</v>
      </c>
      <c r="H142" s="12">
        <v>2182.9720000000002</v>
      </c>
      <c r="I142" s="22">
        <f t="shared" si="26"/>
        <v>20.4191</v>
      </c>
      <c r="J142" s="24">
        <f t="shared" si="18"/>
        <v>0.53979999999999995</v>
      </c>
      <c r="K142" s="24">
        <f t="shared" si="19"/>
        <v>0.26989999999999997</v>
      </c>
      <c r="L142" s="24">
        <f t="shared" si="20"/>
        <v>0.73009999999999997</v>
      </c>
      <c r="M142" s="24">
        <f t="shared" si="21"/>
        <v>0.63500000000000001</v>
      </c>
      <c r="N142" s="24">
        <f t="shared" si="22"/>
        <v>0.3175</v>
      </c>
      <c r="O142" s="24">
        <f t="shared" si="23"/>
        <v>0.6825</v>
      </c>
      <c r="P142" s="24">
        <f t="shared" si="24"/>
        <v>0.70150000000000001</v>
      </c>
    </row>
    <row r="143" spans="1:16" x14ac:dyDescent="0.2">
      <c r="A143" s="1">
        <v>107656303</v>
      </c>
      <c r="B143" s="2" t="s">
        <v>160</v>
      </c>
      <c r="C143" s="2" t="s">
        <v>148</v>
      </c>
      <c r="D143" s="18">
        <v>5.0289999999999999</v>
      </c>
      <c r="E143" s="23">
        <f t="shared" si="25"/>
        <v>2176.0729999999999</v>
      </c>
      <c r="F143" s="12">
        <v>2196.6550000000002</v>
      </c>
      <c r="G143" s="12">
        <v>2197.0639999999999</v>
      </c>
      <c r="H143" s="12">
        <v>2134.4989999999998</v>
      </c>
      <c r="I143" s="22">
        <f t="shared" si="26"/>
        <v>432.70490000000001</v>
      </c>
      <c r="J143" s="24">
        <f t="shared" si="18"/>
        <v>11.440899999999999</v>
      </c>
      <c r="K143" s="24">
        <f t="shared" si="19"/>
        <v>5.7203999999999997</v>
      </c>
      <c r="L143" s="24">
        <f t="shared" si="20"/>
        <v>-4.7203999999999997</v>
      </c>
      <c r="M143" s="24">
        <f t="shared" si="21"/>
        <v>0.63490000000000002</v>
      </c>
      <c r="N143" s="24">
        <f t="shared" si="22"/>
        <v>0.31740000000000002</v>
      </c>
      <c r="O143" s="24">
        <f t="shared" si="23"/>
        <v>0.68259999999999998</v>
      </c>
      <c r="P143" s="24">
        <f t="shared" si="24"/>
        <v>-1.4785999999999999</v>
      </c>
    </row>
    <row r="144" spans="1:16" x14ac:dyDescent="0.2">
      <c r="A144" s="1">
        <v>107656502</v>
      </c>
      <c r="B144" s="2" t="s">
        <v>161</v>
      </c>
      <c r="C144" s="2" t="s">
        <v>148</v>
      </c>
      <c r="D144" s="18">
        <v>28.478000000000002</v>
      </c>
      <c r="E144" s="23">
        <f t="shared" si="25"/>
        <v>5199.9390000000003</v>
      </c>
      <c r="F144" s="12">
        <v>5189.0730000000003</v>
      </c>
      <c r="G144" s="12">
        <v>5212.7860000000001</v>
      </c>
      <c r="H144" s="12">
        <v>5197.9570000000003</v>
      </c>
      <c r="I144" s="22">
        <f t="shared" si="26"/>
        <v>182.5949</v>
      </c>
      <c r="J144" s="24">
        <f t="shared" si="18"/>
        <v>4.8277999999999999</v>
      </c>
      <c r="K144" s="24">
        <f t="shared" si="19"/>
        <v>2.4138999999999999</v>
      </c>
      <c r="L144" s="24">
        <f t="shared" si="20"/>
        <v>-1.4138999999999999</v>
      </c>
      <c r="M144" s="24">
        <f t="shared" si="21"/>
        <v>1.5173000000000001</v>
      </c>
      <c r="N144" s="24">
        <f t="shared" si="22"/>
        <v>0.75860000000000005</v>
      </c>
      <c r="O144" s="24">
        <f t="shared" si="23"/>
        <v>0.2414</v>
      </c>
      <c r="P144" s="24">
        <f t="shared" si="24"/>
        <v>-0.42070000000000002</v>
      </c>
    </row>
    <row r="145" spans="1:16" x14ac:dyDescent="0.2">
      <c r="A145" s="1">
        <v>107657103</v>
      </c>
      <c r="B145" s="2" t="s">
        <v>162</v>
      </c>
      <c r="C145" s="2" t="s">
        <v>148</v>
      </c>
      <c r="D145" s="18">
        <v>34.021000000000001</v>
      </c>
      <c r="E145" s="23">
        <f t="shared" si="25"/>
        <v>3961.9780000000001</v>
      </c>
      <c r="F145" s="12">
        <v>3883.5509999999999</v>
      </c>
      <c r="G145" s="12">
        <v>3971.1840000000002</v>
      </c>
      <c r="H145" s="12">
        <v>4031.1979999999999</v>
      </c>
      <c r="I145" s="22">
        <f t="shared" si="26"/>
        <v>116.4568</v>
      </c>
      <c r="J145" s="24">
        <f t="shared" si="18"/>
        <v>3.0790999999999999</v>
      </c>
      <c r="K145" s="24">
        <f t="shared" si="19"/>
        <v>1.5395000000000001</v>
      </c>
      <c r="L145" s="24">
        <f t="shared" si="20"/>
        <v>-0.53949999999999998</v>
      </c>
      <c r="M145" s="24">
        <f t="shared" si="21"/>
        <v>1.1560999999999999</v>
      </c>
      <c r="N145" s="24">
        <f t="shared" si="22"/>
        <v>0.57799999999999996</v>
      </c>
      <c r="O145" s="24">
        <f t="shared" si="23"/>
        <v>0.42199999999999999</v>
      </c>
      <c r="P145" s="24">
        <f t="shared" si="24"/>
        <v>3.7400000000000003E-2</v>
      </c>
    </row>
    <row r="146" spans="1:16" x14ac:dyDescent="0.2">
      <c r="A146" s="1">
        <v>107657503</v>
      </c>
      <c r="B146" s="2" t="s">
        <v>163</v>
      </c>
      <c r="C146" s="2" t="s">
        <v>148</v>
      </c>
      <c r="D146" s="18">
        <v>42.134</v>
      </c>
      <c r="E146" s="23">
        <f t="shared" si="25"/>
        <v>1941.9549999999999</v>
      </c>
      <c r="F146" s="12">
        <v>1928.22</v>
      </c>
      <c r="G146" s="12">
        <v>1923.336</v>
      </c>
      <c r="H146" s="12">
        <v>1974.308</v>
      </c>
      <c r="I146" s="22">
        <f t="shared" si="26"/>
        <v>46.0899</v>
      </c>
      <c r="J146" s="24">
        <f t="shared" si="18"/>
        <v>1.2185999999999999</v>
      </c>
      <c r="K146" s="24">
        <f t="shared" si="19"/>
        <v>0.60929999999999995</v>
      </c>
      <c r="L146" s="24">
        <f t="shared" si="20"/>
        <v>0.39069999999999999</v>
      </c>
      <c r="M146" s="24">
        <f t="shared" si="21"/>
        <v>0.56659999999999999</v>
      </c>
      <c r="N146" s="24">
        <f t="shared" si="22"/>
        <v>0.2833</v>
      </c>
      <c r="O146" s="24">
        <f t="shared" si="23"/>
        <v>0.7167</v>
      </c>
      <c r="P146" s="24">
        <f t="shared" si="24"/>
        <v>0.58630000000000004</v>
      </c>
    </row>
    <row r="147" spans="1:16" x14ac:dyDescent="0.2">
      <c r="A147" s="1">
        <v>107658903</v>
      </c>
      <c r="B147" s="2" t="s">
        <v>164</v>
      </c>
      <c r="C147" s="2" t="s">
        <v>148</v>
      </c>
      <c r="D147" s="18">
        <v>75.272999999999996</v>
      </c>
      <c r="E147" s="23">
        <f t="shared" si="25"/>
        <v>2197.9690000000001</v>
      </c>
      <c r="F147" s="12">
        <v>2161.7130000000002</v>
      </c>
      <c r="G147" s="12">
        <v>2205.3560000000002</v>
      </c>
      <c r="H147" s="12">
        <v>2226.837</v>
      </c>
      <c r="I147" s="22">
        <f t="shared" si="26"/>
        <v>29.1999</v>
      </c>
      <c r="J147" s="24">
        <f t="shared" si="18"/>
        <v>0.77200000000000002</v>
      </c>
      <c r="K147" s="24">
        <f t="shared" si="19"/>
        <v>0.38600000000000001</v>
      </c>
      <c r="L147" s="24">
        <f t="shared" si="20"/>
        <v>0.61399999999999999</v>
      </c>
      <c r="M147" s="24">
        <f t="shared" si="21"/>
        <v>0.64129999999999998</v>
      </c>
      <c r="N147" s="24">
        <f t="shared" si="22"/>
        <v>0.3206</v>
      </c>
      <c r="O147" s="24">
        <f t="shared" si="23"/>
        <v>0.6794</v>
      </c>
      <c r="P147" s="24">
        <f t="shared" si="24"/>
        <v>0.6532</v>
      </c>
    </row>
    <row r="148" spans="1:16" x14ac:dyDescent="0.2">
      <c r="A148" s="1">
        <v>108051003</v>
      </c>
      <c r="B148" s="2" t="s">
        <v>165</v>
      </c>
      <c r="C148" s="2" t="s">
        <v>166</v>
      </c>
      <c r="D148" s="18">
        <v>291.17599999999999</v>
      </c>
      <c r="E148" s="23">
        <f t="shared" si="25"/>
        <v>2141.4789999999998</v>
      </c>
      <c r="F148" s="12">
        <v>2067.9450000000002</v>
      </c>
      <c r="G148" s="12">
        <v>2139.732</v>
      </c>
      <c r="H148" s="12">
        <v>2216.7600000000002</v>
      </c>
      <c r="I148" s="22">
        <f t="shared" si="26"/>
        <v>7.3544999999999998</v>
      </c>
      <c r="J148" s="24">
        <f t="shared" si="18"/>
        <v>0.19439999999999999</v>
      </c>
      <c r="K148" s="24">
        <f t="shared" si="19"/>
        <v>9.7199999999999995E-2</v>
      </c>
      <c r="L148" s="24">
        <f t="shared" si="20"/>
        <v>0.90280000000000005</v>
      </c>
      <c r="M148" s="24">
        <f t="shared" si="21"/>
        <v>0.62480000000000002</v>
      </c>
      <c r="N148" s="24">
        <f t="shared" si="22"/>
        <v>0.31240000000000001</v>
      </c>
      <c r="O148" s="24">
        <f t="shared" si="23"/>
        <v>0.68759999999999999</v>
      </c>
      <c r="P148" s="24">
        <f t="shared" si="24"/>
        <v>0.77359999999999995</v>
      </c>
    </row>
    <row r="149" spans="1:16" x14ac:dyDescent="0.2">
      <c r="A149" s="1">
        <v>108051503</v>
      </c>
      <c r="B149" s="2" t="s">
        <v>167</v>
      </c>
      <c r="C149" s="2" t="s">
        <v>166</v>
      </c>
      <c r="D149" s="18">
        <v>224.64400000000001</v>
      </c>
      <c r="E149" s="23">
        <f t="shared" si="25"/>
        <v>1566.5070000000001</v>
      </c>
      <c r="F149" s="12">
        <v>1525.2080000000001</v>
      </c>
      <c r="G149" s="12">
        <v>1572.662</v>
      </c>
      <c r="H149" s="12">
        <v>1601.65</v>
      </c>
      <c r="I149" s="22">
        <f t="shared" si="26"/>
        <v>6.9732000000000003</v>
      </c>
      <c r="J149" s="24">
        <f t="shared" si="18"/>
        <v>0.18429999999999999</v>
      </c>
      <c r="K149" s="24">
        <f t="shared" si="19"/>
        <v>9.2100000000000001E-2</v>
      </c>
      <c r="L149" s="24">
        <f t="shared" si="20"/>
        <v>0.90790000000000004</v>
      </c>
      <c r="M149" s="24">
        <f t="shared" si="21"/>
        <v>0.45710000000000001</v>
      </c>
      <c r="N149" s="24">
        <f t="shared" si="22"/>
        <v>0.22850000000000001</v>
      </c>
      <c r="O149" s="24">
        <f t="shared" si="23"/>
        <v>0.77149999999999996</v>
      </c>
      <c r="P149" s="24">
        <f t="shared" si="24"/>
        <v>0.82599999999999996</v>
      </c>
    </row>
    <row r="150" spans="1:16" x14ac:dyDescent="0.2">
      <c r="A150" s="1">
        <v>108053003</v>
      </c>
      <c r="B150" s="2" t="s">
        <v>168</v>
      </c>
      <c r="C150" s="2" t="s">
        <v>166</v>
      </c>
      <c r="D150" s="18">
        <v>294.13</v>
      </c>
      <c r="E150" s="23">
        <f t="shared" si="25"/>
        <v>1349.027</v>
      </c>
      <c r="F150" s="12">
        <v>1370.0540000000001</v>
      </c>
      <c r="G150" s="12">
        <v>1350.7860000000001</v>
      </c>
      <c r="H150" s="12">
        <v>1326.242</v>
      </c>
      <c r="I150" s="22">
        <f t="shared" si="26"/>
        <v>4.5864000000000003</v>
      </c>
      <c r="J150" s="24">
        <f t="shared" si="18"/>
        <v>0.1212</v>
      </c>
      <c r="K150" s="24">
        <f t="shared" si="19"/>
        <v>6.0600000000000001E-2</v>
      </c>
      <c r="L150" s="24">
        <f t="shared" si="20"/>
        <v>0.93940000000000001</v>
      </c>
      <c r="M150" s="24">
        <f t="shared" si="21"/>
        <v>0.39360000000000001</v>
      </c>
      <c r="N150" s="24">
        <f t="shared" si="22"/>
        <v>0.1968</v>
      </c>
      <c r="O150" s="24">
        <f t="shared" si="23"/>
        <v>0.80320000000000003</v>
      </c>
      <c r="P150" s="24">
        <f t="shared" si="24"/>
        <v>0.85760000000000003</v>
      </c>
    </row>
    <row r="151" spans="1:16" x14ac:dyDescent="0.2">
      <c r="A151" s="1">
        <v>108056004</v>
      </c>
      <c r="B151" s="2" t="s">
        <v>169</v>
      </c>
      <c r="C151" s="2" t="s">
        <v>166</v>
      </c>
      <c r="D151" s="18">
        <v>111.315</v>
      </c>
      <c r="E151" s="23">
        <f t="shared" si="25"/>
        <v>972.29600000000005</v>
      </c>
      <c r="F151" s="12">
        <v>949.45299999999997</v>
      </c>
      <c r="G151" s="12">
        <v>973.33799999999997</v>
      </c>
      <c r="H151" s="12">
        <v>994.09799999999996</v>
      </c>
      <c r="I151" s="22">
        <f t="shared" si="26"/>
        <v>8.7346000000000004</v>
      </c>
      <c r="J151" s="24">
        <f t="shared" si="18"/>
        <v>0.23089999999999999</v>
      </c>
      <c r="K151" s="24">
        <f t="shared" si="19"/>
        <v>0.1154</v>
      </c>
      <c r="L151" s="24">
        <f t="shared" si="20"/>
        <v>0.88460000000000005</v>
      </c>
      <c r="M151" s="24">
        <f t="shared" si="21"/>
        <v>0.28370000000000001</v>
      </c>
      <c r="N151" s="24">
        <f t="shared" si="22"/>
        <v>0.14180000000000001</v>
      </c>
      <c r="O151" s="24">
        <f t="shared" si="23"/>
        <v>0.85819999999999996</v>
      </c>
      <c r="P151" s="24">
        <f t="shared" si="24"/>
        <v>0.86870000000000003</v>
      </c>
    </row>
    <row r="152" spans="1:16" x14ac:dyDescent="0.2">
      <c r="A152" s="1">
        <v>108058003</v>
      </c>
      <c r="B152" s="2" t="s">
        <v>170</v>
      </c>
      <c r="C152" s="2" t="s">
        <v>166</v>
      </c>
      <c r="D152" s="18">
        <v>173.15600000000001</v>
      </c>
      <c r="E152" s="23">
        <f t="shared" si="25"/>
        <v>1048.2080000000001</v>
      </c>
      <c r="F152" s="12">
        <v>1009.509</v>
      </c>
      <c r="G152" s="12">
        <v>1058.307</v>
      </c>
      <c r="H152" s="12">
        <v>1076.807</v>
      </c>
      <c r="I152" s="22">
        <f t="shared" si="26"/>
        <v>6.0534999999999997</v>
      </c>
      <c r="J152" s="24">
        <f t="shared" si="18"/>
        <v>0.16</v>
      </c>
      <c r="K152" s="24">
        <f t="shared" si="19"/>
        <v>0.08</v>
      </c>
      <c r="L152" s="24">
        <f t="shared" si="20"/>
        <v>0.92</v>
      </c>
      <c r="M152" s="24">
        <f t="shared" si="21"/>
        <v>0.30580000000000002</v>
      </c>
      <c r="N152" s="24">
        <f t="shared" si="22"/>
        <v>0.15290000000000001</v>
      </c>
      <c r="O152" s="24">
        <f t="shared" si="23"/>
        <v>0.84709999999999996</v>
      </c>
      <c r="P152" s="24">
        <f t="shared" si="24"/>
        <v>0.87619999999999998</v>
      </c>
    </row>
    <row r="153" spans="1:16" x14ac:dyDescent="0.2">
      <c r="A153" s="1">
        <v>108070502</v>
      </c>
      <c r="B153" s="2" t="s">
        <v>171</v>
      </c>
      <c r="C153" s="2" t="s">
        <v>172</v>
      </c>
      <c r="D153" s="18">
        <v>70.185000000000002</v>
      </c>
      <c r="E153" s="23">
        <f t="shared" si="25"/>
        <v>7950.3940000000002</v>
      </c>
      <c r="F153" s="12">
        <v>7936.4690000000001</v>
      </c>
      <c r="G153" s="12">
        <v>7960.3680000000004</v>
      </c>
      <c r="H153" s="12">
        <v>7954.3440000000001</v>
      </c>
      <c r="I153" s="22">
        <f t="shared" si="26"/>
        <v>113.27760000000001</v>
      </c>
      <c r="J153" s="24">
        <f t="shared" si="18"/>
        <v>2.9950999999999999</v>
      </c>
      <c r="K153" s="24">
        <f t="shared" si="19"/>
        <v>1.4975000000000001</v>
      </c>
      <c r="L153" s="24">
        <f t="shared" si="20"/>
        <v>-0.4975</v>
      </c>
      <c r="M153" s="24">
        <f t="shared" si="21"/>
        <v>2.3199000000000001</v>
      </c>
      <c r="N153" s="24">
        <f t="shared" si="22"/>
        <v>1.1598999999999999</v>
      </c>
      <c r="O153" s="24">
        <f t="shared" si="23"/>
        <v>-0.15989999999999999</v>
      </c>
      <c r="P153" s="24">
        <f t="shared" si="24"/>
        <v>-0.2949</v>
      </c>
    </row>
    <row r="154" spans="1:16" x14ac:dyDescent="0.2">
      <c r="A154" s="1">
        <v>108071003</v>
      </c>
      <c r="B154" s="2" t="s">
        <v>173</v>
      </c>
      <c r="C154" s="2" t="s">
        <v>172</v>
      </c>
      <c r="D154" s="18">
        <v>61.491999999999997</v>
      </c>
      <c r="E154" s="23">
        <f t="shared" si="25"/>
        <v>1268.2750000000001</v>
      </c>
      <c r="F154" s="12">
        <v>1259.729</v>
      </c>
      <c r="G154" s="12">
        <v>1271.088</v>
      </c>
      <c r="H154" s="12">
        <v>1274.008</v>
      </c>
      <c r="I154" s="22">
        <f t="shared" si="26"/>
        <v>20.625</v>
      </c>
      <c r="J154" s="24">
        <f t="shared" si="18"/>
        <v>0.54530000000000001</v>
      </c>
      <c r="K154" s="24">
        <f t="shared" si="19"/>
        <v>0.27260000000000001</v>
      </c>
      <c r="L154" s="24">
        <f t="shared" si="20"/>
        <v>0.72740000000000005</v>
      </c>
      <c r="M154" s="24">
        <f t="shared" si="21"/>
        <v>0.37</v>
      </c>
      <c r="N154" s="24">
        <f t="shared" si="22"/>
        <v>0.185</v>
      </c>
      <c r="O154" s="24">
        <f t="shared" si="23"/>
        <v>0.81499999999999995</v>
      </c>
      <c r="P154" s="24">
        <f t="shared" si="24"/>
        <v>0.77990000000000004</v>
      </c>
    </row>
    <row r="155" spans="1:16" x14ac:dyDescent="0.2">
      <c r="A155" s="1">
        <v>108071504</v>
      </c>
      <c r="B155" s="2" t="s">
        <v>174</v>
      </c>
      <c r="C155" s="2" t="s">
        <v>172</v>
      </c>
      <c r="D155" s="18">
        <v>56.435000000000002</v>
      </c>
      <c r="E155" s="23">
        <f t="shared" si="25"/>
        <v>870.86300000000006</v>
      </c>
      <c r="F155" s="12">
        <v>868.37599999999998</v>
      </c>
      <c r="G155" s="12">
        <v>854.11800000000005</v>
      </c>
      <c r="H155" s="12">
        <v>890.09500000000003</v>
      </c>
      <c r="I155" s="22">
        <f t="shared" si="26"/>
        <v>15.4312</v>
      </c>
      <c r="J155" s="24">
        <f t="shared" si="18"/>
        <v>0.40799999999999997</v>
      </c>
      <c r="K155" s="24">
        <f t="shared" si="19"/>
        <v>0.20399999999999999</v>
      </c>
      <c r="L155" s="24">
        <f t="shared" si="20"/>
        <v>0.79600000000000004</v>
      </c>
      <c r="M155" s="24">
        <f t="shared" si="21"/>
        <v>0.25409999999999999</v>
      </c>
      <c r="N155" s="24">
        <f t="shared" si="22"/>
        <v>0.127</v>
      </c>
      <c r="O155" s="24">
        <f t="shared" si="23"/>
        <v>0.873</v>
      </c>
      <c r="P155" s="24">
        <f t="shared" si="24"/>
        <v>0.84219999999999995</v>
      </c>
    </row>
    <row r="156" spans="1:16" x14ac:dyDescent="0.2">
      <c r="A156" s="1">
        <v>108073503</v>
      </c>
      <c r="B156" s="2" t="s">
        <v>175</v>
      </c>
      <c r="C156" s="2" t="s">
        <v>172</v>
      </c>
      <c r="D156" s="18">
        <v>121.673</v>
      </c>
      <c r="E156" s="23">
        <f t="shared" si="25"/>
        <v>3460.9960000000001</v>
      </c>
      <c r="F156" s="12">
        <v>3477.76</v>
      </c>
      <c r="G156" s="12">
        <v>3438.7939999999999</v>
      </c>
      <c r="H156" s="12">
        <v>3466.433</v>
      </c>
      <c r="I156" s="22">
        <f t="shared" si="26"/>
        <v>28.445</v>
      </c>
      <c r="J156" s="24">
        <f t="shared" si="18"/>
        <v>0.752</v>
      </c>
      <c r="K156" s="24">
        <f t="shared" si="19"/>
        <v>0.376</v>
      </c>
      <c r="L156" s="24">
        <f t="shared" si="20"/>
        <v>0.624</v>
      </c>
      <c r="M156" s="24">
        <f t="shared" si="21"/>
        <v>1.0099</v>
      </c>
      <c r="N156" s="24">
        <f t="shared" si="22"/>
        <v>0.50490000000000002</v>
      </c>
      <c r="O156" s="24">
        <f t="shared" si="23"/>
        <v>0.49509999999999998</v>
      </c>
      <c r="P156" s="24">
        <f t="shared" si="24"/>
        <v>0.54659999999999997</v>
      </c>
    </row>
    <row r="157" spans="1:16" x14ac:dyDescent="0.2">
      <c r="A157" s="1">
        <v>108077503</v>
      </c>
      <c r="B157" s="2" t="s">
        <v>176</v>
      </c>
      <c r="C157" s="2" t="s">
        <v>172</v>
      </c>
      <c r="D157" s="18">
        <v>98.14</v>
      </c>
      <c r="E157" s="23">
        <f t="shared" si="25"/>
        <v>1886.953</v>
      </c>
      <c r="F157" s="12">
        <v>1924.1320000000001</v>
      </c>
      <c r="G157" s="12">
        <v>1852.0840000000001</v>
      </c>
      <c r="H157" s="12">
        <v>1884.644</v>
      </c>
      <c r="I157" s="22">
        <f t="shared" si="26"/>
        <v>19.2271</v>
      </c>
      <c r="J157" s="24">
        <f t="shared" si="18"/>
        <v>0.50829999999999997</v>
      </c>
      <c r="K157" s="24">
        <f t="shared" si="19"/>
        <v>0.25409999999999999</v>
      </c>
      <c r="L157" s="24">
        <f t="shared" si="20"/>
        <v>0.74590000000000001</v>
      </c>
      <c r="M157" s="24">
        <f t="shared" si="21"/>
        <v>0.55059999999999998</v>
      </c>
      <c r="N157" s="24">
        <f t="shared" si="22"/>
        <v>0.27529999999999999</v>
      </c>
      <c r="O157" s="24">
        <f t="shared" si="23"/>
        <v>0.72470000000000001</v>
      </c>
      <c r="P157" s="24">
        <f t="shared" si="24"/>
        <v>0.73309999999999997</v>
      </c>
    </row>
    <row r="158" spans="1:16" x14ac:dyDescent="0.2">
      <c r="A158" s="1">
        <v>108078003</v>
      </c>
      <c r="B158" s="2" t="s">
        <v>177</v>
      </c>
      <c r="C158" s="2" t="s">
        <v>172</v>
      </c>
      <c r="D158" s="18">
        <v>167.09800000000001</v>
      </c>
      <c r="E158" s="23">
        <f t="shared" si="25"/>
        <v>1814.44</v>
      </c>
      <c r="F158" s="12">
        <v>1805.3530000000001</v>
      </c>
      <c r="G158" s="12">
        <v>1829.8510000000001</v>
      </c>
      <c r="H158" s="12">
        <v>1808.115</v>
      </c>
      <c r="I158" s="22">
        <f t="shared" si="26"/>
        <v>10.858499999999999</v>
      </c>
      <c r="J158" s="24">
        <f t="shared" si="18"/>
        <v>0.28710000000000002</v>
      </c>
      <c r="K158" s="24">
        <f t="shared" si="19"/>
        <v>0.14349999999999999</v>
      </c>
      <c r="L158" s="24">
        <f t="shared" si="20"/>
        <v>0.85650000000000004</v>
      </c>
      <c r="M158" s="24">
        <f t="shared" si="21"/>
        <v>0.52939999999999998</v>
      </c>
      <c r="N158" s="24">
        <f t="shared" si="22"/>
        <v>0.26469999999999999</v>
      </c>
      <c r="O158" s="24">
        <f t="shared" si="23"/>
        <v>0.73529999999999995</v>
      </c>
      <c r="P158" s="24">
        <f t="shared" si="24"/>
        <v>0.78369999999999995</v>
      </c>
    </row>
    <row r="159" spans="1:16" x14ac:dyDescent="0.2">
      <c r="A159" s="1">
        <v>108079004</v>
      </c>
      <c r="B159" s="2" t="s">
        <v>178</v>
      </c>
      <c r="C159" s="2" t="s">
        <v>172</v>
      </c>
      <c r="D159" s="18">
        <v>63.573</v>
      </c>
      <c r="E159" s="23">
        <f t="shared" si="25"/>
        <v>506.26799999999997</v>
      </c>
      <c r="F159" s="12">
        <v>498.69</v>
      </c>
      <c r="G159" s="12">
        <v>502.50799999999998</v>
      </c>
      <c r="H159" s="12">
        <v>517.60500000000002</v>
      </c>
      <c r="I159" s="22">
        <f t="shared" si="26"/>
        <v>7.9634999999999998</v>
      </c>
      <c r="J159" s="24">
        <f t="shared" si="18"/>
        <v>0.21049999999999999</v>
      </c>
      <c r="K159" s="24">
        <f t="shared" si="19"/>
        <v>0.1052</v>
      </c>
      <c r="L159" s="24">
        <f t="shared" si="20"/>
        <v>0.89480000000000004</v>
      </c>
      <c r="M159" s="24">
        <f t="shared" si="21"/>
        <v>0.1477</v>
      </c>
      <c r="N159" s="24">
        <f t="shared" si="22"/>
        <v>7.3800000000000004E-2</v>
      </c>
      <c r="O159" s="24">
        <f t="shared" si="23"/>
        <v>0.92620000000000002</v>
      </c>
      <c r="P159" s="24">
        <f t="shared" si="24"/>
        <v>0.91359999999999997</v>
      </c>
    </row>
    <row r="160" spans="1:16" x14ac:dyDescent="0.2">
      <c r="A160" s="1">
        <v>108110603</v>
      </c>
      <c r="B160" s="2" t="s">
        <v>179</v>
      </c>
      <c r="C160" s="2" t="s">
        <v>180</v>
      </c>
      <c r="D160" s="18">
        <v>33.536000000000001</v>
      </c>
      <c r="E160" s="23">
        <f t="shared" si="25"/>
        <v>675.98400000000004</v>
      </c>
      <c r="F160" s="12">
        <v>668.09500000000003</v>
      </c>
      <c r="G160" s="12">
        <v>666.67499999999995</v>
      </c>
      <c r="H160" s="12">
        <v>693.18299999999999</v>
      </c>
      <c r="I160" s="22">
        <f t="shared" si="26"/>
        <v>20.1569</v>
      </c>
      <c r="J160" s="24">
        <f t="shared" si="18"/>
        <v>0.53290000000000004</v>
      </c>
      <c r="K160" s="24">
        <f t="shared" si="19"/>
        <v>0.26640000000000003</v>
      </c>
      <c r="L160" s="24">
        <f t="shared" si="20"/>
        <v>0.73360000000000003</v>
      </c>
      <c r="M160" s="24">
        <f t="shared" si="21"/>
        <v>0.19719999999999999</v>
      </c>
      <c r="N160" s="24">
        <f t="shared" si="22"/>
        <v>9.8599999999999993E-2</v>
      </c>
      <c r="O160" s="24">
        <f t="shared" si="23"/>
        <v>0.90139999999999998</v>
      </c>
      <c r="P160" s="24">
        <f t="shared" si="24"/>
        <v>0.83420000000000005</v>
      </c>
    </row>
    <row r="161" spans="1:16" x14ac:dyDescent="0.2">
      <c r="A161" s="1">
        <v>108111203</v>
      </c>
      <c r="B161" s="2" t="s">
        <v>181</v>
      </c>
      <c r="C161" s="2" t="s">
        <v>180</v>
      </c>
      <c r="D161" s="18">
        <v>111.06699999999999</v>
      </c>
      <c r="E161" s="23">
        <f t="shared" si="25"/>
        <v>1437.3150000000001</v>
      </c>
      <c r="F161" s="12">
        <v>1419.3040000000001</v>
      </c>
      <c r="G161" s="12">
        <v>1446.4369999999999</v>
      </c>
      <c r="H161" s="12">
        <v>1446.204</v>
      </c>
      <c r="I161" s="22">
        <f t="shared" si="26"/>
        <v>12.940899999999999</v>
      </c>
      <c r="J161" s="24">
        <f t="shared" si="18"/>
        <v>0.34210000000000002</v>
      </c>
      <c r="K161" s="24">
        <f t="shared" si="19"/>
        <v>0.17100000000000001</v>
      </c>
      <c r="L161" s="24">
        <f t="shared" si="20"/>
        <v>0.82899999999999996</v>
      </c>
      <c r="M161" s="24">
        <f t="shared" si="21"/>
        <v>0.4194</v>
      </c>
      <c r="N161" s="24">
        <f t="shared" si="22"/>
        <v>0.2097</v>
      </c>
      <c r="O161" s="24">
        <f t="shared" si="23"/>
        <v>0.7903</v>
      </c>
      <c r="P161" s="24">
        <f t="shared" si="24"/>
        <v>0.80569999999999997</v>
      </c>
    </row>
    <row r="162" spans="1:16" x14ac:dyDescent="0.2">
      <c r="A162" s="1">
        <v>108111303</v>
      </c>
      <c r="B162" s="2" t="s">
        <v>182</v>
      </c>
      <c r="C162" s="2" t="s">
        <v>180</v>
      </c>
      <c r="D162" s="18">
        <v>99.885999999999996</v>
      </c>
      <c r="E162" s="23">
        <f t="shared" si="25"/>
        <v>1709.6220000000001</v>
      </c>
      <c r="F162" s="12">
        <v>1700.6969999999999</v>
      </c>
      <c r="G162" s="12">
        <v>1708.527</v>
      </c>
      <c r="H162" s="12">
        <v>1719.643</v>
      </c>
      <c r="I162" s="22">
        <f t="shared" si="26"/>
        <v>17.1157</v>
      </c>
      <c r="J162" s="24">
        <f t="shared" si="18"/>
        <v>0.45250000000000001</v>
      </c>
      <c r="K162" s="24">
        <f t="shared" si="19"/>
        <v>0.22620000000000001</v>
      </c>
      <c r="L162" s="24">
        <f t="shared" si="20"/>
        <v>0.77380000000000004</v>
      </c>
      <c r="M162" s="24">
        <f t="shared" si="21"/>
        <v>0.49880000000000002</v>
      </c>
      <c r="N162" s="24">
        <f t="shared" si="22"/>
        <v>0.24940000000000001</v>
      </c>
      <c r="O162" s="24">
        <f t="shared" si="23"/>
        <v>0.75060000000000004</v>
      </c>
      <c r="P162" s="24">
        <f t="shared" si="24"/>
        <v>0.75980000000000003</v>
      </c>
    </row>
    <row r="163" spans="1:16" x14ac:dyDescent="0.2">
      <c r="A163" s="1">
        <v>108111403</v>
      </c>
      <c r="B163" s="2" t="s">
        <v>183</v>
      </c>
      <c r="C163" s="2" t="s">
        <v>180</v>
      </c>
      <c r="D163" s="18">
        <v>21.573</v>
      </c>
      <c r="E163" s="23">
        <f t="shared" si="25"/>
        <v>819.53700000000003</v>
      </c>
      <c r="F163" s="12">
        <v>802.64800000000002</v>
      </c>
      <c r="G163" s="12">
        <v>823.97299999999996</v>
      </c>
      <c r="H163" s="12">
        <v>831.98900000000003</v>
      </c>
      <c r="I163" s="22">
        <f t="shared" si="26"/>
        <v>37.988999999999997</v>
      </c>
      <c r="J163" s="24">
        <f t="shared" si="18"/>
        <v>1.0044</v>
      </c>
      <c r="K163" s="24">
        <f t="shared" si="19"/>
        <v>0.50219999999999998</v>
      </c>
      <c r="L163" s="24">
        <f t="shared" si="20"/>
        <v>0.49780000000000002</v>
      </c>
      <c r="M163" s="24">
        <f t="shared" si="21"/>
        <v>0.23910000000000001</v>
      </c>
      <c r="N163" s="24">
        <f t="shared" si="22"/>
        <v>0.1195</v>
      </c>
      <c r="O163" s="24">
        <f t="shared" si="23"/>
        <v>0.88049999999999995</v>
      </c>
      <c r="P163" s="24">
        <f t="shared" si="24"/>
        <v>0.72740000000000005</v>
      </c>
    </row>
    <row r="164" spans="1:16" x14ac:dyDescent="0.2">
      <c r="A164" s="1">
        <v>108112003</v>
      </c>
      <c r="B164" s="2" t="s">
        <v>184</v>
      </c>
      <c r="C164" s="2" t="s">
        <v>180</v>
      </c>
      <c r="D164" s="18">
        <v>5.9580000000000002</v>
      </c>
      <c r="E164" s="23">
        <f t="shared" si="25"/>
        <v>701.10599999999999</v>
      </c>
      <c r="F164" s="12">
        <v>691.27099999999996</v>
      </c>
      <c r="G164" s="12">
        <v>701.47900000000004</v>
      </c>
      <c r="H164" s="12">
        <v>710.56899999999996</v>
      </c>
      <c r="I164" s="22">
        <f t="shared" si="26"/>
        <v>117.6747</v>
      </c>
      <c r="J164" s="24">
        <f t="shared" si="18"/>
        <v>3.1113</v>
      </c>
      <c r="K164" s="24">
        <f t="shared" si="19"/>
        <v>1.5556000000000001</v>
      </c>
      <c r="L164" s="24">
        <f t="shared" si="20"/>
        <v>-0.55559999999999998</v>
      </c>
      <c r="M164" s="24">
        <f t="shared" si="21"/>
        <v>0.20449999999999999</v>
      </c>
      <c r="N164" s="24">
        <f t="shared" si="22"/>
        <v>0.1022</v>
      </c>
      <c r="O164" s="24">
        <f t="shared" si="23"/>
        <v>0.89780000000000004</v>
      </c>
      <c r="P164" s="24">
        <f t="shared" si="24"/>
        <v>0.31640000000000001</v>
      </c>
    </row>
    <row r="165" spans="1:16" x14ac:dyDescent="0.2">
      <c r="A165" s="1">
        <v>108112203</v>
      </c>
      <c r="B165" s="2" t="s">
        <v>185</v>
      </c>
      <c r="C165" s="2" t="s">
        <v>180</v>
      </c>
      <c r="D165" s="18">
        <v>96.179000000000002</v>
      </c>
      <c r="E165" s="23">
        <f t="shared" si="25"/>
        <v>1910.348</v>
      </c>
      <c r="F165" s="12">
        <v>1885.8130000000001</v>
      </c>
      <c r="G165" s="12">
        <v>1900.0360000000001</v>
      </c>
      <c r="H165" s="12">
        <v>1945.1949999999999</v>
      </c>
      <c r="I165" s="22">
        <f t="shared" si="26"/>
        <v>19.862400000000001</v>
      </c>
      <c r="J165" s="24">
        <f t="shared" si="18"/>
        <v>0.52510000000000001</v>
      </c>
      <c r="K165" s="24">
        <f t="shared" si="19"/>
        <v>0.26250000000000001</v>
      </c>
      <c r="L165" s="24">
        <f t="shared" si="20"/>
        <v>0.73750000000000004</v>
      </c>
      <c r="M165" s="24">
        <f t="shared" si="21"/>
        <v>0.55740000000000001</v>
      </c>
      <c r="N165" s="24">
        <f t="shared" si="22"/>
        <v>0.2787</v>
      </c>
      <c r="O165" s="24">
        <f t="shared" si="23"/>
        <v>0.72130000000000005</v>
      </c>
      <c r="P165" s="24">
        <f t="shared" si="24"/>
        <v>0.72770000000000001</v>
      </c>
    </row>
    <row r="166" spans="1:16" x14ac:dyDescent="0.2">
      <c r="A166" s="1">
        <v>108112502</v>
      </c>
      <c r="B166" s="2" t="s">
        <v>186</v>
      </c>
      <c r="C166" s="2" t="s">
        <v>180</v>
      </c>
      <c r="D166" s="18">
        <v>29.134</v>
      </c>
      <c r="E166" s="23">
        <f t="shared" si="25"/>
        <v>3181.69</v>
      </c>
      <c r="F166" s="12">
        <v>3107.6819999999998</v>
      </c>
      <c r="G166" s="12">
        <v>3192.0749999999998</v>
      </c>
      <c r="H166" s="12">
        <v>3245.3130000000001</v>
      </c>
      <c r="I166" s="22">
        <f t="shared" si="26"/>
        <v>109.2088</v>
      </c>
      <c r="J166" s="24">
        <f t="shared" si="18"/>
        <v>2.8875000000000002</v>
      </c>
      <c r="K166" s="24">
        <f t="shared" si="19"/>
        <v>1.4437</v>
      </c>
      <c r="L166" s="24">
        <f t="shared" si="20"/>
        <v>-0.44369999999999998</v>
      </c>
      <c r="M166" s="24">
        <f t="shared" si="21"/>
        <v>0.9284</v>
      </c>
      <c r="N166" s="24">
        <f t="shared" si="22"/>
        <v>0.4642</v>
      </c>
      <c r="O166" s="24">
        <f t="shared" si="23"/>
        <v>0.53580000000000005</v>
      </c>
      <c r="P166" s="24">
        <f t="shared" si="24"/>
        <v>0.14399999999999999</v>
      </c>
    </row>
    <row r="167" spans="1:16" x14ac:dyDescent="0.2">
      <c r="A167" s="1">
        <v>108114503</v>
      </c>
      <c r="B167" s="2" t="s">
        <v>187</v>
      </c>
      <c r="C167" s="2" t="s">
        <v>180</v>
      </c>
      <c r="D167" s="18">
        <v>62.435000000000002</v>
      </c>
      <c r="E167" s="23">
        <f t="shared" si="25"/>
        <v>1116.2719999999999</v>
      </c>
      <c r="F167" s="12">
        <v>1077.116</v>
      </c>
      <c r="G167" s="12">
        <v>1110.3800000000001</v>
      </c>
      <c r="H167" s="12">
        <v>1161.32</v>
      </c>
      <c r="I167" s="22">
        <f t="shared" si="26"/>
        <v>17.878900000000002</v>
      </c>
      <c r="J167" s="24">
        <f t="shared" si="18"/>
        <v>0.47270000000000001</v>
      </c>
      <c r="K167" s="24">
        <f t="shared" si="19"/>
        <v>0.23630000000000001</v>
      </c>
      <c r="L167" s="24">
        <f t="shared" si="20"/>
        <v>0.76370000000000005</v>
      </c>
      <c r="M167" s="24">
        <f t="shared" si="21"/>
        <v>0.32569999999999999</v>
      </c>
      <c r="N167" s="24">
        <f t="shared" si="22"/>
        <v>0.1628</v>
      </c>
      <c r="O167" s="24">
        <f t="shared" si="23"/>
        <v>0.83720000000000006</v>
      </c>
      <c r="P167" s="24">
        <f t="shared" si="24"/>
        <v>0.80779999999999996</v>
      </c>
    </row>
    <row r="168" spans="1:16" x14ac:dyDescent="0.2">
      <c r="A168" s="1">
        <v>108116003</v>
      </c>
      <c r="B168" s="2" t="s">
        <v>188</v>
      </c>
      <c r="C168" s="2" t="s">
        <v>180</v>
      </c>
      <c r="D168" s="18">
        <v>109.789</v>
      </c>
      <c r="E168" s="23">
        <f t="shared" si="25"/>
        <v>1728.22</v>
      </c>
      <c r="F168" s="12">
        <v>1682.434</v>
      </c>
      <c r="G168" s="12">
        <v>1721.8409999999999</v>
      </c>
      <c r="H168" s="12">
        <v>1780.385</v>
      </c>
      <c r="I168" s="22">
        <f t="shared" si="26"/>
        <v>15.741199999999999</v>
      </c>
      <c r="J168" s="24">
        <f t="shared" si="18"/>
        <v>0.41620000000000001</v>
      </c>
      <c r="K168" s="24">
        <f t="shared" si="19"/>
        <v>0.20810000000000001</v>
      </c>
      <c r="L168" s="24">
        <f t="shared" si="20"/>
        <v>0.79190000000000005</v>
      </c>
      <c r="M168" s="24">
        <f t="shared" si="21"/>
        <v>0.50419999999999998</v>
      </c>
      <c r="N168" s="24">
        <f t="shared" si="22"/>
        <v>0.25209999999999999</v>
      </c>
      <c r="O168" s="24">
        <f t="shared" si="23"/>
        <v>0.74790000000000001</v>
      </c>
      <c r="P168" s="24">
        <f t="shared" si="24"/>
        <v>0.76549999999999996</v>
      </c>
    </row>
    <row r="169" spans="1:16" x14ac:dyDescent="0.2">
      <c r="A169" s="1">
        <v>108116303</v>
      </c>
      <c r="B169" s="2" t="s">
        <v>189</v>
      </c>
      <c r="C169" s="2" t="s">
        <v>180</v>
      </c>
      <c r="D169" s="18">
        <v>25.170999999999999</v>
      </c>
      <c r="E169" s="23">
        <f t="shared" si="25"/>
        <v>919.61300000000006</v>
      </c>
      <c r="F169" s="12">
        <v>901.40300000000002</v>
      </c>
      <c r="G169" s="12">
        <v>921.96900000000005</v>
      </c>
      <c r="H169" s="12">
        <v>935.46699999999998</v>
      </c>
      <c r="I169" s="22">
        <f t="shared" si="26"/>
        <v>36.534599999999998</v>
      </c>
      <c r="J169" s="24">
        <f t="shared" si="18"/>
        <v>0.96589999999999998</v>
      </c>
      <c r="K169" s="24">
        <f t="shared" si="19"/>
        <v>0.4829</v>
      </c>
      <c r="L169" s="24">
        <f t="shared" si="20"/>
        <v>0.5171</v>
      </c>
      <c r="M169" s="24">
        <f t="shared" si="21"/>
        <v>0.26829999999999998</v>
      </c>
      <c r="N169" s="24">
        <f t="shared" si="22"/>
        <v>0.1341</v>
      </c>
      <c r="O169" s="24">
        <f t="shared" si="23"/>
        <v>0.8659</v>
      </c>
      <c r="P169" s="24">
        <f t="shared" si="24"/>
        <v>0.72629999999999995</v>
      </c>
    </row>
    <row r="170" spans="1:16" x14ac:dyDescent="0.2">
      <c r="A170" s="1">
        <v>108116503</v>
      </c>
      <c r="B170" s="2" t="s">
        <v>190</v>
      </c>
      <c r="C170" s="2" t="s">
        <v>180</v>
      </c>
      <c r="D170" s="18">
        <v>21.457000000000001</v>
      </c>
      <c r="E170" s="23">
        <f t="shared" si="25"/>
        <v>1638.6949999999999</v>
      </c>
      <c r="F170" s="12">
        <v>1609.2550000000001</v>
      </c>
      <c r="G170" s="12">
        <v>1649.4870000000001</v>
      </c>
      <c r="H170" s="12">
        <v>1657.3430000000001</v>
      </c>
      <c r="I170" s="22">
        <f t="shared" si="26"/>
        <v>76.371099999999998</v>
      </c>
      <c r="J170" s="24">
        <f t="shared" si="18"/>
        <v>2.0192000000000001</v>
      </c>
      <c r="K170" s="24">
        <f t="shared" si="19"/>
        <v>1.0096000000000001</v>
      </c>
      <c r="L170" s="24">
        <f t="shared" si="20"/>
        <v>-9.5999999999999992E-3</v>
      </c>
      <c r="M170" s="24">
        <f t="shared" si="21"/>
        <v>0.47810000000000002</v>
      </c>
      <c r="N170" s="24">
        <f t="shared" si="22"/>
        <v>0.23899999999999999</v>
      </c>
      <c r="O170" s="24">
        <f t="shared" si="23"/>
        <v>0.76100000000000001</v>
      </c>
      <c r="P170" s="24">
        <f t="shared" si="24"/>
        <v>0.45269999999999999</v>
      </c>
    </row>
    <row r="171" spans="1:16" x14ac:dyDescent="0.2">
      <c r="A171" s="1">
        <v>108118503</v>
      </c>
      <c r="B171" s="2" t="s">
        <v>191</v>
      </c>
      <c r="C171" s="2" t="s">
        <v>180</v>
      </c>
      <c r="D171" s="18">
        <v>15.627000000000001</v>
      </c>
      <c r="E171" s="23">
        <f t="shared" si="25"/>
        <v>1534.9480000000001</v>
      </c>
      <c r="F171" s="12">
        <v>1488.3679999999999</v>
      </c>
      <c r="G171" s="12">
        <v>1536.345</v>
      </c>
      <c r="H171" s="12">
        <v>1580.1310000000001</v>
      </c>
      <c r="I171" s="22">
        <f t="shared" si="26"/>
        <v>98.224000000000004</v>
      </c>
      <c r="J171" s="24">
        <f t="shared" si="18"/>
        <v>2.597</v>
      </c>
      <c r="K171" s="24">
        <f t="shared" si="19"/>
        <v>1.2985</v>
      </c>
      <c r="L171" s="24">
        <f t="shared" si="20"/>
        <v>-0.29849999999999999</v>
      </c>
      <c r="M171" s="24">
        <f t="shared" si="21"/>
        <v>0.44779999999999998</v>
      </c>
      <c r="N171" s="24">
        <f t="shared" si="22"/>
        <v>0.22389999999999999</v>
      </c>
      <c r="O171" s="24">
        <f t="shared" si="23"/>
        <v>0.77610000000000001</v>
      </c>
      <c r="P171" s="24">
        <f t="shared" si="24"/>
        <v>0.34620000000000001</v>
      </c>
    </row>
    <row r="172" spans="1:16" x14ac:dyDescent="0.2">
      <c r="A172" s="1">
        <v>108561003</v>
      </c>
      <c r="B172" s="2" t="s">
        <v>192</v>
      </c>
      <c r="C172" s="2" t="s">
        <v>193</v>
      </c>
      <c r="D172" s="18">
        <v>165.018</v>
      </c>
      <c r="E172" s="23">
        <f t="shared" si="25"/>
        <v>800.39200000000005</v>
      </c>
      <c r="F172" s="12">
        <v>776.74599999999998</v>
      </c>
      <c r="G172" s="12">
        <v>806.93499999999995</v>
      </c>
      <c r="H172" s="12">
        <v>817.495</v>
      </c>
      <c r="I172" s="22">
        <f t="shared" si="26"/>
        <v>4.8502999999999998</v>
      </c>
      <c r="J172" s="24">
        <f t="shared" si="18"/>
        <v>0.12820000000000001</v>
      </c>
      <c r="K172" s="24">
        <f t="shared" si="19"/>
        <v>6.4100000000000004E-2</v>
      </c>
      <c r="L172" s="24">
        <f t="shared" si="20"/>
        <v>0.93589999999999995</v>
      </c>
      <c r="M172" s="24">
        <f t="shared" si="21"/>
        <v>0.23350000000000001</v>
      </c>
      <c r="N172" s="24">
        <f t="shared" si="22"/>
        <v>0.1167</v>
      </c>
      <c r="O172" s="24">
        <f t="shared" si="23"/>
        <v>0.88329999999999997</v>
      </c>
      <c r="P172" s="24">
        <f t="shared" si="24"/>
        <v>0.90429999999999999</v>
      </c>
    </row>
    <row r="173" spans="1:16" x14ac:dyDescent="0.2">
      <c r="A173" s="1">
        <v>108561803</v>
      </c>
      <c r="B173" s="2" t="s">
        <v>194</v>
      </c>
      <c r="C173" s="2" t="s">
        <v>193</v>
      </c>
      <c r="D173" s="18">
        <v>54.546999999999997</v>
      </c>
      <c r="E173" s="23">
        <f t="shared" si="25"/>
        <v>1004.022</v>
      </c>
      <c r="F173" s="12">
        <v>1012.696</v>
      </c>
      <c r="G173" s="12">
        <v>1001.467</v>
      </c>
      <c r="H173" s="12">
        <v>997.90200000000004</v>
      </c>
      <c r="I173" s="22">
        <f t="shared" si="26"/>
        <v>18.406500000000001</v>
      </c>
      <c r="J173" s="24">
        <f t="shared" si="18"/>
        <v>0.48659999999999998</v>
      </c>
      <c r="K173" s="24">
        <f t="shared" si="19"/>
        <v>0.24329999999999999</v>
      </c>
      <c r="L173" s="24">
        <f t="shared" si="20"/>
        <v>0.75670000000000004</v>
      </c>
      <c r="M173" s="24">
        <f t="shared" si="21"/>
        <v>0.29289999999999999</v>
      </c>
      <c r="N173" s="24">
        <f t="shared" si="22"/>
        <v>0.1464</v>
      </c>
      <c r="O173" s="24">
        <f t="shared" si="23"/>
        <v>0.85360000000000003</v>
      </c>
      <c r="P173" s="24">
        <f t="shared" si="24"/>
        <v>0.81479999999999997</v>
      </c>
    </row>
    <row r="174" spans="1:16" x14ac:dyDescent="0.2">
      <c r="A174" s="1">
        <v>108565203</v>
      </c>
      <c r="B174" s="2" t="s">
        <v>195</v>
      </c>
      <c r="C174" s="2" t="s">
        <v>193</v>
      </c>
      <c r="D174" s="18">
        <v>122.926</v>
      </c>
      <c r="E174" s="23">
        <f t="shared" si="25"/>
        <v>891.99699999999996</v>
      </c>
      <c r="F174" s="12">
        <v>883.60599999999999</v>
      </c>
      <c r="G174" s="12">
        <v>893.47900000000004</v>
      </c>
      <c r="H174" s="12">
        <v>898.90700000000004</v>
      </c>
      <c r="I174" s="22">
        <f t="shared" si="26"/>
        <v>7.2563000000000004</v>
      </c>
      <c r="J174" s="24">
        <f t="shared" si="18"/>
        <v>0.1918</v>
      </c>
      <c r="K174" s="24">
        <f t="shared" si="19"/>
        <v>9.5899999999999999E-2</v>
      </c>
      <c r="L174" s="24">
        <f t="shared" si="20"/>
        <v>0.90410000000000001</v>
      </c>
      <c r="M174" s="24">
        <f t="shared" si="21"/>
        <v>0.26019999999999999</v>
      </c>
      <c r="N174" s="24">
        <f t="shared" si="22"/>
        <v>0.13009999999999999</v>
      </c>
      <c r="O174" s="24">
        <f t="shared" si="23"/>
        <v>0.86990000000000001</v>
      </c>
      <c r="P174" s="24">
        <f t="shared" si="24"/>
        <v>0.88349999999999995</v>
      </c>
    </row>
    <row r="175" spans="1:16" x14ac:dyDescent="0.2">
      <c r="A175" s="1">
        <v>108565503</v>
      </c>
      <c r="B175" s="2" t="s">
        <v>196</v>
      </c>
      <c r="C175" s="2" t="s">
        <v>193</v>
      </c>
      <c r="D175" s="18">
        <v>104.396</v>
      </c>
      <c r="E175" s="23">
        <f t="shared" si="25"/>
        <v>1174.855</v>
      </c>
      <c r="F175" s="12">
        <v>1168.213</v>
      </c>
      <c r="G175" s="12">
        <v>1160.223</v>
      </c>
      <c r="H175" s="12">
        <v>1196.1300000000001</v>
      </c>
      <c r="I175" s="22">
        <f t="shared" si="26"/>
        <v>11.2538</v>
      </c>
      <c r="J175" s="24">
        <f t="shared" si="18"/>
        <v>0.29749999999999999</v>
      </c>
      <c r="K175" s="24">
        <f t="shared" si="19"/>
        <v>0.1487</v>
      </c>
      <c r="L175" s="24">
        <f t="shared" si="20"/>
        <v>0.85129999999999995</v>
      </c>
      <c r="M175" s="24">
        <f t="shared" si="21"/>
        <v>0.34279999999999999</v>
      </c>
      <c r="N175" s="24">
        <f t="shared" si="22"/>
        <v>0.1714</v>
      </c>
      <c r="O175" s="24">
        <f t="shared" si="23"/>
        <v>0.8286</v>
      </c>
      <c r="P175" s="24">
        <f t="shared" si="24"/>
        <v>0.83760000000000001</v>
      </c>
    </row>
    <row r="176" spans="1:16" x14ac:dyDescent="0.2">
      <c r="A176" s="1">
        <v>108566303</v>
      </c>
      <c r="B176" s="2" t="s">
        <v>197</v>
      </c>
      <c r="C176" s="2" t="s">
        <v>193</v>
      </c>
      <c r="D176" s="18">
        <v>146.38300000000001</v>
      </c>
      <c r="E176" s="23">
        <f t="shared" si="25"/>
        <v>753.02</v>
      </c>
      <c r="F176" s="12">
        <v>738.17499999999995</v>
      </c>
      <c r="G176" s="12">
        <v>757.06299999999999</v>
      </c>
      <c r="H176" s="12">
        <v>763.822</v>
      </c>
      <c r="I176" s="22">
        <f t="shared" si="26"/>
        <v>5.1440999999999999</v>
      </c>
      <c r="J176" s="24">
        <f t="shared" si="18"/>
        <v>0.13600000000000001</v>
      </c>
      <c r="K176" s="24">
        <f t="shared" si="19"/>
        <v>6.8000000000000005E-2</v>
      </c>
      <c r="L176" s="24">
        <f t="shared" si="20"/>
        <v>0.93200000000000005</v>
      </c>
      <c r="M176" s="24">
        <f t="shared" si="21"/>
        <v>0.21970000000000001</v>
      </c>
      <c r="N176" s="24">
        <f t="shared" si="22"/>
        <v>0.10979999999999999</v>
      </c>
      <c r="O176" s="24">
        <f t="shared" si="23"/>
        <v>0.89019999999999999</v>
      </c>
      <c r="P176" s="24">
        <f t="shared" si="24"/>
        <v>0.90690000000000004</v>
      </c>
    </row>
    <row r="177" spans="1:16" x14ac:dyDescent="0.2">
      <c r="A177" s="1">
        <v>108567004</v>
      </c>
      <c r="B177" s="2" t="s">
        <v>198</v>
      </c>
      <c r="C177" s="2" t="s">
        <v>193</v>
      </c>
      <c r="D177" s="18">
        <v>58.036000000000001</v>
      </c>
      <c r="E177" s="23">
        <f t="shared" si="25"/>
        <v>282.30599999999998</v>
      </c>
      <c r="F177" s="12">
        <v>271.39499999999998</v>
      </c>
      <c r="G177" s="12">
        <v>288.85899999999998</v>
      </c>
      <c r="H177" s="12">
        <v>286.66399999999999</v>
      </c>
      <c r="I177" s="22">
        <f t="shared" si="26"/>
        <v>4.8643000000000001</v>
      </c>
      <c r="J177" s="24">
        <f t="shared" si="18"/>
        <v>0.12859999999999999</v>
      </c>
      <c r="K177" s="24">
        <f t="shared" si="19"/>
        <v>6.4299999999999996E-2</v>
      </c>
      <c r="L177" s="24">
        <f t="shared" si="20"/>
        <v>0.93569999999999998</v>
      </c>
      <c r="M177" s="24">
        <f t="shared" si="21"/>
        <v>8.2299999999999998E-2</v>
      </c>
      <c r="N177" s="24">
        <f t="shared" si="22"/>
        <v>4.1099999999999998E-2</v>
      </c>
      <c r="O177" s="24">
        <f t="shared" si="23"/>
        <v>0.95889999999999997</v>
      </c>
      <c r="P177" s="24">
        <f t="shared" si="24"/>
        <v>0.9496</v>
      </c>
    </row>
    <row r="178" spans="1:16" x14ac:dyDescent="0.2">
      <c r="A178" s="1">
        <v>108567204</v>
      </c>
      <c r="B178" s="2" t="s">
        <v>199</v>
      </c>
      <c r="C178" s="2" t="s">
        <v>193</v>
      </c>
      <c r="D178" s="18">
        <v>69.3</v>
      </c>
      <c r="E178" s="23">
        <f t="shared" si="25"/>
        <v>486.75</v>
      </c>
      <c r="F178" s="12">
        <v>467.82299999999998</v>
      </c>
      <c r="G178" s="12">
        <v>492.60300000000001</v>
      </c>
      <c r="H178" s="12">
        <v>499.82499999999999</v>
      </c>
      <c r="I178" s="22">
        <f t="shared" si="26"/>
        <v>7.0237999999999996</v>
      </c>
      <c r="J178" s="24">
        <f t="shared" si="18"/>
        <v>0.1857</v>
      </c>
      <c r="K178" s="24">
        <f t="shared" si="19"/>
        <v>9.2799999999999994E-2</v>
      </c>
      <c r="L178" s="24">
        <f t="shared" si="20"/>
        <v>0.90720000000000001</v>
      </c>
      <c r="M178" s="24">
        <f t="shared" si="21"/>
        <v>0.14199999999999999</v>
      </c>
      <c r="N178" s="24">
        <f t="shared" si="22"/>
        <v>7.0999999999999994E-2</v>
      </c>
      <c r="O178" s="24">
        <f t="shared" si="23"/>
        <v>0.92900000000000005</v>
      </c>
      <c r="P178" s="24">
        <f t="shared" si="24"/>
        <v>0.92020000000000002</v>
      </c>
    </row>
    <row r="179" spans="1:16" x14ac:dyDescent="0.2">
      <c r="A179" s="1">
        <v>108567404</v>
      </c>
      <c r="B179" s="2" t="s">
        <v>200</v>
      </c>
      <c r="C179" s="2" t="s">
        <v>193</v>
      </c>
      <c r="D179" s="18">
        <v>66.177999999999997</v>
      </c>
      <c r="E179" s="23">
        <f t="shared" si="25"/>
        <v>336.50700000000001</v>
      </c>
      <c r="F179" s="12">
        <v>322.37099999999998</v>
      </c>
      <c r="G179" s="12">
        <v>331.82100000000003</v>
      </c>
      <c r="H179" s="12">
        <v>355.32900000000001</v>
      </c>
      <c r="I179" s="22">
        <f t="shared" si="26"/>
        <v>5.0848000000000004</v>
      </c>
      <c r="J179" s="24">
        <f t="shared" si="18"/>
        <v>0.13439999999999999</v>
      </c>
      <c r="K179" s="24">
        <f t="shared" si="19"/>
        <v>6.7199999999999996E-2</v>
      </c>
      <c r="L179" s="24">
        <f t="shared" si="20"/>
        <v>0.93279999999999996</v>
      </c>
      <c r="M179" s="24">
        <f t="shared" si="21"/>
        <v>9.8100000000000007E-2</v>
      </c>
      <c r="N179" s="24">
        <f t="shared" si="22"/>
        <v>4.9000000000000002E-2</v>
      </c>
      <c r="O179" s="24">
        <f t="shared" si="23"/>
        <v>0.95099999999999996</v>
      </c>
      <c r="P179" s="24">
        <f t="shared" si="24"/>
        <v>0.94369999999999998</v>
      </c>
    </row>
    <row r="180" spans="1:16" x14ac:dyDescent="0.2">
      <c r="A180" s="1">
        <v>108567703</v>
      </c>
      <c r="B180" s="2" t="s">
        <v>201</v>
      </c>
      <c r="C180" s="2" t="s">
        <v>193</v>
      </c>
      <c r="D180" s="18">
        <v>134.62799999999999</v>
      </c>
      <c r="E180" s="23">
        <f t="shared" si="25"/>
        <v>2267.2330000000002</v>
      </c>
      <c r="F180" s="12">
        <v>2209.5349999999999</v>
      </c>
      <c r="G180" s="12">
        <v>2294.6660000000002</v>
      </c>
      <c r="H180" s="12">
        <v>2297.4989999999998</v>
      </c>
      <c r="I180" s="22">
        <f t="shared" si="26"/>
        <v>16.840699999999998</v>
      </c>
      <c r="J180" s="24">
        <f t="shared" si="18"/>
        <v>0.44519999999999998</v>
      </c>
      <c r="K180" s="24">
        <f t="shared" si="19"/>
        <v>0.22259999999999999</v>
      </c>
      <c r="L180" s="24">
        <f t="shared" si="20"/>
        <v>0.77739999999999998</v>
      </c>
      <c r="M180" s="24">
        <f t="shared" si="21"/>
        <v>0.66149999999999998</v>
      </c>
      <c r="N180" s="24">
        <f t="shared" si="22"/>
        <v>0.33069999999999999</v>
      </c>
      <c r="O180" s="24">
        <f t="shared" si="23"/>
        <v>0.66930000000000001</v>
      </c>
      <c r="P180" s="24">
        <f t="shared" si="24"/>
        <v>0.71250000000000002</v>
      </c>
    </row>
    <row r="181" spans="1:16" x14ac:dyDescent="0.2">
      <c r="A181" s="1">
        <v>108568404</v>
      </c>
      <c r="B181" s="2" t="s">
        <v>202</v>
      </c>
      <c r="C181" s="2" t="s">
        <v>193</v>
      </c>
      <c r="D181" s="18">
        <v>102.58</v>
      </c>
      <c r="E181" s="23">
        <f t="shared" si="25"/>
        <v>391.048</v>
      </c>
      <c r="F181" s="12">
        <v>378.92599999999999</v>
      </c>
      <c r="G181" s="12">
        <v>387.19200000000001</v>
      </c>
      <c r="H181" s="12">
        <v>407.02600000000001</v>
      </c>
      <c r="I181" s="22">
        <f t="shared" si="26"/>
        <v>3.8121</v>
      </c>
      <c r="J181" s="24">
        <f t="shared" si="18"/>
        <v>0.1007</v>
      </c>
      <c r="K181" s="24">
        <f t="shared" si="19"/>
        <v>5.0299999999999997E-2</v>
      </c>
      <c r="L181" s="24">
        <f t="shared" si="20"/>
        <v>0.94969999999999999</v>
      </c>
      <c r="M181" s="24">
        <f t="shared" si="21"/>
        <v>0.11409999999999999</v>
      </c>
      <c r="N181" s="24">
        <f t="shared" si="22"/>
        <v>5.7000000000000002E-2</v>
      </c>
      <c r="O181" s="24">
        <f t="shared" si="23"/>
        <v>0.94299999999999995</v>
      </c>
      <c r="P181" s="24">
        <f t="shared" si="24"/>
        <v>0.9456</v>
      </c>
    </row>
    <row r="182" spans="1:16" x14ac:dyDescent="0.2">
      <c r="A182" s="1">
        <v>108569103</v>
      </c>
      <c r="B182" s="2" t="s">
        <v>203</v>
      </c>
      <c r="C182" s="2" t="s">
        <v>193</v>
      </c>
      <c r="D182" s="18">
        <v>57.597999999999999</v>
      </c>
      <c r="E182" s="23">
        <f t="shared" si="25"/>
        <v>1200.076</v>
      </c>
      <c r="F182" s="12">
        <v>1185.0260000000001</v>
      </c>
      <c r="G182" s="12">
        <v>1205.3900000000001</v>
      </c>
      <c r="H182" s="12">
        <v>1209.8130000000001</v>
      </c>
      <c r="I182" s="22">
        <f t="shared" si="26"/>
        <v>20.8353</v>
      </c>
      <c r="J182" s="24">
        <f t="shared" si="18"/>
        <v>0.55079999999999996</v>
      </c>
      <c r="K182" s="24">
        <f t="shared" si="19"/>
        <v>0.27539999999999998</v>
      </c>
      <c r="L182" s="24">
        <f t="shared" si="20"/>
        <v>0.72460000000000002</v>
      </c>
      <c r="M182" s="24">
        <f t="shared" si="21"/>
        <v>0.35010000000000002</v>
      </c>
      <c r="N182" s="24">
        <f t="shared" si="22"/>
        <v>0.17499999999999999</v>
      </c>
      <c r="O182" s="24">
        <f t="shared" si="23"/>
        <v>0.82499999999999996</v>
      </c>
      <c r="P182" s="24">
        <f t="shared" si="24"/>
        <v>0.78480000000000005</v>
      </c>
    </row>
    <row r="183" spans="1:16" x14ac:dyDescent="0.2">
      <c r="A183" s="1">
        <v>109122703</v>
      </c>
      <c r="B183" s="2" t="s">
        <v>204</v>
      </c>
      <c r="C183" s="2" t="s">
        <v>205</v>
      </c>
      <c r="D183" s="18">
        <v>398.41800000000001</v>
      </c>
      <c r="E183" s="23">
        <f t="shared" si="25"/>
        <v>632.11</v>
      </c>
      <c r="F183" s="12">
        <v>604.24599999999998</v>
      </c>
      <c r="G183" s="12">
        <v>627.755</v>
      </c>
      <c r="H183" s="12">
        <v>664.32799999999997</v>
      </c>
      <c r="I183" s="22">
        <f t="shared" si="26"/>
        <v>1.5865</v>
      </c>
      <c r="J183" s="24">
        <f t="shared" si="18"/>
        <v>4.19E-2</v>
      </c>
      <c r="K183" s="24">
        <f t="shared" si="19"/>
        <v>2.0899999999999998E-2</v>
      </c>
      <c r="L183" s="24">
        <f t="shared" si="20"/>
        <v>0.97909999999999997</v>
      </c>
      <c r="M183" s="24">
        <f t="shared" si="21"/>
        <v>0.18440000000000001</v>
      </c>
      <c r="N183" s="24">
        <f t="shared" si="22"/>
        <v>9.2200000000000004E-2</v>
      </c>
      <c r="O183" s="24">
        <f t="shared" si="23"/>
        <v>0.90780000000000005</v>
      </c>
      <c r="P183" s="24">
        <f t="shared" si="24"/>
        <v>0.93630000000000002</v>
      </c>
    </row>
    <row r="184" spans="1:16" x14ac:dyDescent="0.2">
      <c r="A184" s="1">
        <v>109243503</v>
      </c>
      <c r="B184" s="2" t="s">
        <v>206</v>
      </c>
      <c r="C184" s="2" t="s">
        <v>207</v>
      </c>
      <c r="D184" s="18">
        <v>166.87</v>
      </c>
      <c r="E184" s="23">
        <f t="shared" si="25"/>
        <v>610.05600000000004</v>
      </c>
      <c r="F184" s="12">
        <v>592.98800000000006</v>
      </c>
      <c r="G184" s="12">
        <v>608.27700000000004</v>
      </c>
      <c r="H184" s="12">
        <v>628.90200000000004</v>
      </c>
      <c r="I184" s="22">
        <f t="shared" si="26"/>
        <v>3.6558000000000002</v>
      </c>
      <c r="J184" s="24">
        <f t="shared" si="18"/>
        <v>9.6600000000000005E-2</v>
      </c>
      <c r="K184" s="24">
        <f t="shared" si="19"/>
        <v>4.8300000000000003E-2</v>
      </c>
      <c r="L184" s="24">
        <f t="shared" si="20"/>
        <v>0.95169999999999999</v>
      </c>
      <c r="M184" s="24">
        <f t="shared" si="21"/>
        <v>0.17799999999999999</v>
      </c>
      <c r="N184" s="24">
        <f t="shared" si="22"/>
        <v>8.8999999999999996E-2</v>
      </c>
      <c r="O184" s="24">
        <f t="shared" si="23"/>
        <v>0.91100000000000003</v>
      </c>
      <c r="P184" s="24">
        <f t="shared" si="24"/>
        <v>0.92720000000000002</v>
      </c>
    </row>
    <row r="185" spans="1:16" x14ac:dyDescent="0.2">
      <c r="A185" s="1">
        <v>109246003</v>
      </c>
      <c r="B185" s="2" t="s">
        <v>208</v>
      </c>
      <c r="C185" s="2" t="s">
        <v>207</v>
      </c>
      <c r="D185" s="18">
        <v>184.203</v>
      </c>
      <c r="E185" s="23">
        <f t="shared" si="25"/>
        <v>868.04100000000005</v>
      </c>
      <c r="F185" s="12">
        <v>845.84699999999998</v>
      </c>
      <c r="G185" s="12">
        <v>878.48900000000003</v>
      </c>
      <c r="H185" s="12">
        <v>879.78599999999994</v>
      </c>
      <c r="I185" s="22">
        <f t="shared" si="26"/>
        <v>4.7123999999999997</v>
      </c>
      <c r="J185" s="24">
        <f t="shared" si="18"/>
        <v>0.1245</v>
      </c>
      <c r="K185" s="24">
        <f t="shared" si="19"/>
        <v>6.2199999999999998E-2</v>
      </c>
      <c r="L185" s="24">
        <f t="shared" si="20"/>
        <v>0.93779999999999997</v>
      </c>
      <c r="M185" s="24">
        <f t="shared" si="21"/>
        <v>0.25319999999999998</v>
      </c>
      <c r="N185" s="24">
        <f t="shared" si="22"/>
        <v>0.12659999999999999</v>
      </c>
      <c r="O185" s="24">
        <f t="shared" si="23"/>
        <v>0.87339999999999995</v>
      </c>
      <c r="P185" s="24">
        <f t="shared" si="24"/>
        <v>0.89910000000000001</v>
      </c>
    </row>
    <row r="186" spans="1:16" x14ac:dyDescent="0.2">
      <c r="A186" s="1">
        <v>109248003</v>
      </c>
      <c r="B186" s="2" t="s">
        <v>209</v>
      </c>
      <c r="C186" s="2" t="s">
        <v>207</v>
      </c>
      <c r="D186" s="18">
        <v>341.83199999999999</v>
      </c>
      <c r="E186" s="23">
        <f t="shared" si="25"/>
        <v>2142.0720000000001</v>
      </c>
      <c r="F186" s="12">
        <v>2102.41</v>
      </c>
      <c r="G186" s="12">
        <v>2132.721</v>
      </c>
      <c r="H186" s="12">
        <v>2191.0859999999998</v>
      </c>
      <c r="I186" s="22">
        <f t="shared" si="26"/>
        <v>6.2664</v>
      </c>
      <c r="J186" s="24">
        <f t="shared" si="18"/>
        <v>0.1656</v>
      </c>
      <c r="K186" s="24">
        <f t="shared" si="19"/>
        <v>8.2799999999999999E-2</v>
      </c>
      <c r="L186" s="24">
        <f t="shared" si="20"/>
        <v>0.91720000000000002</v>
      </c>
      <c r="M186" s="24">
        <f t="shared" si="21"/>
        <v>0.625</v>
      </c>
      <c r="N186" s="24">
        <f t="shared" si="22"/>
        <v>0.3125</v>
      </c>
      <c r="O186" s="24">
        <f t="shared" si="23"/>
        <v>0.6875</v>
      </c>
      <c r="P186" s="24">
        <f t="shared" si="24"/>
        <v>0.77929999999999999</v>
      </c>
    </row>
    <row r="187" spans="1:16" x14ac:dyDescent="0.2">
      <c r="A187" s="1">
        <v>109420803</v>
      </c>
      <c r="B187" s="2" t="s">
        <v>210</v>
      </c>
      <c r="C187" s="2" t="s">
        <v>211</v>
      </c>
      <c r="D187" s="18">
        <v>253.517</v>
      </c>
      <c r="E187" s="23">
        <f t="shared" si="25"/>
        <v>2611.85</v>
      </c>
      <c r="F187" s="12">
        <v>2588.8739999999998</v>
      </c>
      <c r="G187" s="12">
        <v>2613.2350000000001</v>
      </c>
      <c r="H187" s="12">
        <v>2633.4409999999998</v>
      </c>
      <c r="I187" s="22">
        <f t="shared" si="26"/>
        <v>10.3024</v>
      </c>
      <c r="J187" s="24">
        <f t="shared" si="18"/>
        <v>0.27239999999999998</v>
      </c>
      <c r="K187" s="24">
        <f t="shared" si="19"/>
        <v>0.13619999999999999</v>
      </c>
      <c r="L187" s="24">
        <f t="shared" si="20"/>
        <v>0.86380000000000001</v>
      </c>
      <c r="M187" s="24">
        <f t="shared" si="21"/>
        <v>0.7621</v>
      </c>
      <c r="N187" s="24">
        <f t="shared" si="22"/>
        <v>0.38100000000000001</v>
      </c>
      <c r="O187" s="24">
        <f t="shared" si="23"/>
        <v>0.61899999999999999</v>
      </c>
      <c r="P187" s="24">
        <f t="shared" si="24"/>
        <v>0.71689999999999998</v>
      </c>
    </row>
    <row r="188" spans="1:16" x14ac:dyDescent="0.2">
      <c r="A188" s="1">
        <v>109422303</v>
      </c>
      <c r="B188" s="2" t="s">
        <v>212</v>
      </c>
      <c r="C188" s="2" t="s">
        <v>211</v>
      </c>
      <c r="D188" s="18">
        <v>245.26400000000001</v>
      </c>
      <c r="E188" s="23">
        <f t="shared" si="25"/>
        <v>1204.7850000000001</v>
      </c>
      <c r="F188" s="12">
        <v>1182.287</v>
      </c>
      <c r="G188" s="12">
        <v>1204.607</v>
      </c>
      <c r="H188" s="12">
        <v>1227.461</v>
      </c>
      <c r="I188" s="22">
        <f t="shared" si="26"/>
        <v>4.9120999999999997</v>
      </c>
      <c r="J188" s="24">
        <f t="shared" si="18"/>
        <v>0.1298</v>
      </c>
      <c r="K188" s="24">
        <f t="shared" si="19"/>
        <v>6.4899999999999999E-2</v>
      </c>
      <c r="L188" s="24">
        <f t="shared" si="20"/>
        <v>0.93510000000000004</v>
      </c>
      <c r="M188" s="24">
        <f t="shared" si="21"/>
        <v>0.35149999999999998</v>
      </c>
      <c r="N188" s="24">
        <f t="shared" si="22"/>
        <v>0.1757</v>
      </c>
      <c r="O188" s="24">
        <f t="shared" si="23"/>
        <v>0.82430000000000003</v>
      </c>
      <c r="P188" s="24">
        <f t="shared" si="24"/>
        <v>0.86860000000000004</v>
      </c>
    </row>
    <row r="189" spans="1:16" x14ac:dyDescent="0.2">
      <c r="A189" s="1">
        <v>109426003</v>
      </c>
      <c r="B189" s="2" t="s">
        <v>213</v>
      </c>
      <c r="C189" s="2" t="s">
        <v>211</v>
      </c>
      <c r="D189" s="18">
        <v>87.616</v>
      </c>
      <c r="E189" s="23">
        <f t="shared" si="25"/>
        <v>688.73500000000001</v>
      </c>
      <c r="F189" s="12">
        <v>683.98</v>
      </c>
      <c r="G189" s="12">
        <v>677.83600000000001</v>
      </c>
      <c r="H189" s="12">
        <v>704.39</v>
      </c>
      <c r="I189" s="22">
        <f t="shared" si="26"/>
        <v>7.8608000000000002</v>
      </c>
      <c r="J189" s="24">
        <f t="shared" si="18"/>
        <v>0.20780000000000001</v>
      </c>
      <c r="K189" s="24">
        <f t="shared" si="19"/>
        <v>0.10390000000000001</v>
      </c>
      <c r="L189" s="24">
        <f t="shared" si="20"/>
        <v>0.89610000000000001</v>
      </c>
      <c r="M189" s="24">
        <f t="shared" si="21"/>
        <v>0.2009</v>
      </c>
      <c r="N189" s="24">
        <f t="shared" si="22"/>
        <v>0.1004</v>
      </c>
      <c r="O189" s="24">
        <f t="shared" si="23"/>
        <v>0.89959999999999996</v>
      </c>
      <c r="P189" s="24">
        <f t="shared" si="24"/>
        <v>0.8982</v>
      </c>
    </row>
    <row r="190" spans="1:16" x14ac:dyDescent="0.2">
      <c r="A190" s="1">
        <v>109426303</v>
      </c>
      <c r="B190" s="2" t="s">
        <v>214</v>
      </c>
      <c r="C190" s="2" t="s">
        <v>211</v>
      </c>
      <c r="D190" s="18">
        <v>170.87200000000001</v>
      </c>
      <c r="E190" s="23">
        <f t="shared" si="25"/>
        <v>890.58399999999995</v>
      </c>
      <c r="F190" s="12">
        <v>892.452</v>
      </c>
      <c r="G190" s="12">
        <v>884.83500000000004</v>
      </c>
      <c r="H190" s="12">
        <v>894.46600000000001</v>
      </c>
      <c r="I190" s="22">
        <f t="shared" si="26"/>
        <v>5.2119</v>
      </c>
      <c r="J190" s="24">
        <f t="shared" si="18"/>
        <v>0.13780000000000001</v>
      </c>
      <c r="K190" s="24">
        <f t="shared" si="19"/>
        <v>6.8900000000000003E-2</v>
      </c>
      <c r="L190" s="24">
        <f t="shared" si="20"/>
        <v>0.93110000000000004</v>
      </c>
      <c r="M190" s="24">
        <f t="shared" si="21"/>
        <v>0.25979999999999998</v>
      </c>
      <c r="N190" s="24">
        <f t="shared" si="22"/>
        <v>0.12989999999999999</v>
      </c>
      <c r="O190" s="24">
        <f t="shared" si="23"/>
        <v>0.87009999999999998</v>
      </c>
      <c r="P190" s="24">
        <f t="shared" si="24"/>
        <v>0.89449999999999996</v>
      </c>
    </row>
    <row r="191" spans="1:16" x14ac:dyDescent="0.2">
      <c r="A191" s="1">
        <v>109427503</v>
      </c>
      <c r="B191" s="2" t="s">
        <v>215</v>
      </c>
      <c r="C191" s="2" t="s">
        <v>211</v>
      </c>
      <c r="D191" s="18">
        <v>339.84699999999998</v>
      </c>
      <c r="E191" s="23">
        <f t="shared" si="25"/>
        <v>859.83199999999999</v>
      </c>
      <c r="F191" s="12">
        <v>832.32</v>
      </c>
      <c r="G191" s="12">
        <v>874.88199999999995</v>
      </c>
      <c r="H191" s="12">
        <v>872.29499999999996</v>
      </c>
      <c r="I191" s="22">
        <f t="shared" si="26"/>
        <v>2.5299999999999998</v>
      </c>
      <c r="J191" s="24">
        <f t="shared" si="18"/>
        <v>6.6799999999999998E-2</v>
      </c>
      <c r="K191" s="24">
        <f t="shared" si="19"/>
        <v>3.3399999999999999E-2</v>
      </c>
      <c r="L191" s="24">
        <f t="shared" si="20"/>
        <v>0.96660000000000001</v>
      </c>
      <c r="M191" s="24">
        <f t="shared" si="21"/>
        <v>0.25080000000000002</v>
      </c>
      <c r="N191" s="24">
        <f t="shared" si="22"/>
        <v>0.12540000000000001</v>
      </c>
      <c r="O191" s="24">
        <f t="shared" si="23"/>
        <v>0.87460000000000004</v>
      </c>
      <c r="P191" s="24">
        <f t="shared" si="24"/>
        <v>0.91139999999999999</v>
      </c>
    </row>
    <row r="192" spans="1:16" x14ac:dyDescent="0.2">
      <c r="A192" s="1">
        <v>109530304</v>
      </c>
      <c r="B192" s="2" t="s">
        <v>216</v>
      </c>
      <c r="C192" s="2" t="s">
        <v>217</v>
      </c>
      <c r="D192" s="18">
        <v>226.054</v>
      </c>
      <c r="E192" s="23">
        <f t="shared" si="25"/>
        <v>174.35900000000001</v>
      </c>
      <c r="F192" s="12">
        <v>164.96700000000001</v>
      </c>
      <c r="G192" s="12">
        <v>169.84700000000001</v>
      </c>
      <c r="H192" s="12">
        <v>188.262</v>
      </c>
      <c r="I192" s="22">
        <f t="shared" si="26"/>
        <v>0.77129999999999999</v>
      </c>
      <c r="J192" s="24">
        <f t="shared" si="18"/>
        <v>2.0299999999999999E-2</v>
      </c>
      <c r="K192" s="24">
        <f t="shared" si="19"/>
        <v>1.01E-2</v>
      </c>
      <c r="L192" s="24">
        <f t="shared" si="20"/>
        <v>0.9899</v>
      </c>
      <c r="M192" s="24">
        <f t="shared" si="21"/>
        <v>5.0799999999999998E-2</v>
      </c>
      <c r="N192" s="24">
        <f t="shared" si="22"/>
        <v>2.5399999999999999E-2</v>
      </c>
      <c r="O192" s="24">
        <f t="shared" si="23"/>
        <v>0.97460000000000002</v>
      </c>
      <c r="P192" s="24">
        <f t="shared" si="24"/>
        <v>0.98070000000000002</v>
      </c>
    </row>
    <row r="193" spans="1:16" x14ac:dyDescent="0.2">
      <c r="A193" s="1">
        <v>109531304</v>
      </c>
      <c r="B193" s="2" t="s">
        <v>218</v>
      </c>
      <c r="C193" s="2" t="s">
        <v>217</v>
      </c>
      <c r="D193" s="18">
        <v>211.94399999999999</v>
      </c>
      <c r="E193" s="23">
        <f t="shared" si="25"/>
        <v>807.32899999999995</v>
      </c>
      <c r="F193" s="12">
        <v>807.77</v>
      </c>
      <c r="G193" s="12">
        <v>811.51</v>
      </c>
      <c r="H193" s="12">
        <v>802.70600000000002</v>
      </c>
      <c r="I193" s="22">
        <f t="shared" si="26"/>
        <v>3.8090999999999999</v>
      </c>
      <c r="J193" s="24">
        <f t="shared" si="18"/>
        <v>0.1007</v>
      </c>
      <c r="K193" s="24">
        <f t="shared" si="19"/>
        <v>5.0299999999999997E-2</v>
      </c>
      <c r="L193" s="24">
        <f t="shared" si="20"/>
        <v>0.94969999999999999</v>
      </c>
      <c r="M193" s="24">
        <f t="shared" si="21"/>
        <v>0.23549999999999999</v>
      </c>
      <c r="N193" s="24">
        <f t="shared" si="22"/>
        <v>0.1177</v>
      </c>
      <c r="O193" s="24">
        <f t="shared" si="23"/>
        <v>0.88229999999999997</v>
      </c>
      <c r="P193" s="24">
        <f t="shared" si="24"/>
        <v>0.90920000000000001</v>
      </c>
    </row>
    <row r="194" spans="1:16" x14ac:dyDescent="0.2">
      <c r="A194" s="1">
        <v>109532804</v>
      </c>
      <c r="B194" s="2" t="s">
        <v>219</v>
      </c>
      <c r="C194" s="2" t="s">
        <v>217</v>
      </c>
      <c r="D194" s="18">
        <v>315.86500000000001</v>
      </c>
      <c r="E194" s="23">
        <f t="shared" si="25"/>
        <v>359.80200000000002</v>
      </c>
      <c r="F194" s="12">
        <v>356.541</v>
      </c>
      <c r="G194" s="12">
        <v>348.41500000000002</v>
      </c>
      <c r="H194" s="12">
        <v>374.45100000000002</v>
      </c>
      <c r="I194" s="22">
        <f t="shared" si="26"/>
        <v>1.1391</v>
      </c>
      <c r="J194" s="24">
        <f t="shared" ref="J194:J257" si="27">TRUNC(I194/$I$503,4)</f>
        <v>3.0099999999999998E-2</v>
      </c>
      <c r="K194" s="24">
        <f t="shared" ref="K194:K257" si="28">TRUNC(J194*0.5,4)</f>
        <v>1.4999999999999999E-2</v>
      </c>
      <c r="L194" s="24">
        <f t="shared" ref="L194:L257" si="29">TRUNC(1-K194,4)</f>
        <v>0.98499999999999999</v>
      </c>
      <c r="M194" s="24">
        <f t="shared" ref="M194:M257" si="30">TRUNC(E194/$E$504,4)</f>
        <v>0.10489999999999999</v>
      </c>
      <c r="N194" s="24">
        <f t="shared" ref="N194:N257" si="31">TRUNC(M194*0.5,4)</f>
        <v>5.2400000000000002E-2</v>
      </c>
      <c r="O194" s="24">
        <f t="shared" ref="O194:O257" si="32">TRUNC(1-N194,4)</f>
        <v>0.9476</v>
      </c>
      <c r="P194" s="24">
        <f t="shared" ref="P194:P257" si="33">TRUNC((L194*0.4)+(O194*0.6),4)</f>
        <v>0.96250000000000002</v>
      </c>
    </row>
    <row r="195" spans="1:16" x14ac:dyDescent="0.2">
      <c r="A195" s="1">
        <v>109535504</v>
      </c>
      <c r="B195" s="2" t="s">
        <v>220</v>
      </c>
      <c r="C195" s="2" t="s">
        <v>217</v>
      </c>
      <c r="D195" s="18">
        <v>228.755</v>
      </c>
      <c r="E195" s="23">
        <f t="shared" ref="E195:E258" si="34">ROUND(AVERAGE(F195:H195),3)</f>
        <v>563.69600000000003</v>
      </c>
      <c r="F195" s="12">
        <v>564.13900000000001</v>
      </c>
      <c r="G195" s="12">
        <v>564.64</v>
      </c>
      <c r="H195" s="12">
        <v>562.30799999999999</v>
      </c>
      <c r="I195" s="22">
        <f t="shared" ref="I195:I258" si="35">TRUNC(E195/D195,4)</f>
        <v>2.4641000000000002</v>
      </c>
      <c r="J195" s="24">
        <f t="shared" si="27"/>
        <v>6.5100000000000005E-2</v>
      </c>
      <c r="K195" s="24">
        <f t="shared" si="28"/>
        <v>3.2500000000000001E-2</v>
      </c>
      <c r="L195" s="24">
        <f t="shared" si="29"/>
        <v>0.96750000000000003</v>
      </c>
      <c r="M195" s="24">
        <f t="shared" si="30"/>
        <v>0.16439999999999999</v>
      </c>
      <c r="N195" s="24">
        <f t="shared" si="31"/>
        <v>8.2199999999999995E-2</v>
      </c>
      <c r="O195" s="24">
        <f t="shared" si="32"/>
        <v>0.91779999999999995</v>
      </c>
      <c r="P195" s="24">
        <f t="shared" si="33"/>
        <v>0.93759999999999999</v>
      </c>
    </row>
    <row r="196" spans="1:16" x14ac:dyDescent="0.2">
      <c r="A196" s="1">
        <v>109537504</v>
      </c>
      <c r="B196" s="2" t="s">
        <v>221</v>
      </c>
      <c r="C196" s="2" t="s">
        <v>217</v>
      </c>
      <c r="D196" s="18">
        <v>122.557</v>
      </c>
      <c r="E196" s="23">
        <f t="shared" si="34"/>
        <v>434.89600000000002</v>
      </c>
      <c r="F196" s="12">
        <v>421.22</v>
      </c>
      <c r="G196" s="12">
        <v>428.63499999999999</v>
      </c>
      <c r="H196" s="12">
        <v>454.83300000000003</v>
      </c>
      <c r="I196" s="22">
        <f t="shared" si="35"/>
        <v>3.5485000000000002</v>
      </c>
      <c r="J196" s="24">
        <f t="shared" si="27"/>
        <v>9.3799999999999994E-2</v>
      </c>
      <c r="K196" s="24">
        <f t="shared" si="28"/>
        <v>4.6899999999999997E-2</v>
      </c>
      <c r="L196" s="24">
        <f t="shared" si="29"/>
        <v>0.95309999999999995</v>
      </c>
      <c r="M196" s="24">
        <f t="shared" si="30"/>
        <v>0.12690000000000001</v>
      </c>
      <c r="N196" s="24">
        <f t="shared" si="31"/>
        <v>6.3399999999999998E-2</v>
      </c>
      <c r="O196" s="24">
        <f t="shared" si="32"/>
        <v>0.93659999999999999</v>
      </c>
      <c r="P196" s="24">
        <f t="shared" si="33"/>
        <v>0.94320000000000004</v>
      </c>
    </row>
    <row r="197" spans="1:16" x14ac:dyDescent="0.2">
      <c r="A197" s="1">
        <v>110141003</v>
      </c>
      <c r="B197" s="2" t="s">
        <v>222</v>
      </c>
      <c r="C197" s="2" t="s">
        <v>223</v>
      </c>
      <c r="D197" s="18">
        <v>341.16</v>
      </c>
      <c r="E197" s="23">
        <f t="shared" si="34"/>
        <v>1741.4659999999999</v>
      </c>
      <c r="F197" s="12">
        <v>1708.953</v>
      </c>
      <c r="G197" s="12">
        <v>1723.0139999999999</v>
      </c>
      <c r="H197" s="12">
        <v>1792.432</v>
      </c>
      <c r="I197" s="22">
        <f t="shared" si="35"/>
        <v>5.1044999999999998</v>
      </c>
      <c r="J197" s="24">
        <f t="shared" si="27"/>
        <v>0.13489999999999999</v>
      </c>
      <c r="K197" s="24">
        <f t="shared" si="28"/>
        <v>6.7400000000000002E-2</v>
      </c>
      <c r="L197" s="24">
        <f t="shared" si="29"/>
        <v>0.93259999999999998</v>
      </c>
      <c r="M197" s="24">
        <f t="shared" si="30"/>
        <v>0.5081</v>
      </c>
      <c r="N197" s="24">
        <f t="shared" si="31"/>
        <v>0.254</v>
      </c>
      <c r="O197" s="24">
        <f t="shared" si="32"/>
        <v>0.746</v>
      </c>
      <c r="P197" s="24">
        <f t="shared" si="33"/>
        <v>0.8206</v>
      </c>
    </row>
    <row r="198" spans="1:16" x14ac:dyDescent="0.2">
      <c r="A198" s="1">
        <v>110141103</v>
      </c>
      <c r="B198" s="2" t="s">
        <v>224</v>
      </c>
      <c r="C198" s="2" t="s">
        <v>223</v>
      </c>
      <c r="D198" s="18">
        <v>116.75</v>
      </c>
      <c r="E198" s="23">
        <f t="shared" si="34"/>
        <v>2811.02</v>
      </c>
      <c r="F198" s="12">
        <v>2808.2539999999999</v>
      </c>
      <c r="G198" s="12">
        <v>2794.8130000000001</v>
      </c>
      <c r="H198" s="12">
        <v>2829.9929999999999</v>
      </c>
      <c r="I198" s="22">
        <f t="shared" si="35"/>
        <v>24.077200000000001</v>
      </c>
      <c r="J198" s="24">
        <f t="shared" si="27"/>
        <v>0.63660000000000005</v>
      </c>
      <c r="K198" s="24">
        <f t="shared" si="28"/>
        <v>0.31830000000000003</v>
      </c>
      <c r="L198" s="24">
        <f t="shared" si="29"/>
        <v>0.68169999999999997</v>
      </c>
      <c r="M198" s="24">
        <f t="shared" si="30"/>
        <v>0.82020000000000004</v>
      </c>
      <c r="N198" s="24">
        <f t="shared" si="31"/>
        <v>0.41010000000000002</v>
      </c>
      <c r="O198" s="24">
        <f t="shared" si="32"/>
        <v>0.58989999999999998</v>
      </c>
      <c r="P198" s="24">
        <f t="shared" si="33"/>
        <v>0.62660000000000005</v>
      </c>
    </row>
    <row r="199" spans="1:16" x14ac:dyDescent="0.2">
      <c r="A199" s="1">
        <v>110147003</v>
      </c>
      <c r="B199" s="2" t="s">
        <v>225</v>
      </c>
      <c r="C199" s="2" t="s">
        <v>223</v>
      </c>
      <c r="D199" s="18">
        <v>256.00799999999998</v>
      </c>
      <c r="E199" s="23">
        <f t="shared" si="34"/>
        <v>1515.1079999999999</v>
      </c>
      <c r="F199" s="12">
        <v>1514.915</v>
      </c>
      <c r="G199" s="12">
        <v>1495.9069999999999</v>
      </c>
      <c r="H199" s="12">
        <v>1534.502</v>
      </c>
      <c r="I199" s="22">
        <f t="shared" si="35"/>
        <v>5.9181999999999997</v>
      </c>
      <c r="J199" s="24">
        <f t="shared" si="27"/>
        <v>0.15640000000000001</v>
      </c>
      <c r="K199" s="24">
        <f t="shared" si="28"/>
        <v>7.8200000000000006E-2</v>
      </c>
      <c r="L199" s="24">
        <f t="shared" si="29"/>
        <v>0.92179999999999995</v>
      </c>
      <c r="M199" s="24">
        <f t="shared" si="30"/>
        <v>0.44209999999999999</v>
      </c>
      <c r="N199" s="24">
        <f t="shared" si="31"/>
        <v>0.221</v>
      </c>
      <c r="O199" s="24">
        <f t="shared" si="32"/>
        <v>0.77900000000000003</v>
      </c>
      <c r="P199" s="24">
        <f t="shared" si="33"/>
        <v>0.83609999999999995</v>
      </c>
    </row>
    <row r="200" spans="1:16" x14ac:dyDescent="0.2">
      <c r="A200" s="1">
        <v>110148002</v>
      </c>
      <c r="B200" s="2" t="s">
        <v>226</v>
      </c>
      <c r="C200" s="2" t="s">
        <v>223</v>
      </c>
      <c r="D200" s="18">
        <v>151.13</v>
      </c>
      <c r="E200" s="23">
        <f t="shared" si="34"/>
        <v>7101.4679999999998</v>
      </c>
      <c r="F200" s="12">
        <v>7169.0079999999998</v>
      </c>
      <c r="G200" s="12">
        <v>7089.277</v>
      </c>
      <c r="H200" s="12">
        <v>7046.12</v>
      </c>
      <c r="I200" s="22">
        <f t="shared" si="35"/>
        <v>46.989100000000001</v>
      </c>
      <c r="J200" s="24">
        <f t="shared" si="27"/>
        <v>1.2423999999999999</v>
      </c>
      <c r="K200" s="24">
        <f t="shared" si="28"/>
        <v>0.62119999999999997</v>
      </c>
      <c r="L200" s="24">
        <f t="shared" si="29"/>
        <v>0.37880000000000003</v>
      </c>
      <c r="M200" s="24">
        <f t="shared" si="30"/>
        <v>2.0722</v>
      </c>
      <c r="N200" s="24">
        <f t="shared" si="31"/>
        <v>1.0361</v>
      </c>
      <c r="O200" s="24">
        <f t="shared" si="32"/>
        <v>-3.61E-2</v>
      </c>
      <c r="P200" s="24">
        <f t="shared" si="33"/>
        <v>0.1298</v>
      </c>
    </row>
    <row r="201" spans="1:16" x14ac:dyDescent="0.2">
      <c r="A201" s="1">
        <v>110171003</v>
      </c>
      <c r="B201" s="2" t="s">
        <v>227</v>
      </c>
      <c r="C201" s="2" t="s">
        <v>134</v>
      </c>
      <c r="D201" s="18">
        <v>347.60500000000002</v>
      </c>
      <c r="E201" s="23">
        <f t="shared" si="34"/>
        <v>2351.7190000000001</v>
      </c>
      <c r="F201" s="12">
        <v>2351.9450000000002</v>
      </c>
      <c r="G201" s="12">
        <v>2337.1729999999998</v>
      </c>
      <c r="H201" s="12">
        <v>2366.04</v>
      </c>
      <c r="I201" s="22">
        <f t="shared" si="35"/>
        <v>6.7653999999999996</v>
      </c>
      <c r="J201" s="24">
        <f t="shared" si="27"/>
        <v>0.17879999999999999</v>
      </c>
      <c r="K201" s="24">
        <f t="shared" si="28"/>
        <v>8.9399999999999993E-2</v>
      </c>
      <c r="L201" s="24">
        <f t="shared" si="29"/>
        <v>0.91059999999999997</v>
      </c>
      <c r="M201" s="24">
        <f t="shared" si="30"/>
        <v>0.68620000000000003</v>
      </c>
      <c r="N201" s="24">
        <f t="shared" si="31"/>
        <v>0.34310000000000002</v>
      </c>
      <c r="O201" s="24">
        <f t="shared" si="32"/>
        <v>0.65690000000000004</v>
      </c>
      <c r="P201" s="24">
        <f t="shared" si="33"/>
        <v>0.75829999999999997</v>
      </c>
    </row>
    <row r="202" spans="1:16" x14ac:dyDescent="0.2">
      <c r="A202" s="1">
        <v>110171803</v>
      </c>
      <c r="B202" s="2" t="s">
        <v>228</v>
      </c>
      <c r="C202" s="2" t="s">
        <v>134</v>
      </c>
      <c r="D202" s="18">
        <v>116.608</v>
      </c>
      <c r="E202" s="23">
        <f t="shared" si="34"/>
        <v>1076.4690000000001</v>
      </c>
      <c r="F202" s="12">
        <v>1034.7280000000001</v>
      </c>
      <c r="G202" s="12">
        <v>1088.6179999999999</v>
      </c>
      <c r="H202" s="12">
        <v>1106.0609999999999</v>
      </c>
      <c r="I202" s="22">
        <f t="shared" si="35"/>
        <v>9.2315000000000005</v>
      </c>
      <c r="J202" s="24">
        <f t="shared" si="27"/>
        <v>0.24399999999999999</v>
      </c>
      <c r="K202" s="24">
        <f t="shared" si="28"/>
        <v>0.122</v>
      </c>
      <c r="L202" s="24">
        <f t="shared" si="29"/>
        <v>0.878</v>
      </c>
      <c r="M202" s="24">
        <f t="shared" si="30"/>
        <v>0.31409999999999999</v>
      </c>
      <c r="N202" s="24">
        <f t="shared" si="31"/>
        <v>0.157</v>
      </c>
      <c r="O202" s="24">
        <f t="shared" si="32"/>
        <v>0.84299999999999997</v>
      </c>
      <c r="P202" s="24">
        <f t="shared" si="33"/>
        <v>0.85699999999999998</v>
      </c>
    </row>
    <row r="203" spans="1:16" x14ac:dyDescent="0.2">
      <c r="A203" s="1">
        <v>110173003</v>
      </c>
      <c r="B203" s="2" t="s">
        <v>229</v>
      </c>
      <c r="C203" s="2" t="s">
        <v>134</v>
      </c>
      <c r="D203" s="18">
        <v>98.75</v>
      </c>
      <c r="E203" s="23">
        <f t="shared" si="34"/>
        <v>826.34</v>
      </c>
      <c r="F203" s="12">
        <v>815.06899999999996</v>
      </c>
      <c r="G203" s="12">
        <v>833.46299999999997</v>
      </c>
      <c r="H203" s="12">
        <v>830.48900000000003</v>
      </c>
      <c r="I203" s="22">
        <f t="shared" si="35"/>
        <v>8.3680000000000003</v>
      </c>
      <c r="J203" s="24">
        <f t="shared" si="27"/>
        <v>0.22120000000000001</v>
      </c>
      <c r="K203" s="24">
        <f t="shared" si="28"/>
        <v>0.1106</v>
      </c>
      <c r="L203" s="24">
        <f t="shared" si="29"/>
        <v>0.88939999999999997</v>
      </c>
      <c r="M203" s="24">
        <f t="shared" si="30"/>
        <v>0.24110000000000001</v>
      </c>
      <c r="N203" s="24">
        <f t="shared" si="31"/>
        <v>0.1205</v>
      </c>
      <c r="O203" s="24">
        <f t="shared" si="32"/>
        <v>0.87949999999999995</v>
      </c>
      <c r="P203" s="24">
        <f t="shared" si="33"/>
        <v>0.88339999999999996</v>
      </c>
    </row>
    <row r="204" spans="1:16" x14ac:dyDescent="0.2">
      <c r="A204" s="1">
        <v>110173504</v>
      </c>
      <c r="B204" s="2" t="s">
        <v>230</v>
      </c>
      <c r="C204" s="2" t="s">
        <v>134</v>
      </c>
      <c r="D204" s="18">
        <v>83.486999999999995</v>
      </c>
      <c r="E204" s="23">
        <f t="shared" si="34"/>
        <v>308.64100000000002</v>
      </c>
      <c r="F204" s="12">
        <v>309.25799999999998</v>
      </c>
      <c r="G204" s="12">
        <v>302.79199999999997</v>
      </c>
      <c r="H204" s="12">
        <v>313.87299999999999</v>
      </c>
      <c r="I204" s="22">
        <f t="shared" si="35"/>
        <v>3.6968000000000001</v>
      </c>
      <c r="J204" s="24">
        <f t="shared" si="27"/>
        <v>9.7699999999999995E-2</v>
      </c>
      <c r="K204" s="24">
        <f t="shared" si="28"/>
        <v>4.8800000000000003E-2</v>
      </c>
      <c r="L204" s="24">
        <f t="shared" si="29"/>
        <v>0.95120000000000005</v>
      </c>
      <c r="M204" s="24">
        <f t="shared" si="30"/>
        <v>0.09</v>
      </c>
      <c r="N204" s="24">
        <f t="shared" si="31"/>
        <v>4.4999999999999998E-2</v>
      </c>
      <c r="O204" s="24">
        <f t="shared" si="32"/>
        <v>0.95499999999999996</v>
      </c>
      <c r="P204" s="24">
        <f t="shared" si="33"/>
        <v>0.95340000000000003</v>
      </c>
    </row>
    <row r="205" spans="1:16" x14ac:dyDescent="0.2">
      <c r="A205" s="1">
        <v>110175003</v>
      </c>
      <c r="B205" s="2" t="s">
        <v>231</v>
      </c>
      <c r="C205" s="2" t="s">
        <v>134</v>
      </c>
      <c r="D205" s="18">
        <v>94.84</v>
      </c>
      <c r="E205" s="23">
        <f t="shared" si="34"/>
        <v>933.89200000000005</v>
      </c>
      <c r="F205" s="12">
        <v>913.03700000000003</v>
      </c>
      <c r="G205" s="12">
        <v>924.43299999999999</v>
      </c>
      <c r="H205" s="12">
        <v>964.20699999999999</v>
      </c>
      <c r="I205" s="22">
        <f t="shared" si="35"/>
        <v>9.8469999999999995</v>
      </c>
      <c r="J205" s="24">
        <f t="shared" si="27"/>
        <v>0.26029999999999998</v>
      </c>
      <c r="K205" s="24">
        <f t="shared" si="28"/>
        <v>0.13009999999999999</v>
      </c>
      <c r="L205" s="24">
        <f t="shared" si="29"/>
        <v>0.86990000000000001</v>
      </c>
      <c r="M205" s="24">
        <f t="shared" si="30"/>
        <v>0.27250000000000002</v>
      </c>
      <c r="N205" s="24">
        <f t="shared" si="31"/>
        <v>0.13619999999999999</v>
      </c>
      <c r="O205" s="24">
        <f t="shared" si="32"/>
        <v>0.86380000000000001</v>
      </c>
      <c r="P205" s="24">
        <f t="shared" si="33"/>
        <v>0.86619999999999997</v>
      </c>
    </row>
    <row r="206" spans="1:16" x14ac:dyDescent="0.2">
      <c r="A206" s="1">
        <v>110177003</v>
      </c>
      <c r="B206" s="2" t="s">
        <v>232</v>
      </c>
      <c r="C206" s="2" t="s">
        <v>134</v>
      </c>
      <c r="D206" s="18">
        <v>224.71100000000001</v>
      </c>
      <c r="E206" s="23">
        <f t="shared" si="34"/>
        <v>1812.086</v>
      </c>
      <c r="F206" s="12">
        <v>1802.385</v>
      </c>
      <c r="G206" s="12">
        <v>1807.6220000000001</v>
      </c>
      <c r="H206" s="12">
        <v>1826.251</v>
      </c>
      <c r="I206" s="22">
        <f t="shared" si="35"/>
        <v>8.0640000000000001</v>
      </c>
      <c r="J206" s="24">
        <f t="shared" si="27"/>
        <v>0.2132</v>
      </c>
      <c r="K206" s="24">
        <f t="shared" si="28"/>
        <v>0.1066</v>
      </c>
      <c r="L206" s="24">
        <f t="shared" si="29"/>
        <v>0.89339999999999997</v>
      </c>
      <c r="M206" s="24">
        <f t="shared" si="30"/>
        <v>0.52869999999999995</v>
      </c>
      <c r="N206" s="24">
        <f t="shared" si="31"/>
        <v>0.26429999999999998</v>
      </c>
      <c r="O206" s="24">
        <f t="shared" si="32"/>
        <v>0.73570000000000002</v>
      </c>
      <c r="P206" s="24">
        <f t="shared" si="33"/>
        <v>0.79869999999999997</v>
      </c>
    </row>
    <row r="207" spans="1:16" x14ac:dyDescent="0.2">
      <c r="A207" s="1">
        <v>110179003</v>
      </c>
      <c r="B207" s="2" t="s">
        <v>233</v>
      </c>
      <c r="C207" s="2" t="s">
        <v>134</v>
      </c>
      <c r="D207" s="18">
        <v>165.458</v>
      </c>
      <c r="E207" s="23">
        <f t="shared" si="34"/>
        <v>1104.9349999999999</v>
      </c>
      <c r="F207" s="12">
        <v>1079.819</v>
      </c>
      <c r="G207" s="12">
        <v>1100.3009999999999</v>
      </c>
      <c r="H207" s="12">
        <v>1134.684</v>
      </c>
      <c r="I207" s="22">
        <f t="shared" si="35"/>
        <v>6.6779999999999999</v>
      </c>
      <c r="J207" s="24">
        <f t="shared" si="27"/>
        <v>0.17649999999999999</v>
      </c>
      <c r="K207" s="24">
        <f t="shared" si="28"/>
        <v>8.8200000000000001E-2</v>
      </c>
      <c r="L207" s="24">
        <f t="shared" si="29"/>
        <v>0.91180000000000005</v>
      </c>
      <c r="M207" s="24">
        <f t="shared" si="30"/>
        <v>0.32240000000000002</v>
      </c>
      <c r="N207" s="24">
        <f t="shared" si="31"/>
        <v>0.16120000000000001</v>
      </c>
      <c r="O207" s="24">
        <f t="shared" si="32"/>
        <v>0.83879999999999999</v>
      </c>
      <c r="P207" s="24">
        <f t="shared" si="33"/>
        <v>0.86799999999999999</v>
      </c>
    </row>
    <row r="208" spans="1:16" x14ac:dyDescent="0.2">
      <c r="A208" s="1">
        <v>110183602</v>
      </c>
      <c r="B208" s="2" t="s">
        <v>234</v>
      </c>
      <c r="C208" s="2" t="s">
        <v>235</v>
      </c>
      <c r="D208" s="18">
        <v>970.76400000000001</v>
      </c>
      <c r="E208" s="23">
        <f t="shared" si="34"/>
        <v>4473.4880000000003</v>
      </c>
      <c r="F208" s="12">
        <v>4458.2179999999998</v>
      </c>
      <c r="G208" s="12">
        <v>4456.76</v>
      </c>
      <c r="H208" s="12">
        <v>4505.4849999999997</v>
      </c>
      <c r="I208" s="22">
        <f t="shared" si="35"/>
        <v>4.6082000000000001</v>
      </c>
      <c r="J208" s="24">
        <f t="shared" si="27"/>
        <v>0.12180000000000001</v>
      </c>
      <c r="K208" s="24">
        <f t="shared" si="28"/>
        <v>6.0900000000000003E-2</v>
      </c>
      <c r="L208" s="24">
        <f t="shared" si="29"/>
        <v>0.93910000000000005</v>
      </c>
      <c r="M208" s="24">
        <f t="shared" si="30"/>
        <v>1.3052999999999999</v>
      </c>
      <c r="N208" s="24">
        <f t="shared" si="31"/>
        <v>0.65259999999999996</v>
      </c>
      <c r="O208" s="24">
        <f t="shared" si="32"/>
        <v>0.34739999999999999</v>
      </c>
      <c r="P208" s="24">
        <f t="shared" si="33"/>
        <v>0.58399999999999996</v>
      </c>
    </row>
    <row r="209" spans="1:16" x14ac:dyDescent="0.2">
      <c r="A209" s="1">
        <v>111291304</v>
      </c>
      <c r="B209" s="2" t="s">
        <v>236</v>
      </c>
      <c r="C209" s="2" t="s">
        <v>237</v>
      </c>
      <c r="D209" s="18">
        <v>120.556</v>
      </c>
      <c r="E209" s="23">
        <f t="shared" si="34"/>
        <v>997.17899999999997</v>
      </c>
      <c r="F209" s="12">
        <v>988.97299999999996</v>
      </c>
      <c r="G209" s="12">
        <v>1002.237</v>
      </c>
      <c r="H209" s="12">
        <v>1000.328</v>
      </c>
      <c r="I209" s="22">
        <f t="shared" si="35"/>
        <v>8.2714999999999996</v>
      </c>
      <c r="J209" s="24">
        <f t="shared" si="27"/>
        <v>0.21870000000000001</v>
      </c>
      <c r="K209" s="24">
        <f t="shared" si="28"/>
        <v>0.10929999999999999</v>
      </c>
      <c r="L209" s="24">
        <f t="shared" si="29"/>
        <v>0.89070000000000005</v>
      </c>
      <c r="M209" s="24">
        <f t="shared" si="30"/>
        <v>0.29089999999999999</v>
      </c>
      <c r="N209" s="24">
        <f t="shared" si="31"/>
        <v>0.1454</v>
      </c>
      <c r="O209" s="24">
        <f t="shared" si="32"/>
        <v>0.85460000000000003</v>
      </c>
      <c r="P209" s="24">
        <f t="shared" si="33"/>
        <v>0.86899999999999999</v>
      </c>
    </row>
    <row r="210" spans="1:16" x14ac:dyDescent="0.2">
      <c r="A210" s="1">
        <v>111292304</v>
      </c>
      <c r="B210" s="2" t="s">
        <v>238</v>
      </c>
      <c r="C210" s="2" t="s">
        <v>237</v>
      </c>
      <c r="D210" s="18">
        <v>106.96</v>
      </c>
      <c r="E210" s="23">
        <f t="shared" si="34"/>
        <v>380.65199999999999</v>
      </c>
      <c r="F210" s="12">
        <v>367.113</v>
      </c>
      <c r="G210" s="12">
        <v>367.60500000000002</v>
      </c>
      <c r="H210" s="12">
        <v>407.238</v>
      </c>
      <c r="I210" s="22">
        <f t="shared" si="35"/>
        <v>3.5588000000000002</v>
      </c>
      <c r="J210" s="24">
        <f t="shared" si="27"/>
        <v>9.4E-2</v>
      </c>
      <c r="K210" s="24">
        <f t="shared" si="28"/>
        <v>4.7E-2</v>
      </c>
      <c r="L210" s="24">
        <f t="shared" si="29"/>
        <v>0.95299999999999996</v>
      </c>
      <c r="M210" s="24">
        <f t="shared" si="30"/>
        <v>0.111</v>
      </c>
      <c r="N210" s="24">
        <f t="shared" si="31"/>
        <v>5.5500000000000001E-2</v>
      </c>
      <c r="O210" s="24">
        <f t="shared" si="32"/>
        <v>0.94450000000000001</v>
      </c>
      <c r="P210" s="24">
        <f t="shared" si="33"/>
        <v>0.94789999999999996</v>
      </c>
    </row>
    <row r="211" spans="1:16" x14ac:dyDescent="0.2">
      <c r="A211" s="1">
        <v>111297504</v>
      </c>
      <c r="B211" s="2" t="s">
        <v>239</v>
      </c>
      <c r="C211" s="2" t="s">
        <v>237</v>
      </c>
      <c r="D211" s="18">
        <v>210.53899999999999</v>
      </c>
      <c r="E211" s="23">
        <f t="shared" si="34"/>
        <v>782.45500000000004</v>
      </c>
      <c r="F211" s="12">
        <v>761.04100000000005</v>
      </c>
      <c r="G211" s="12">
        <v>773.13599999999997</v>
      </c>
      <c r="H211" s="12">
        <v>813.18799999999999</v>
      </c>
      <c r="I211" s="22">
        <f t="shared" si="35"/>
        <v>3.7164000000000001</v>
      </c>
      <c r="J211" s="24">
        <f t="shared" si="27"/>
        <v>9.8199999999999996E-2</v>
      </c>
      <c r="K211" s="24">
        <f t="shared" si="28"/>
        <v>4.9099999999999998E-2</v>
      </c>
      <c r="L211" s="24">
        <f t="shared" si="29"/>
        <v>0.95089999999999997</v>
      </c>
      <c r="M211" s="24">
        <f t="shared" si="30"/>
        <v>0.2283</v>
      </c>
      <c r="N211" s="24">
        <f t="shared" si="31"/>
        <v>0.11409999999999999</v>
      </c>
      <c r="O211" s="24">
        <f t="shared" si="32"/>
        <v>0.88590000000000002</v>
      </c>
      <c r="P211" s="24">
        <f t="shared" si="33"/>
        <v>0.91190000000000004</v>
      </c>
    </row>
    <row r="212" spans="1:16" x14ac:dyDescent="0.2">
      <c r="A212" s="1">
        <v>111312503</v>
      </c>
      <c r="B212" s="2" t="s">
        <v>240</v>
      </c>
      <c r="C212" s="2" t="s">
        <v>241</v>
      </c>
      <c r="D212" s="18">
        <v>274.88200000000001</v>
      </c>
      <c r="E212" s="23">
        <f t="shared" si="34"/>
        <v>2066.6909999999998</v>
      </c>
      <c r="F212" s="12">
        <v>2078.335</v>
      </c>
      <c r="G212" s="12">
        <v>2043.9369999999999</v>
      </c>
      <c r="H212" s="12">
        <v>2077.8020000000001</v>
      </c>
      <c r="I212" s="22">
        <f t="shared" si="35"/>
        <v>7.5183999999999997</v>
      </c>
      <c r="J212" s="24">
        <f t="shared" si="27"/>
        <v>0.19869999999999999</v>
      </c>
      <c r="K212" s="24">
        <f t="shared" si="28"/>
        <v>9.9299999999999999E-2</v>
      </c>
      <c r="L212" s="24">
        <f t="shared" si="29"/>
        <v>0.90069999999999995</v>
      </c>
      <c r="M212" s="24">
        <f t="shared" si="30"/>
        <v>0.60299999999999998</v>
      </c>
      <c r="N212" s="24">
        <f t="shared" si="31"/>
        <v>0.30149999999999999</v>
      </c>
      <c r="O212" s="24">
        <f t="shared" si="32"/>
        <v>0.69850000000000001</v>
      </c>
      <c r="P212" s="24">
        <f t="shared" si="33"/>
        <v>0.77929999999999999</v>
      </c>
    </row>
    <row r="213" spans="1:16" x14ac:dyDescent="0.2">
      <c r="A213" s="1">
        <v>111312804</v>
      </c>
      <c r="B213" s="2" t="s">
        <v>242</v>
      </c>
      <c r="C213" s="2" t="s">
        <v>241</v>
      </c>
      <c r="D213" s="18">
        <v>134.83500000000001</v>
      </c>
      <c r="E213" s="23">
        <f t="shared" si="34"/>
        <v>762.32600000000002</v>
      </c>
      <c r="F213" s="12">
        <v>746.65099999999995</v>
      </c>
      <c r="G213" s="12">
        <v>771.73299999999995</v>
      </c>
      <c r="H213" s="12">
        <v>768.59500000000003</v>
      </c>
      <c r="I213" s="22">
        <f t="shared" si="35"/>
        <v>5.6536999999999997</v>
      </c>
      <c r="J213" s="24">
        <f t="shared" si="27"/>
        <v>0.14940000000000001</v>
      </c>
      <c r="K213" s="24">
        <f t="shared" si="28"/>
        <v>7.4700000000000003E-2</v>
      </c>
      <c r="L213" s="24">
        <f t="shared" si="29"/>
        <v>0.92530000000000001</v>
      </c>
      <c r="M213" s="24">
        <f t="shared" si="30"/>
        <v>0.22239999999999999</v>
      </c>
      <c r="N213" s="24">
        <f t="shared" si="31"/>
        <v>0.11119999999999999</v>
      </c>
      <c r="O213" s="24">
        <f t="shared" si="32"/>
        <v>0.88880000000000003</v>
      </c>
      <c r="P213" s="24">
        <f t="shared" si="33"/>
        <v>0.90339999999999998</v>
      </c>
    </row>
    <row r="214" spans="1:16" x14ac:dyDescent="0.2">
      <c r="A214" s="1">
        <v>111316003</v>
      </c>
      <c r="B214" s="2" t="s">
        <v>243</v>
      </c>
      <c r="C214" s="2" t="s">
        <v>241</v>
      </c>
      <c r="D214" s="18">
        <v>149.53800000000001</v>
      </c>
      <c r="E214" s="23">
        <f t="shared" si="34"/>
        <v>1540.8430000000001</v>
      </c>
      <c r="F214" s="12">
        <v>1516.7470000000001</v>
      </c>
      <c r="G214" s="12">
        <v>1540.3340000000001</v>
      </c>
      <c r="H214" s="12">
        <v>1565.4469999999999</v>
      </c>
      <c r="I214" s="22">
        <f t="shared" si="35"/>
        <v>10.304</v>
      </c>
      <c r="J214" s="24">
        <f t="shared" si="27"/>
        <v>0.27239999999999998</v>
      </c>
      <c r="K214" s="24">
        <f t="shared" si="28"/>
        <v>0.13619999999999999</v>
      </c>
      <c r="L214" s="24">
        <f t="shared" si="29"/>
        <v>0.86380000000000001</v>
      </c>
      <c r="M214" s="24">
        <f t="shared" si="30"/>
        <v>0.4496</v>
      </c>
      <c r="N214" s="24">
        <f t="shared" si="31"/>
        <v>0.2248</v>
      </c>
      <c r="O214" s="24">
        <f t="shared" si="32"/>
        <v>0.7752</v>
      </c>
      <c r="P214" s="24">
        <f t="shared" si="33"/>
        <v>0.81059999999999999</v>
      </c>
    </row>
    <row r="215" spans="1:16" x14ac:dyDescent="0.2">
      <c r="A215" s="1">
        <v>111317503</v>
      </c>
      <c r="B215" s="2" t="s">
        <v>244</v>
      </c>
      <c r="C215" s="2" t="s">
        <v>241</v>
      </c>
      <c r="D215" s="18">
        <v>221.4</v>
      </c>
      <c r="E215" s="23">
        <f t="shared" si="34"/>
        <v>1257.643</v>
      </c>
      <c r="F215" s="12">
        <v>1233.184</v>
      </c>
      <c r="G215" s="12">
        <v>1228.8599999999999</v>
      </c>
      <c r="H215" s="12">
        <v>1310.884</v>
      </c>
      <c r="I215" s="22">
        <f t="shared" si="35"/>
        <v>5.6803999999999997</v>
      </c>
      <c r="J215" s="24">
        <f t="shared" si="27"/>
        <v>0.15010000000000001</v>
      </c>
      <c r="K215" s="24">
        <f t="shared" si="28"/>
        <v>7.4999999999999997E-2</v>
      </c>
      <c r="L215" s="24">
        <f t="shared" si="29"/>
        <v>0.92500000000000004</v>
      </c>
      <c r="M215" s="24">
        <f t="shared" si="30"/>
        <v>0.3669</v>
      </c>
      <c r="N215" s="24">
        <f t="shared" si="31"/>
        <v>0.18340000000000001</v>
      </c>
      <c r="O215" s="24">
        <f t="shared" si="32"/>
        <v>0.81659999999999999</v>
      </c>
      <c r="P215" s="24">
        <f t="shared" si="33"/>
        <v>0.8599</v>
      </c>
    </row>
    <row r="216" spans="1:16" x14ac:dyDescent="0.2">
      <c r="A216" s="1">
        <v>111343603</v>
      </c>
      <c r="B216" s="2" t="s">
        <v>245</v>
      </c>
      <c r="C216" s="2" t="s">
        <v>246</v>
      </c>
      <c r="D216" s="18">
        <v>374.05399999999997</v>
      </c>
      <c r="E216" s="23">
        <f t="shared" si="34"/>
        <v>3014.5169999999998</v>
      </c>
      <c r="F216" s="12">
        <v>2981.92</v>
      </c>
      <c r="G216" s="12">
        <v>3009.3679999999999</v>
      </c>
      <c r="H216" s="12">
        <v>3052.2640000000001</v>
      </c>
      <c r="I216" s="22">
        <f t="shared" si="35"/>
        <v>8.0589999999999993</v>
      </c>
      <c r="J216" s="24">
        <f t="shared" si="27"/>
        <v>0.21299999999999999</v>
      </c>
      <c r="K216" s="24">
        <f t="shared" si="28"/>
        <v>0.1065</v>
      </c>
      <c r="L216" s="24">
        <f t="shared" si="29"/>
        <v>0.89349999999999996</v>
      </c>
      <c r="M216" s="24">
        <f t="shared" si="30"/>
        <v>0.87960000000000005</v>
      </c>
      <c r="N216" s="24">
        <f t="shared" si="31"/>
        <v>0.43980000000000002</v>
      </c>
      <c r="O216" s="24">
        <f t="shared" si="32"/>
        <v>0.56020000000000003</v>
      </c>
      <c r="P216" s="24">
        <f t="shared" si="33"/>
        <v>0.69350000000000001</v>
      </c>
    </row>
    <row r="217" spans="1:16" x14ac:dyDescent="0.2">
      <c r="A217" s="1">
        <v>111444602</v>
      </c>
      <c r="B217" s="2" t="s">
        <v>247</v>
      </c>
      <c r="C217" s="2" t="s">
        <v>248</v>
      </c>
      <c r="D217" s="18">
        <v>364.73</v>
      </c>
      <c r="E217" s="23">
        <f t="shared" si="34"/>
        <v>5297.7020000000002</v>
      </c>
      <c r="F217" s="12">
        <v>5178.8329999999996</v>
      </c>
      <c r="G217" s="12">
        <v>5311.2579999999998</v>
      </c>
      <c r="H217" s="12">
        <v>5403.0140000000001</v>
      </c>
      <c r="I217" s="22">
        <f t="shared" si="35"/>
        <v>14.524900000000001</v>
      </c>
      <c r="J217" s="24">
        <f t="shared" si="27"/>
        <v>0.38400000000000001</v>
      </c>
      <c r="K217" s="24">
        <f t="shared" si="28"/>
        <v>0.192</v>
      </c>
      <c r="L217" s="24">
        <f t="shared" si="29"/>
        <v>0.80800000000000005</v>
      </c>
      <c r="M217" s="24">
        <f t="shared" si="30"/>
        <v>1.5458000000000001</v>
      </c>
      <c r="N217" s="24">
        <f t="shared" si="31"/>
        <v>0.77290000000000003</v>
      </c>
      <c r="O217" s="24">
        <f t="shared" si="32"/>
        <v>0.2271</v>
      </c>
      <c r="P217" s="24">
        <f t="shared" si="33"/>
        <v>0.45939999999999998</v>
      </c>
    </row>
    <row r="218" spans="1:16" x14ac:dyDescent="0.2">
      <c r="A218" s="1">
        <v>112011103</v>
      </c>
      <c r="B218" s="2" t="s">
        <v>249</v>
      </c>
      <c r="C218" s="2" t="s">
        <v>250</v>
      </c>
      <c r="D218" s="18">
        <v>75.265000000000001</v>
      </c>
      <c r="E218" s="23">
        <f t="shared" si="34"/>
        <v>2091.116</v>
      </c>
      <c r="F218" s="12">
        <v>2072.547</v>
      </c>
      <c r="G218" s="12">
        <v>2091.5970000000002</v>
      </c>
      <c r="H218" s="12">
        <v>2109.2049999999999</v>
      </c>
      <c r="I218" s="22">
        <f t="shared" si="35"/>
        <v>27.783300000000001</v>
      </c>
      <c r="J218" s="24">
        <f t="shared" si="27"/>
        <v>0.73460000000000003</v>
      </c>
      <c r="K218" s="24">
        <f t="shared" si="28"/>
        <v>0.36730000000000002</v>
      </c>
      <c r="L218" s="24">
        <f t="shared" si="29"/>
        <v>0.63270000000000004</v>
      </c>
      <c r="M218" s="24">
        <f t="shared" si="30"/>
        <v>0.61009999999999998</v>
      </c>
      <c r="N218" s="24">
        <f t="shared" si="31"/>
        <v>0.30499999999999999</v>
      </c>
      <c r="O218" s="24">
        <f t="shared" si="32"/>
        <v>0.69499999999999995</v>
      </c>
      <c r="P218" s="24">
        <f t="shared" si="33"/>
        <v>0.67</v>
      </c>
    </row>
    <row r="219" spans="1:16" x14ac:dyDescent="0.2">
      <c r="A219" s="1">
        <v>112011603</v>
      </c>
      <c r="B219" s="2" t="s">
        <v>251</v>
      </c>
      <c r="C219" s="2" t="s">
        <v>250</v>
      </c>
      <c r="D219" s="18">
        <v>75.108999999999995</v>
      </c>
      <c r="E219" s="23">
        <f t="shared" si="34"/>
        <v>3974.9450000000002</v>
      </c>
      <c r="F219" s="12">
        <v>3954.4989999999998</v>
      </c>
      <c r="G219" s="12">
        <v>3966.3180000000002</v>
      </c>
      <c r="H219" s="12">
        <v>4004.0189999999998</v>
      </c>
      <c r="I219" s="22">
        <f t="shared" si="35"/>
        <v>52.9223</v>
      </c>
      <c r="J219" s="24">
        <f t="shared" si="27"/>
        <v>1.3992</v>
      </c>
      <c r="K219" s="24">
        <f t="shared" si="28"/>
        <v>0.6996</v>
      </c>
      <c r="L219" s="24">
        <f t="shared" si="29"/>
        <v>0.3004</v>
      </c>
      <c r="M219" s="24">
        <f t="shared" si="30"/>
        <v>1.1597999999999999</v>
      </c>
      <c r="N219" s="24">
        <f t="shared" si="31"/>
        <v>0.57989999999999997</v>
      </c>
      <c r="O219" s="24">
        <f t="shared" si="32"/>
        <v>0.42009999999999997</v>
      </c>
      <c r="P219" s="24">
        <f t="shared" si="33"/>
        <v>0.37219999999999998</v>
      </c>
    </row>
    <row r="220" spans="1:16" x14ac:dyDescent="0.2">
      <c r="A220" s="1">
        <v>112013054</v>
      </c>
      <c r="B220" s="2" t="s">
        <v>252</v>
      </c>
      <c r="C220" s="2" t="s">
        <v>250</v>
      </c>
      <c r="D220" s="18">
        <v>61.656999999999996</v>
      </c>
      <c r="E220" s="23">
        <f t="shared" si="34"/>
        <v>1121.25</v>
      </c>
      <c r="F220" s="12">
        <v>1081.99</v>
      </c>
      <c r="G220" s="12">
        <v>1124.5640000000001</v>
      </c>
      <c r="H220" s="12">
        <v>1157.1959999999999</v>
      </c>
      <c r="I220" s="22">
        <f t="shared" si="35"/>
        <v>18.185199999999998</v>
      </c>
      <c r="J220" s="24">
        <f t="shared" si="27"/>
        <v>0.48080000000000001</v>
      </c>
      <c r="K220" s="24">
        <f t="shared" si="28"/>
        <v>0.2404</v>
      </c>
      <c r="L220" s="24">
        <f t="shared" si="29"/>
        <v>0.75960000000000005</v>
      </c>
      <c r="M220" s="24">
        <f t="shared" si="30"/>
        <v>0.3271</v>
      </c>
      <c r="N220" s="24">
        <f t="shared" si="31"/>
        <v>0.16350000000000001</v>
      </c>
      <c r="O220" s="24">
        <f t="shared" si="32"/>
        <v>0.83650000000000002</v>
      </c>
      <c r="P220" s="24">
        <f t="shared" si="33"/>
        <v>0.80569999999999997</v>
      </c>
    </row>
    <row r="221" spans="1:16" x14ac:dyDescent="0.2">
      <c r="A221" s="1">
        <v>112013753</v>
      </c>
      <c r="B221" s="2" t="s">
        <v>253</v>
      </c>
      <c r="C221" s="2" t="s">
        <v>250</v>
      </c>
      <c r="D221" s="18">
        <v>176.82599999999999</v>
      </c>
      <c r="E221" s="23">
        <f t="shared" si="34"/>
        <v>3091.5430000000001</v>
      </c>
      <c r="F221" s="12">
        <v>3110.2829999999999</v>
      </c>
      <c r="G221" s="12">
        <v>3085.6120000000001</v>
      </c>
      <c r="H221" s="12">
        <v>3078.7350000000001</v>
      </c>
      <c r="I221" s="22">
        <f t="shared" si="35"/>
        <v>17.483499999999999</v>
      </c>
      <c r="J221" s="24">
        <f t="shared" si="27"/>
        <v>0.4622</v>
      </c>
      <c r="K221" s="24">
        <f t="shared" si="28"/>
        <v>0.2311</v>
      </c>
      <c r="L221" s="24">
        <f t="shared" si="29"/>
        <v>0.76890000000000003</v>
      </c>
      <c r="M221" s="24">
        <f t="shared" si="30"/>
        <v>0.90210000000000001</v>
      </c>
      <c r="N221" s="24">
        <f t="shared" si="31"/>
        <v>0.45100000000000001</v>
      </c>
      <c r="O221" s="24">
        <f t="shared" si="32"/>
        <v>0.54900000000000004</v>
      </c>
      <c r="P221" s="24">
        <f t="shared" si="33"/>
        <v>0.63690000000000002</v>
      </c>
    </row>
    <row r="222" spans="1:16" x14ac:dyDescent="0.2">
      <c r="A222" s="1">
        <v>112015203</v>
      </c>
      <c r="B222" s="2" t="s">
        <v>254</v>
      </c>
      <c r="C222" s="2" t="s">
        <v>250</v>
      </c>
      <c r="D222" s="18">
        <v>49.195</v>
      </c>
      <c r="E222" s="23">
        <f t="shared" si="34"/>
        <v>2075.3090000000002</v>
      </c>
      <c r="F222" s="12">
        <v>2060.85</v>
      </c>
      <c r="G222" s="12">
        <v>2059.5569999999998</v>
      </c>
      <c r="H222" s="12">
        <v>2105.52</v>
      </c>
      <c r="I222" s="22">
        <f t="shared" si="35"/>
        <v>42.185299999999998</v>
      </c>
      <c r="J222" s="24">
        <f t="shared" si="27"/>
        <v>1.1153</v>
      </c>
      <c r="K222" s="24">
        <f t="shared" si="28"/>
        <v>0.55759999999999998</v>
      </c>
      <c r="L222" s="24">
        <f t="shared" si="29"/>
        <v>0.44240000000000002</v>
      </c>
      <c r="M222" s="24">
        <f t="shared" si="30"/>
        <v>0.60550000000000004</v>
      </c>
      <c r="N222" s="24">
        <f t="shared" si="31"/>
        <v>0.30270000000000002</v>
      </c>
      <c r="O222" s="24">
        <f t="shared" si="32"/>
        <v>0.69730000000000003</v>
      </c>
      <c r="P222" s="24">
        <f t="shared" si="33"/>
        <v>0.59530000000000005</v>
      </c>
    </row>
    <row r="223" spans="1:16" x14ac:dyDescent="0.2">
      <c r="A223" s="1">
        <v>112018523</v>
      </c>
      <c r="B223" s="2" t="s">
        <v>255</v>
      </c>
      <c r="C223" s="2" t="s">
        <v>250</v>
      </c>
      <c r="D223" s="18">
        <v>83.736000000000004</v>
      </c>
      <c r="E223" s="23">
        <f t="shared" si="34"/>
        <v>1753.704</v>
      </c>
      <c r="F223" s="12">
        <v>1777.636</v>
      </c>
      <c r="G223" s="12">
        <v>1752.471</v>
      </c>
      <c r="H223" s="12">
        <v>1731.0060000000001</v>
      </c>
      <c r="I223" s="22">
        <f t="shared" si="35"/>
        <v>20.943200000000001</v>
      </c>
      <c r="J223" s="24">
        <f t="shared" si="27"/>
        <v>0.55369999999999997</v>
      </c>
      <c r="K223" s="24">
        <f t="shared" si="28"/>
        <v>0.27679999999999999</v>
      </c>
      <c r="L223" s="24">
        <f t="shared" si="29"/>
        <v>0.72319999999999995</v>
      </c>
      <c r="M223" s="24">
        <f t="shared" si="30"/>
        <v>0.51170000000000004</v>
      </c>
      <c r="N223" s="24">
        <f t="shared" si="31"/>
        <v>0.25580000000000003</v>
      </c>
      <c r="O223" s="24">
        <f t="shared" si="32"/>
        <v>0.74419999999999997</v>
      </c>
      <c r="P223" s="24">
        <f t="shared" si="33"/>
        <v>0.73580000000000001</v>
      </c>
    </row>
    <row r="224" spans="1:16" x14ac:dyDescent="0.2">
      <c r="A224" s="1">
        <v>112281302</v>
      </c>
      <c r="B224" s="2" t="s">
        <v>256</v>
      </c>
      <c r="C224" s="2" t="s">
        <v>257</v>
      </c>
      <c r="D224" s="18">
        <v>249.31</v>
      </c>
      <c r="E224" s="23">
        <f t="shared" si="34"/>
        <v>9440.2710000000006</v>
      </c>
      <c r="F224" s="12">
        <v>9513.5439999999999</v>
      </c>
      <c r="G224" s="12">
        <v>9431.2610000000004</v>
      </c>
      <c r="H224" s="12">
        <v>9376.0079999999998</v>
      </c>
      <c r="I224" s="22">
        <f t="shared" si="35"/>
        <v>37.865499999999997</v>
      </c>
      <c r="J224" s="24">
        <f t="shared" si="27"/>
        <v>1.0011000000000001</v>
      </c>
      <c r="K224" s="24">
        <f t="shared" si="28"/>
        <v>0.50049999999999994</v>
      </c>
      <c r="L224" s="24">
        <f t="shared" si="29"/>
        <v>0.4995</v>
      </c>
      <c r="M224" s="24">
        <f t="shared" si="30"/>
        <v>2.7545999999999999</v>
      </c>
      <c r="N224" s="24">
        <f t="shared" si="31"/>
        <v>1.3773</v>
      </c>
      <c r="O224" s="24">
        <f t="shared" si="32"/>
        <v>-0.37730000000000002</v>
      </c>
      <c r="P224" s="24">
        <f t="shared" si="33"/>
        <v>-2.6499999999999999E-2</v>
      </c>
    </row>
    <row r="225" spans="1:16" x14ac:dyDescent="0.2">
      <c r="A225" s="1">
        <v>112282004</v>
      </c>
      <c r="B225" s="2" t="s">
        <v>258</v>
      </c>
      <c r="C225" s="2" t="s">
        <v>257</v>
      </c>
      <c r="D225" s="18">
        <v>121.893</v>
      </c>
      <c r="E225" s="23">
        <f t="shared" si="34"/>
        <v>520.952</v>
      </c>
      <c r="F225" s="12">
        <v>509.541</v>
      </c>
      <c r="G225" s="12">
        <v>515.35299999999995</v>
      </c>
      <c r="H225" s="12">
        <v>537.96199999999999</v>
      </c>
      <c r="I225" s="22">
        <f t="shared" si="35"/>
        <v>4.2737999999999996</v>
      </c>
      <c r="J225" s="24">
        <f t="shared" si="27"/>
        <v>0.113</v>
      </c>
      <c r="K225" s="24">
        <f t="shared" si="28"/>
        <v>5.6500000000000002E-2</v>
      </c>
      <c r="L225" s="24">
        <f t="shared" si="29"/>
        <v>0.94350000000000001</v>
      </c>
      <c r="M225" s="24">
        <f t="shared" si="30"/>
        <v>0.152</v>
      </c>
      <c r="N225" s="24">
        <f t="shared" si="31"/>
        <v>7.5999999999999998E-2</v>
      </c>
      <c r="O225" s="24">
        <f t="shared" si="32"/>
        <v>0.92400000000000004</v>
      </c>
      <c r="P225" s="24">
        <f t="shared" si="33"/>
        <v>0.93179999999999996</v>
      </c>
    </row>
    <row r="226" spans="1:16" x14ac:dyDescent="0.2">
      <c r="A226" s="1">
        <v>112283003</v>
      </c>
      <c r="B226" s="2" t="s">
        <v>259</v>
      </c>
      <c r="C226" s="2" t="s">
        <v>257</v>
      </c>
      <c r="D226" s="18">
        <v>71.899000000000001</v>
      </c>
      <c r="E226" s="23">
        <f t="shared" si="34"/>
        <v>3083.0010000000002</v>
      </c>
      <c r="F226" s="12">
        <v>3079.9279999999999</v>
      </c>
      <c r="G226" s="12">
        <v>3087.1010000000001</v>
      </c>
      <c r="H226" s="12">
        <v>3081.9749999999999</v>
      </c>
      <c r="I226" s="22">
        <f t="shared" si="35"/>
        <v>42.879600000000003</v>
      </c>
      <c r="J226" s="24">
        <f t="shared" si="27"/>
        <v>1.1336999999999999</v>
      </c>
      <c r="K226" s="24">
        <f t="shared" si="28"/>
        <v>0.56679999999999997</v>
      </c>
      <c r="L226" s="24">
        <f t="shared" si="29"/>
        <v>0.43319999999999997</v>
      </c>
      <c r="M226" s="24">
        <f t="shared" si="30"/>
        <v>0.89959999999999996</v>
      </c>
      <c r="N226" s="24">
        <f t="shared" si="31"/>
        <v>0.44979999999999998</v>
      </c>
      <c r="O226" s="24">
        <f t="shared" si="32"/>
        <v>0.55020000000000002</v>
      </c>
      <c r="P226" s="24">
        <f t="shared" si="33"/>
        <v>0.50339999999999996</v>
      </c>
    </row>
    <row r="227" spans="1:16" x14ac:dyDescent="0.2">
      <c r="A227" s="1">
        <v>112286003</v>
      </c>
      <c r="B227" s="2" t="s">
        <v>260</v>
      </c>
      <c r="C227" s="2" t="s">
        <v>257</v>
      </c>
      <c r="D227" s="18">
        <v>206.60400000000001</v>
      </c>
      <c r="E227" s="23">
        <f t="shared" si="34"/>
        <v>2579.605</v>
      </c>
      <c r="F227" s="12">
        <v>2546.6239999999998</v>
      </c>
      <c r="G227" s="12">
        <v>2561.69</v>
      </c>
      <c r="H227" s="12">
        <v>2630.502</v>
      </c>
      <c r="I227" s="22">
        <f t="shared" si="35"/>
        <v>12.4857</v>
      </c>
      <c r="J227" s="24">
        <f t="shared" si="27"/>
        <v>0.3301</v>
      </c>
      <c r="K227" s="24">
        <f t="shared" si="28"/>
        <v>0.16500000000000001</v>
      </c>
      <c r="L227" s="24">
        <f t="shared" si="29"/>
        <v>0.83499999999999996</v>
      </c>
      <c r="M227" s="24">
        <f t="shared" si="30"/>
        <v>0.75270000000000004</v>
      </c>
      <c r="N227" s="24">
        <f t="shared" si="31"/>
        <v>0.37630000000000002</v>
      </c>
      <c r="O227" s="24">
        <f t="shared" si="32"/>
        <v>0.62370000000000003</v>
      </c>
      <c r="P227" s="24">
        <f t="shared" si="33"/>
        <v>0.70820000000000005</v>
      </c>
    </row>
    <row r="228" spans="1:16" x14ac:dyDescent="0.2">
      <c r="A228" s="1">
        <v>112289003</v>
      </c>
      <c r="B228" s="2" t="s">
        <v>261</v>
      </c>
      <c r="C228" s="2" t="s">
        <v>257</v>
      </c>
      <c r="D228" s="18">
        <v>93.093000000000004</v>
      </c>
      <c r="E228" s="23">
        <f t="shared" si="34"/>
        <v>4490.893</v>
      </c>
      <c r="F228" s="12">
        <v>4484.5559999999996</v>
      </c>
      <c r="G228" s="12">
        <v>4527.4340000000002</v>
      </c>
      <c r="H228" s="12">
        <v>4460.6880000000001</v>
      </c>
      <c r="I228" s="22">
        <f t="shared" si="35"/>
        <v>48.240900000000003</v>
      </c>
      <c r="J228" s="24">
        <f t="shared" si="27"/>
        <v>1.2755000000000001</v>
      </c>
      <c r="K228" s="24">
        <f t="shared" si="28"/>
        <v>0.63770000000000004</v>
      </c>
      <c r="L228" s="24">
        <f t="shared" si="29"/>
        <v>0.36230000000000001</v>
      </c>
      <c r="M228" s="24">
        <f t="shared" si="30"/>
        <v>1.3104</v>
      </c>
      <c r="N228" s="24">
        <f t="shared" si="31"/>
        <v>0.6552</v>
      </c>
      <c r="O228" s="24">
        <f t="shared" si="32"/>
        <v>0.3448</v>
      </c>
      <c r="P228" s="24">
        <f t="shared" si="33"/>
        <v>0.3518</v>
      </c>
    </row>
    <row r="229" spans="1:16" x14ac:dyDescent="0.2">
      <c r="A229" s="1">
        <v>112671303</v>
      </c>
      <c r="B229" s="2" t="s">
        <v>262</v>
      </c>
      <c r="C229" s="2" t="s">
        <v>263</v>
      </c>
      <c r="D229" s="18">
        <v>29.103000000000002</v>
      </c>
      <c r="E229" s="23">
        <f t="shared" si="34"/>
        <v>6013.3869999999997</v>
      </c>
      <c r="F229" s="12">
        <v>5975.4449999999997</v>
      </c>
      <c r="G229" s="12">
        <v>6017.7780000000002</v>
      </c>
      <c r="H229" s="12">
        <v>6046.9369999999999</v>
      </c>
      <c r="I229" s="22">
        <f t="shared" si="35"/>
        <v>206.6242</v>
      </c>
      <c r="J229" s="24">
        <f t="shared" si="27"/>
        <v>5.4631999999999996</v>
      </c>
      <c r="K229" s="24">
        <f t="shared" si="28"/>
        <v>2.7315999999999998</v>
      </c>
      <c r="L229" s="24">
        <f t="shared" si="29"/>
        <v>-1.7316</v>
      </c>
      <c r="M229" s="24">
        <f t="shared" si="30"/>
        <v>1.7546999999999999</v>
      </c>
      <c r="N229" s="24">
        <f t="shared" si="31"/>
        <v>0.87729999999999997</v>
      </c>
      <c r="O229" s="24">
        <f t="shared" si="32"/>
        <v>0.1227</v>
      </c>
      <c r="P229" s="24">
        <f t="shared" si="33"/>
        <v>-0.61899999999999999</v>
      </c>
    </row>
    <row r="230" spans="1:16" x14ac:dyDescent="0.2">
      <c r="A230" s="1">
        <v>112671603</v>
      </c>
      <c r="B230" s="2" t="s">
        <v>264</v>
      </c>
      <c r="C230" s="2" t="s">
        <v>263</v>
      </c>
      <c r="D230" s="18">
        <v>55.255000000000003</v>
      </c>
      <c r="E230" s="23">
        <f t="shared" si="34"/>
        <v>6364.1610000000001</v>
      </c>
      <c r="F230" s="12">
        <v>6431.5659999999998</v>
      </c>
      <c r="G230" s="12">
        <v>6384.8119999999999</v>
      </c>
      <c r="H230" s="12">
        <v>6276.1040000000003</v>
      </c>
      <c r="I230" s="22">
        <f t="shared" si="35"/>
        <v>115.178</v>
      </c>
      <c r="J230" s="24">
        <f t="shared" si="27"/>
        <v>3.0453000000000001</v>
      </c>
      <c r="K230" s="24">
        <f t="shared" si="28"/>
        <v>1.5226</v>
      </c>
      <c r="L230" s="24">
        <f t="shared" si="29"/>
        <v>-0.52259999999999995</v>
      </c>
      <c r="M230" s="24">
        <f t="shared" si="30"/>
        <v>1.857</v>
      </c>
      <c r="N230" s="24">
        <f t="shared" si="31"/>
        <v>0.92849999999999999</v>
      </c>
      <c r="O230" s="24">
        <f t="shared" si="32"/>
        <v>7.1499999999999994E-2</v>
      </c>
      <c r="P230" s="24">
        <f t="shared" si="33"/>
        <v>-0.1661</v>
      </c>
    </row>
    <row r="231" spans="1:16" x14ac:dyDescent="0.2">
      <c r="A231" s="1">
        <v>112671803</v>
      </c>
      <c r="B231" s="2" t="s">
        <v>265</v>
      </c>
      <c r="C231" s="2" t="s">
        <v>263</v>
      </c>
      <c r="D231" s="18">
        <v>70.358000000000004</v>
      </c>
      <c r="E231" s="23">
        <f t="shared" si="34"/>
        <v>3832.7689999999998</v>
      </c>
      <c r="F231" s="12">
        <v>3795.9690000000001</v>
      </c>
      <c r="G231" s="12">
        <v>3806.4960000000001</v>
      </c>
      <c r="H231" s="12">
        <v>3895.8420000000001</v>
      </c>
      <c r="I231" s="22">
        <f t="shared" si="35"/>
        <v>54.475200000000001</v>
      </c>
      <c r="J231" s="24">
        <f t="shared" si="27"/>
        <v>1.4402999999999999</v>
      </c>
      <c r="K231" s="24">
        <f t="shared" si="28"/>
        <v>0.72009999999999996</v>
      </c>
      <c r="L231" s="24">
        <f t="shared" si="29"/>
        <v>0.27989999999999998</v>
      </c>
      <c r="M231" s="24">
        <f t="shared" si="30"/>
        <v>1.1184000000000001</v>
      </c>
      <c r="N231" s="24">
        <f t="shared" si="31"/>
        <v>0.55920000000000003</v>
      </c>
      <c r="O231" s="24">
        <f t="shared" si="32"/>
        <v>0.44080000000000003</v>
      </c>
      <c r="P231" s="24">
        <f t="shared" si="33"/>
        <v>0.37640000000000001</v>
      </c>
    </row>
    <row r="232" spans="1:16" x14ac:dyDescent="0.2">
      <c r="A232" s="1">
        <v>112672203</v>
      </c>
      <c r="B232" s="2" t="s">
        <v>266</v>
      </c>
      <c r="C232" s="2" t="s">
        <v>263</v>
      </c>
      <c r="D232" s="18">
        <v>55.057000000000002</v>
      </c>
      <c r="E232" s="23">
        <f t="shared" si="34"/>
        <v>2649.6849999999999</v>
      </c>
      <c r="F232" s="12">
        <v>2659.201</v>
      </c>
      <c r="G232" s="12">
        <v>2634.7979999999998</v>
      </c>
      <c r="H232" s="12">
        <v>2655.056</v>
      </c>
      <c r="I232" s="22">
        <f t="shared" si="35"/>
        <v>48.126199999999997</v>
      </c>
      <c r="J232" s="24">
        <f t="shared" si="27"/>
        <v>1.2724</v>
      </c>
      <c r="K232" s="24">
        <f t="shared" si="28"/>
        <v>0.63619999999999999</v>
      </c>
      <c r="L232" s="24">
        <f t="shared" si="29"/>
        <v>0.36380000000000001</v>
      </c>
      <c r="M232" s="24">
        <f t="shared" si="30"/>
        <v>0.77310000000000001</v>
      </c>
      <c r="N232" s="24">
        <f t="shared" si="31"/>
        <v>0.38650000000000001</v>
      </c>
      <c r="O232" s="24">
        <f t="shared" si="32"/>
        <v>0.61350000000000005</v>
      </c>
      <c r="P232" s="24">
        <f t="shared" si="33"/>
        <v>0.51359999999999995</v>
      </c>
    </row>
    <row r="233" spans="1:16" x14ac:dyDescent="0.2">
      <c r="A233" s="1">
        <v>112672803</v>
      </c>
      <c r="B233" s="2" t="s">
        <v>267</v>
      </c>
      <c r="C233" s="2" t="s">
        <v>263</v>
      </c>
      <c r="D233" s="18">
        <v>3.7130000000000001</v>
      </c>
      <c r="E233" s="23">
        <f t="shared" si="34"/>
        <v>1894.1110000000001</v>
      </c>
      <c r="F233" s="12">
        <v>1921.288</v>
      </c>
      <c r="G233" s="12">
        <v>1884.1110000000001</v>
      </c>
      <c r="H233" s="12">
        <v>1876.9349999999999</v>
      </c>
      <c r="I233" s="22">
        <f t="shared" si="35"/>
        <v>510.12950000000001</v>
      </c>
      <c r="J233" s="24">
        <f t="shared" si="27"/>
        <v>13.488</v>
      </c>
      <c r="K233" s="24">
        <f t="shared" si="28"/>
        <v>6.7439999999999998</v>
      </c>
      <c r="L233" s="24">
        <f t="shared" si="29"/>
        <v>-5.7439999999999998</v>
      </c>
      <c r="M233" s="24">
        <f t="shared" si="30"/>
        <v>0.55269999999999997</v>
      </c>
      <c r="N233" s="24">
        <f t="shared" si="31"/>
        <v>0.27629999999999999</v>
      </c>
      <c r="O233" s="24">
        <f t="shared" si="32"/>
        <v>0.72370000000000001</v>
      </c>
      <c r="P233" s="24">
        <f t="shared" si="33"/>
        <v>-1.8633</v>
      </c>
    </row>
    <row r="234" spans="1:16" x14ac:dyDescent="0.2">
      <c r="A234" s="1">
        <v>112674403</v>
      </c>
      <c r="B234" s="2" t="s">
        <v>268</v>
      </c>
      <c r="C234" s="2" t="s">
        <v>263</v>
      </c>
      <c r="D234" s="18">
        <v>50.487000000000002</v>
      </c>
      <c r="E234" s="23">
        <f t="shared" si="34"/>
        <v>3987.7710000000002</v>
      </c>
      <c r="F234" s="12">
        <v>4016.12</v>
      </c>
      <c r="G234" s="12">
        <v>3962.471</v>
      </c>
      <c r="H234" s="12">
        <v>3984.721</v>
      </c>
      <c r="I234" s="22">
        <f t="shared" si="35"/>
        <v>78.986000000000004</v>
      </c>
      <c r="J234" s="24">
        <f t="shared" si="27"/>
        <v>2.0884</v>
      </c>
      <c r="K234" s="24">
        <f t="shared" si="28"/>
        <v>1.0442</v>
      </c>
      <c r="L234" s="24">
        <f t="shared" si="29"/>
        <v>-4.4200000000000003E-2</v>
      </c>
      <c r="M234" s="24">
        <f t="shared" si="30"/>
        <v>1.1636</v>
      </c>
      <c r="N234" s="24">
        <f t="shared" si="31"/>
        <v>0.58179999999999998</v>
      </c>
      <c r="O234" s="24">
        <f t="shared" si="32"/>
        <v>0.41820000000000002</v>
      </c>
      <c r="P234" s="24">
        <f t="shared" si="33"/>
        <v>0.23319999999999999</v>
      </c>
    </row>
    <row r="235" spans="1:16" x14ac:dyDescent="0.2">
      <c r="A235" s="1">
        <v>112675503</v>
      </c>
      <c r="B235" s="2" t="s">
        <v>269</v>
      </c>
      <c r="C235" s="2" t="s">
        <v>263</v>
      </c>
      <c r="D235" s="18">
        <v>141.05199999999999</v>
      </c>
      <c r="E235" s="23">
        <f t="shared" si="34"/>
        <v>5523.6139999999996</v>
      </c>
      <c r="F235" s="12">
        <v>5494.7030000000004</v>
      </c>
      <c r="G235" s="12">
        <v>5499.9520000000002</v>
      </c>
      <c r="H235" s="12">
        <v>5576.1859999999997</v>
      </c>
      <c r="I235" s="22">
        <f t="shared" si="35"/>
        <v>39.1601</v>
      </c>
      <c r="J235" s="24">
        <f t="shared" si="27"/>
        <v>1.0354000000000001</v>
      </c>
      <c r="K235" s="24">
        <f t="shared" si="28"/>
        <v>0.51770000000000005</v>
      </c>
      <c r="L235" s="24">
        <f t="shared" si="29"/>
        <v>0.48230000000000001</v>
      </c>
      <c r="M235" s="24">
        <f t="shared" si="30"/>
        <v>1.6116999999999999</v>
      </c>
      <c r="N235" s="24">
        <f t="shared" si="31"/>
        <v>0.80579999999999996</v>
      </c>
      <c r="O235" s="24">
        <f t="shared" si="32"/>
        <v>0.19420000000000001</v>
      </c>
      <c r="P235" s="24">
        <f t="shared" si="33"/>
        <v>0.30940000000000001</v>
      </c>
    </row>
    <row r="236" spans="1:16" x14ac:dyDescent="0.2">
      <c r="A236" s="1">
        <v>112676203</v>
      </c>
      <c r="B236" s="2" t="s">
        <v>270</v>
      </c>
      <c r="C236" s="2" t="s">
        <v>263</v>
      </c>
      <c r="D236" s="18">
        <v>108.779</v>
      </c>
      <c r="E236" s="23">
        <f t="shared" si="34"/>
        <v>2884.2640000000001</v>
      </c>
      <c r="F236" s="12">
        <v>2809.8130000000001</v>
      </c>
      <c r="G236" s="12">
        <v>2865.3960000000002</v>
      </c>
      <c r="H236" s="12">
        <v>2977.5830000000001</v>
      </c>
      <c r="I236" s="22">
        <f t="shared" si="35"/>
        <v>26.514800000000001</v>
      </c>
      <c r="J236" s="24">
        <f t="shared" si="27"/>
        <v>0.70099999999999996</v>
      </c>
      <c r="K236" s="24">
        <f t="shared" si="28"/>
        <v>0.35049999999999998</v>
      </c>
      <c r="L236" s="24">
        <f t="shared" si="29"/>
        <v>0.64949999999999997</v>
      </c>
      <c r="M236" s="24">
        <f t="shared" si="30"/>
        <v>0.84160000000000001</v>
      </c>
      <c r="N236" s="24">
        <f t="shared" si="31"/>
        <v>0.42080000000000001</v>
      </c>
      <c r="O236" s="24">
        <f t="shared" si="32"/>
        <v>0.57920000000000005</v>
      </c>
      <c r="P236" s="24">
        <f t="shared" si="33"/>
        <v>0.60729999999999995</v>
      </c>
    </row>
    <row r="237" spans="1:16" x14ac:dyDescent="0.2">
      <c r="A237" s="1">
        <v>112676403</v>
      </c>
      <c r="B237" s="2" t="s">
        <v>271</v>
      </c>
      <c r="C237" s="2" t="s">
        <v>263</v>
      </c>
      <c r="D237" s="18">
        <v>55.706000000000003</v>
      </c>
      <c r="E237" s="23">
        <f t="shared" si="34"/>
        <v>4118.5829999999996</v>
      </c>
      <c r="F237" s="12">
        <v>4142.3919999999998</v>
      </c>
      <c r="G237" s="12">
        <v>4129.3779999999997</v>
      </c>
      <c r="H237" s="12">
        <v>4083.98</v>
      </c>
      <c r="I237" s="22">
        <f t="shared" si="35"/>
        <v>73.934200000000004</v>
      </c>
      <c r="J237" s="24">
        <f t="shared" si="27"/>
        <v>1.9548000000000001</v>
      </c>
      <c r="K237" s="24">
        <f t="shared" si="28"/>
        <v>0.97740000000000005</v>
      </c>
      <c r="L237" s="24">
        <f t="shared" si="29"/>
        <v>2.2599999999999999E-2</v>
      </c>
      <c r="M237" s="24">
        <f t="shared" si="30"/>
        <v>1.2018</v>
      </c>
      <c r="N237" s="24">
        <f t="shared" si="31"/>
        <v>0.60089999999999999</v>
      </c>
      <c r="O237" s="24">
        <f t="shared" si="32"/>
        <v>0.39910000000000001</v>
      </c>
      <c r="P237" s="24">
        <f t="shared" si="33"/>
        <v>0.2485</v>
      </c>
    </row>
    <row r="238" spans="1:16" x14ac:dyDescent="0.2">
      <c r="A238" s="1">
        <v>112676503</v>
      </c>
      <c r="B238" s="2" t="s">
        <v>272</v>
      </c>
      <c r="C238" s="2" t="s">
        <v>263</v>
      </c>
      <c r="D238" s="18">
        <v>67.853999999999999</v>
      </c>
      <c r="E238" s="23">
        <f t="shared" si="34"/>
        <v>3169.5219999999999</v>
      </c>
      <c r="F238" s="12">
        <v>3162.6179999999999</v>
      </c>
      <c r="G238" s="12">
        <v>3143.1010000000001</v>
      </c>
      <c r="H238" s="12">
        <v>3202.848</v>
      </c>
      <c r="I238" s="22">
        <f t="shared" si="35"/>
        <v>46.710900000000002</v>
      </c>
      <c r="J238" s="24">
        <f t="shared" si="27"/>
        <v>1.2350000000000001</v>
      </c>
      <c r="K238" s="24">
        <f t="shared" si="28"/>
        <v>0.61750000000000005</v>
      </c>
      <c r="L238" s="24">
        <f t="shared" si="29"/>
        <v>0.38250000000000001</v>
      </c>
      <c r="M238" s="24">
        <f t="shared" si="30"/>
        <v>0.92479999999999996</v>
      </c>
      <c r="N238" s="24">
        <f t="shared" si="31"/>
        <v>0.46239999999999998</v>
      </c>
      <c r="O238" s="24">
        <f t="shared" si="32"/>
        <v>0.53759999999999997</v>
      </c>
      <c r="P238" s="24">
        <f t="shared" si="33"/>
        <v>0.47549999999999998</v>
      </c>
    </row>
    <row r="239" spans="1:16" x14ac:dyDescent="0.2">
      <c r="A239" s="1">
        <v>112676703</v>
      </c>
      <c r="B239" s="2" t="s">
        <v>273</v>
      </c>
      <c r="C239" s="2" t="s">
        <v>263</v>
      </c>
      <c r="D239" s="18">
        <v>92.846999999999994</v>
      </c>
      <c r="E239" s="23">
        <f t="shared" si="34"/>
        <v>3909.6509999999998</v>
      </c>
      <c r="F239" s="12">
        <v>3912.6729999999998</v>
      </c>
      <c r="G239" s="12">
        <v>3919.087</v>
      </c>
      <c r="H239" s="12">
        <v>3897.194</v>
      </c>
      <c r="I239" s="22">
        <f t="shared" si="35"/>
        <v>42.108499999999999</v>
      </c>
      <c r="J239" s="24">
        <f t="shared" si="27"/>
        <v>1.1133</v>
      </c>
      <c r="K239" s="24">
        <f t="shared" si="28"/>
        <v>0.55659999999999998</v>
      </c>
      <c r="L239" s="24">
        <f t="shared" si="29"/>
        <v>0.44340000000000002</v>
      </c>
      <c r="M239" s="24">
        <f t="shared" si="30"/>
        <v>1.1408</v>
      </c>
      <c r="N239" s="24">
        <f t="shared" si="31"/>
        <v>0.57040000000000002</v>
      </c>
      <c r="O239" s="24">
        <f t="shared" si="32"/>
        <v>0.42959999999999998</v>
      </c>
      <c r="P239" s="24">
        <f t="shared" si="33"/>
        <v>0.43509999999999999</v>
      </c>
    </row>
    <row r="240" spans="1:16" x14ac:dyDescent="0.2">
      <c r="A240" s="1">
        <v>112678503</v>
      </c>
      <c r="B240" s="2" t="s">
        <v>274</v>
      </c>
      <c r="C240" s="2" t="s">
        <v>263</v>
      </c>
      <c r="D240" s="18">
        <v>20.550999999999998</v>
      </c>
      <c r="E240" s="23">
        <f t="shared" si="34"/>
        <v>3198.143</v>
      </c>
      <c r="F240" s="12">
        <v>3219.8049999999998</v>
      </c>
      <c r="G240" s="12">
        <v>3209.114</v>
      </c>
      <c r="H240" s="12">
        <v>3165.511</v>
      </c>
      <c r="I240" s="22">
        <f t="shared" si="35"/>
        <v>155.6198</v>
      </c>
      <c r="J240" s="24">
        <f t="shared" si="27"/>
        <v>4.1146000000000003</v>
      </c>
      <c r="K240" s="24">
        <f t="shared" si="28"/>
        <v>2.0573000000000001</v>
      </c>
      <c r="L240" s="24">
        <f t="shared" si="29"/>
        <v>-1.0572999999999999</v>
      </c>
      <c r="M240" s="24">
        <f t="shared" si="30"/>
        <v>0.93320000000000003</v>
      </c>
      <c r="N240" s="24">
        <f t="shared" si="31"/>
        <v>0.46660000000000001</v>
      </c>
      <c r="O240" s="24">
        <f t="shared" si="32"/>
        <v>0.53339999999999999</v>
      </c>
      <c r="P240" s="24">
        <f t="shared" si="33"/>
        <v>-0.1028</v>
      </c>
    </row>
    <row r="241" spans="1:16" x14ac:dyDescent="0.2">
      <c r="A241" s="1">
        <v>112679002</v>
      </c>
      <c r="B241" s="2" t="s">
        <v>275</v>
      </c>
      <c r="C241" s="2" t="s">
        <v>263</v>
      </c>
      <c r="D241" s="18">
        <v>5.3419999999999996</v>
      </c>
      <c r="E241" s="23">
        <f t="shared" si="34"/>
        <v>7868.1790000000001</v>
      </c>
      <c r="F241" s="12">
        <v>8029.56</v>
      </c>
      <c r="G241" s="12">
        <v>7755.5640000000003</v>
      </c>
      <c r="H241" s="12">
        <v>7819.4120000000003</v>
      </c>
      <c r="I241" s="22">
        <f t="shared" si="35"/>
        <v>1472.8901000000001</v>
      </c>
      <c r="J241" s="24">
        <f t="shared" si="27"/>
        <v>38.943899999999999</v>
      </c>
      <c r="K241" s="24">
        <f t="shared" si="28"/>
        <v>19.471900000000002</v>
      </c>
      <c r="L241" s="24">
        <f t="shared" si="29"/>
        <v>-18.471900000000002</v>
      </c>
      <c r="M241" s="24">
        <f t="shared" si="30"/>
        <v>2.2959000000000001</v>
      </c>
      <c r="N241" s="24">
        <f t="shared" si="31"/>
        <v>1.1478999999999999</v>
      </c>
      <c r="O241" s="24">
        <f t="shared" si="32"/>
        <v>-0.1479</v>
      </c>
      <c r="P241" s="24">
        <f t="shared" si="33"/>
        <v>-7.4775</v>
      </c>
    </row>
    <row r="242" spans="1:16" x14ac:dyDescent="0.2">
      <c r="A242" s="1">
        <v>112679403</v>
      </c>
      <c r="B242" s="2" t="s">
        <v>276</v>
      </c>
      <c r="C242" s="2" t="s">
        <v>263</v>
      </c>
      <c r="D242" s="18">
        <v>10.263999999999999</v>
      </c>
      <c r="E242" s="23">
        <f t="shared" si="34"/>
        <v>2967.5630000000001</v>
      </c>
      <c r="F242" s="12">
        <v>3030.9360000000001</v>
      </c>
      <c r="G242" s="12">
        <v>2945.55</v>
      </c>
      <c r="H242" s="12">
        <v>2926.2020000000002</v>
      </c>
      <c r="I242" s="22">
        <f t="shared" si="35"/>
        <v>289.1234</v>
      </c>
      <c r="J242" s="24">
        <f t="shared" si="27"/>
        <v>7.6444999999999999</v>
      </c>
      <c r="K242" s="24">
        <f t="shared" si="28"/>
        <v>3.8222</v>
      </c>
      <c r="L242" s="24">
        <f t="shared" si="29"/>
        <v>-2.8222</v>
      </c>
      <c r="M242" s="24">
        <f t="shared" si="30"/>
        <v>0.8659</v>
      </c>
      <c r="N242" s="24">
        <f t="shared" si="31"/>
        <v>0.43290000000000001</v>
      </c>
      <c r="O242" s="24">
        <f t="shared" si="32"/>
        <v>0.56710000000000005</v>
      </c>
      <c r="P242" s="24">
        <f t="shared" si="33"/>
        <v>-0.78859999999999997</v>
      </c>
    </row>
    <row r="243" spans="1:16" x14ac:dyDescent="0.2">
      <c r="A243" s="1">
        <v>113361303</v>
      </c>
      <c r="B243" s="2" t="s">
        <v>277</v>
      </c>
      <c r="C243" s="2" t="s">
        <v>278</v>
      </c>
      <c r="D243" s="18">
        <v>50.847000000000001</v>
      </c>
      <c r="E243" s="23">
        <f t="shared" si="34"/>
        <v>3058.3780000000002</v>
      </c>
      <c r="F243" s="12">
        <v>3042.2860000000001</v>
      </c>
      <c r="G243" s="12">
        <v>3050.8319999999999</v>
      </c>
      <c r="H243" s="12">
        <v>3082.0149999999999</v>
      </c>
      <c r="I243" s="22">
        <f t="shared" si="35"/>
        <v>60.148600000000002</v>
      </c>
      <c r="J243" s="24">
        <f t="shared" si="27"/>
        <v>1.5903</v>
      </c>
      <c r="K243" s="24">
        <f t="shared" si="28"/>
        <v>0.79510000000000003</v>
      </c>
      <c r="L243" s="24">
        <f t="shared" si="29"/>
        <v>0.2049</v>
      </c>
      <c r="M243" s="24">
        <f t="shared" si="30"/>
        <v>0.89239999999999997</v>
      </c>
      <c r="N243" s="24">
        <f t="shared" si="31"/>
        <v>0.44619999999999999</v>
      </c>
      <c r="O243" s="24">
        <f t="shared" si="32"/>
        <v>0.55379999999999996</v>
      </c>
      <c r="P243" s="24">
        <f t="shared" si="33"/>
        <v>0.41420000000000001</v>
      </c>
    </row>
    <row r="244" spans="1:16" x14ac:dyDescent="0.2">
      <c r="A244" s="1">
        <v>113361503</v>
      </c>
      <c r="B244" s="2" t="s">
        <v>279</v>
      </c>
      <c r="C244" s="2" t="s">
        <v>278</v>
      </c>
      <c r="D244" s="18">
        <v>2.4220000000000002</v>
      </c>
      <c r="E244" s="23">
        <f t="shared" si="34"/>
        <v>1470.6769999999999</v>
      </c>
      <c r="F244" s="12">
        <v>1458.1590000000001</v>
      </c>
      <c r="G244" s="12">
        <v>1482.847</v>
      </c>
      <c r="H244" s="12">
        <v>1471.0239999999999</v>
      </c>
      <c r="I244" s="22">
        <f t="shared" si="35"/>
        <v>607.21590000000003</v>
      </c>
      <c r="J244" s="24">
        <f t="shared" si="27"/>
        <v>16.055</v>
      </c>
      <c r="K244" s="24">
        <f t="shared" si="28"/>
        <v>8.0274999999999999</v>
      </c>
      <c r="L244" s="24">
        <f t="shared" si="29"/>
        <v>-7.0274999999999999</v>
      </c>
      <c r="M244" s="24">
        <f t="shared" si="30"/>
        <v>0.42909999999999998</v>
      </c>
      <c r="N244" s="24">
        <f t="shared" si="31"/>
        <v>0.2145</v>
      </c>
      <c r="O244" s="24">
        <f t="shared" si="32"/>
        <v>0.78549999999999998</v>
      </c>
      <c r="P244" s="24">
        <f t="shared" si="33"/>
        <v>-2.3397000000000001</v>
      </c>
    </row>
    <row r="245" spans="1:16" x14ac:dyDescent="0.2">
      <c r="A245" s="1">
        <v>113361703</v>
      </c>
      <c r="B245" s="2" t="s">
        <v>280</v>
      </c>
      <c r="C245" s="2" t="s">
        <v>278</v>
      </c>
      <c r="D245" s="18">
        <v>56.078000000000003</v>
      </c>
      <c r="E245" s="23">
        <f t="shared" si="34"/>
        <v>4457.7240000000002</v>
      </c>
      <c r="F245" s="12">
        <v>4441.1809999999996</v>
      </c>
      <c r="G245" s="12">
        <v>4492.4589999999998</v>
      </c>
      <c r="H245" s="12">
        <v>4439.5309999999999</v>
      </c>
      <c r="I245" s="22">
        <f t="shared" si="35"/>
        <v>79.491399999999999</v>
      </c>
      <c r="J245" s="24">
        <f t="shared" si="27"/>
        <v>2.1017000000000001</v>
      </c>
      <c r="K245" s="24">
        <f t="shared" si="28"/>
        <v>1.0508</v>
      </c>
      <c r="L245" s="24">
        <f t="shared" si="29"/>
        <v>-5.0799999999999998E-2</v>
      </c>
      <c r="M245" s="24">
        <f t="shared" si="30"/>
        <v>1.3007</v>
      </c>
      <c r="N245" s="24">
        <f t="shared" si="31"/>
        <v>0.65029999999999999</v>
      </c>
      <c r="O245" s="24">
        <f t="shared" si="32"/>
        <v>0.34970000000000001</v>
      </c>
      <c r="P245" s="24">
        <f t="shared" si="33"/>
        <v>0.1895</v>
      </c>
    </row>
    <row r="246" spans="1:16" x14ac:dyDescent="0.2">
      <c r="A246" s="1">
        <v>113362203</v>
      </c>
      <c r="B246" s="2" t="s">
        <v>281</v>
      </c>
      <c r="C246" s="2" t="s">
        <v>278</v>
      </c>
      <c r="D246" s="18">
        <v>35.718000000000004</v>
      </c>
      <c r="E246" s="23">
        <f t="shared" si="34"/>
        <v>2989.5309999999999</v>
      </c>
      <c r="F246" s="12">
        <v>3054.348</v>
      </c>
      <c r="G246" s="12">
        <v>2969.9630000000002</v>
      </c>
      <c r="H246" s="12">
        <v>2944.2829999999999</v>
      </c>
      <c r="I246" s="22">
        <f t="shared" si="35"/>
        <v>83.698099999999997</v>
      </c>
      <c r="J246" s="24">
        <f t="shared" si="27"/>
        <v>2.2130000000000001</v>
      </c>
      <c r="K246" s="24">
        <f t="shared" si="28"/>
        <v>1.1065</v>
      </c>
      <c r="L246" s="24">
        <f t="shared" si="29"/>
        <v>-0.1065</v>
      </c>
      <c r="M246" s="24">
        <f t="shared" si="30"/>
        <v>0.87229999999999996</v>
      </c>
      <c r="N246" s="24">
        <f t="shared" si="31"/>
        <v>0.43609999999999999</v>
      </c>
      <c r="O246" s="24">
        <f t="shared" si="32"/>
        <v>0.56389999999999996</v>
      </c>
      <c r="P246" s="24">
        <f t="shared" si="33"/>
        <v>0.29570000000000002</v>
      </c>
    </row>
    <row r="247" spans="1:16" x14ac:dyDescent="0.2">
      <c r="A247" s="1">
        <v>113362303</v>
      </c>
      <c r="B247" s="2" t="s">
        <v>282</v>
      </c>
      <c r="C247" s="2" t="s">
        <v>278</v>
      </c>
      <c r="D247" s="18">
        <v>97.183999999999997</v>
      </c>
      <c r="E247" s="23">
        <f t="shared" si="34"/>
        <v>3091.634</v>
      </c>
      <c r="F247" s="12">
        <v>3060.335</v>
      </c>
      <c r="G247" s="12">
        <v>3118.4029999999998</v>
      </c>
      <c r="H247" s="12">
        <v>3096.1640000000002</v>
      </c>
      <c r="I247" s="22">
        <f t="shared" si="35"/>
        <v>31.812100000000001</v>
      </c>
      <c r="J247" s="24">
        <f t="shared" si="27"/>
        <v>0.84109999999999996</v>
      </c>
      <c r="K247" s="24">
        <f t="shared" si="28"/>
        <v>0.42049999999999998</v>
      </c>
      <c r="L247" s="24">
        <f t="shared" si="29"/>
        <v>0.57950000000000002</v>
      </c>
      <c r="M247" s="24">
        <f t="shared" si="30"/>
        <v>0.90210000000000001</v>
      </c>
      <c r="N247" s="24">
        <f t="shared" si="31"/>
        <v>0.45100000000000001</v>
      </c>
      <c r="O247" s="24">
        <f t="shared" si="32"/>
        <v>0.54900000000000004</v>
      </c>
      <c r="P247" s="24">
        <f t="shared" si="33"/>
        <v>0.56120000000000003</v>
      </c>
    </row>
    <row r="248" spans="1:16" x14ac:dyDescent="0.2">
      <c r="A248" s="1">
        <v>113362403</v>
      </c>
      <c r="B248" s="2" t="s">
        <v>283</v>
      </c>
      <c r="C248" s="2" t="s">
        <v>278</v>
      </c>
      <c r="D248" s="18">
        <v>56.203000000000003</v>
      </c>
      <c r="E248" s="23">
        <f t="shared" si="34"/>
        <v>3846.61</v>
      </c>
      <c r="F248" s="12">
        <v>3854.297</v>
      </c>
      <c r="G248" s="12">
        <v>3833.76</v>
      </c>
      <c r="H248" s="12">
        <v>3851.7730000000001</v>
      </c>
      <c r="I248" s="22">
        <f t="shared" si="35"/>
        <v>68.441299999999998</v>
      </c>
      <c r="J248" s="24">
        <f t="shared" si="27"/>
        <v>1.8096000000000001</v>
      </c>
      <c r="K248" s="24">
        <f t="shared" si="28"/>
        <v>0.90480000000000005</v>
      </c>
      <c r="L248" s="24">
        <f t="shared" si="29"/>
        <v>9.5200000000000007E-2</v>
      </c>
      <c r="M248" s="24">
        <f t="shared" si="30"/>
        <v>1.1224000000000001</v>
      </c>
      <c r="N248" s="24">
        <f t="shared" si="31"/>
        <v>0.56120000000000003</v>
      </c>
      <c r="O248" s="24">
        <f t="shared" si="32"/>
        <v>0.43880000000000002</v>
      </c>
      <c r="P248" s="24">
        <f t="shared" si="33"/>
        <v>0.30130000000000001</v>
      </c>
    </row>
    <row r="249" spans="1:16" x14ac:dyDescent="0.2">
      <c r="A249" s="1">
        <v>113362603</v>
      </c>
      <c r="B249" s="2" t="s">
        <v>284</v>
      </c>
      <c r="C249" s="2" t="s">
        <v>278</v>
      </c>
      <c r="D249" s="18">
        <v>43.866</v>
      </c>
      <c r="E249" s="23">
        <f t="shared" si="34"/>
        <v>4085.0920000000001</v>
      </c>
      <c r="F249" s="12">
        <v>4074.5219999999999</v>
      </c>
      <c r="G249" s="12">
        <v>4081.873</v>
      </c>
      <c r="H249" s="12">
        <v>4098.8819999999996</v>
      </c>
      <c r="I249" s="22">
        <f t="shared" si="35"/>
        <v>93.126599999999996</v>
      </c>
      <c r="J249" s="24">
        <f t="shared" si="27"/>
        <v>2.4622999999999999</v>
      </c>
      <c r="K249" s="24">
        <f t="shared" si="28"/>
        <v>1.2311000000000001</v>
      </c>
      <c r="L249" s="24">
        <f t="shared" si="29"/>
        <v>-0.2311</v>
      </c>
      <c r="M249" s="24">
        <f t="shared" si="30"/>
        <v>1.1919999999999999</v>
      </c>
      <c r="N249" s="24">
        <f t="shared" si="31"/>
        <v>0.59599999999999997</v>
      </c>
      <c r="O249" s="24">
        <f t="shared" si="32"/>
        <v>0.40400000000000003</v>
      </c>
      <c r="P249" s="24">
        <f t="shared" si="33"/>
        <v>0.14990000000000001</v>
      </c>
    </row>
    <row r="250" spans="1:16" x14ac:dyDescent="0.2">
      <c r="A250" s="1">
        <v>113363103</v>
      </c>
      <c r="B250" s="2" t="s">
        <v>285</v>
      </c>
      <c r="C250" s="2" t="s">
        <v>278</v>
      </c>
      <c r="D250" s="18">
        <v>44.268000000000001</v>
      </c>
      <c r="E250" s="23">
        <f t="shared" si="34"/>
        <v>6717.6880000000001</v>
      </c>
      <c r="F250" s="12">
        <v>6755.4660000000003</v>
      </c>
      <c r="G250" s="12">
        <v>6688.5709999999999</v>
      </c>
      <c r="H250" s="12">
        <v>6709.0259999999998</v>
      </c>
      <c r="I250" s="22">
        <f t="shared" si="35"/>
        <v>151.75040000000001</v>
      </c>
      <c r="J250" s="24">
        <f t="shared" si="27"/>
        <v>4.0122999999999998</v>
      </c>
      <c r="K250" s="24">
        <f t="shared" si="28"/>
        <v>2.0061</v>
      </c>
      <c r="L250" s="24">
        <f t="shared" si="29"/>
        <v>-1.0061</v>
      </c>
      <c r="M250" s="24">
        <f t="shared" si="30"/>
        <v>1.9601999999999999</v>
      </c>
      <c r="N250" s="24">
        <f t="shared" si="31"/>
        <v>0.98009999999999997</v>
      </c>
      <c r="O250" s="24">
        <f t="shared" si="32"/>
        <v>1.9900000000000001E-2</v>
      </c>
      <c r="P250" s="24">
        <f t="shared" si="33"/>
        <v>-0.39050000000000001</v>
      </c>
    </row>
    <row r="251" spans="1:16" x14ac:dyDescent="0.2">
      <c r="A251" s="1">
        <v>113363603</v>
      </c>
      <c r="B251" s="2" t="s">
        <v>286</v>
      </c>
      <c r="C251" s="2" t="s">
        <v>278</v>
      </c>
      <c r="D251" s="18">
        <v>37.887</v>
      </c>
      <c r="E251" s="23">
        <f t="shared" si="34"/>
        <v>3007.05</v>
      </c>
      <c r="F251" s="12">
        <v>2975.8820000000001</v>
      </c>
      <c r="G251" s="12">
        <v>3005.27</v>
      </c>
      <c r="H251" s="12">
        <v>3039.9969999999998</v>
      </c>
      <c r="I251" s="22">
        <f t="shared" si="35"/>
        <v>79.368899999999996</v>
      </c>
      <c r="J251" s="24">
        <f t="shared" si="27"/>
        <v>2.0985</v>
      </c>
      <c r="K251" s="24">
        <f t="shared" si="28"/>
        <v>1.0491999999999999</v>
      </c>
      <c r="L251" s="24">
        <f t="shared" si="29"/>
        <v>-4.9099999999999998E-2</v>
      </c>
      <c r="M251" s="24">
        <f t="shared" si="30"/>
        <v>0.87739999999999996</v>
      </c>
      <c r="N251" s="24">
        <f t="shared" si="31"/>
        <v>0.43869999999999998</v>
      </c>
      <c r="O251" s="24">
        <f t="shared" si="32"/>
        <v>0.56130000000000002</v>
      </c>
      <c r="P251" s="24">
        <f t="shared" si="33"/>
        <v>0.31709999999999999</v>
      </c>
    </row>
    <row r="252" spans="1:16" x14ac:dyDescent="0.2">
      <c r="A252" s="1">
        <v>113364002</v>
      </c>
      <c r="B252" s="2" t="s">
        <v>287</v>
      </c>
      <c r="C252" s="2" t="s">
        <v>278</v>
      </c>
      <c r="D252" s="18">
        <v>13.308</v>
      </c>
      <c r="E252" s="23">
        <f t="shared" si="34"/>
        <v>11422.865</v>
      </c>
      <c r="F252" s="12">
        <v>11404.314</v>
      </c>
      <c r="G252" s="12">
        <v>11466.402</v>
      </c>
      <c r="H252" s="12">
        <v>11397.879000000001</v>
      </c>
      <c r="I252" s="22">
        <f t="shared" si="35"/>
        <v>858.34569999999997</v>
      </c>
      <c r="J252" s="24">
        <f t="shared" si="27"/>
        <v>22.695</v>
      </c>
      <c r="K252" s="24">
        <f t="shared" si="28"/>
        <v>11.3475</v>
      </c>
      <c r="L252" s="24">
        <f t="shared" si="29"/>
        <v>-10.3475</v>
      </c>
      <c r="M252" s="24">
        <f t="shared" si="30"/>
        <v>3.3331</v>
      </c>
      <c r="N252" s="24">
        <f t="shared" si="31"/>
        <v>1.6665000000000001</v>
      </c>
      <c r="O252" s="24">
        <f t="shared" si="32"/>
        <v>-0.66649999999999998</v>
      </c>
      <c r="P252" s="24">
        <f t="shared" si="33"/>
        <v>-4.5388999999999999</v>
      </c>
    </row>
    <row r="253" spans="1:16" x14ac:dyDescent="0.2">
      <c r="A253" s="1">
        <v>113364403</v>
      </c>
      <c r="B253" s="2" t="s">
        <v>288</v>
      </c>
      <c r="C253" s="2" t="s">
        <v>278</v>
      </c>
      <c r="D253" s="18">
        <v>78.888000000000005</v>
      </c>
      <c r="E253" s="23">
        <f t="shared" si="34"/>
        <v>2990.7449999999999</v>
      </c>
      <c r="F253" s="12">
        <v>2962.9119999999998</v>
      </c>
      <c r="G253" s="12">
        <v>2991.52</v>
      </c>
      <c r="H253" s="12">
        <v>3017.8029999999999</v>
      </c>
      <c r="I253" s="22">
        <f t="shared" si="35"/>
        <v>37.911200000000001</v>
      </c>
      <c r="J253" s="24">
        <f t="shared" si="27"/>
        <v>1.0023</v>
      </c>
      <c r="K253" s="24">
        <f t="shared" si="28"/>
        <v>0.50109999999999999</v>
      </c>
      <c r="L253" s="24">
        <f t="shared" si="29"/>
        <v>0.49890000000000001</v>
      </c>
      <c r="M253" s="24">
        <f t="shared" si="30"/>
        <v>0.87260000000000004</v>
      </c>
      <c r="N253" s="24">
        <f t="shared" si="31"/>
        <v>0.43630000000000002</v>
      </c>
      <c r="O253" s="24">
        <f t="shared" si="32"/>
        <v>0.56369999999999998</v>
      </c>
      <c r="P253" s="24">
        <f t="shared" si="33"/>
        <v>0.53769999999999996</v>
      </c>
    </row>
    <row r="254" spans="1:16" x14ac:dyDescent="0.2">
      <c r="A254" s="1">
        <v>113364503</v>
      </c>
      <c r="B254" s="2" t="s">
        <v>289</v>
      </c>
      <c r="C254" s="2" t="s">
        <v>278</v>
      </c>
      <c r="D254" s="18">
        <v>24.067</v>
      </c>
      <c r="E254" s="23">
        <f t="shared" si="34"/>
        <v>5822.3140000000003</v>
      </c>
      <c r="F254" s="12">
        <v>5832.5950000000003</v>
      </c>
      <c r="G254" s="12">
        <v>5871.6049999999996</v>
      </c>
      <c r="H254" s="12">
        <v>5762.7420000000002</v>
      </c>
      <c r="I254" s="22">
        <f t="shared" si="35"/>
        <v>241.92099999999999</v>
      </c>
      <c r="J254" s="24">
        <f t="shared" si="27"/>
        <v>6.3964999999999996</v>
      </c>
      <c r="K254" s="24">
        <f t="shared" si="28"/>
        <v>3.1981999999999999</v>
      </c>
      <c r="L254" s="24">
        <f t="shared" si="29"/>
        <v>-2.1981999999999999</v>
      </c>
      <c r="M254" s="24">
        <f t="shared" si="30"/>
        <v>1.6989000000000001</v>
      </c>
      <c r="N254" s="24">
        <f t="shared" si="31"/>
        <v>0.84940000000000004</v>
      </c>
      <c r="O254" s="24">
        <f t="shared" si="32"/>
        <v>0.15060000000000001</v>
      </c>
      <c r="P254" s="24">
        <f t="shared" si="33"/>
        <v>-0.78890000000000005</v>
      </c>
    </row>
    <row r="255" spans="1:16" x14ac:dyDescent="0.2">
      <c r="A255" s="1">
        <v>113365203</v>
      </c>
      <c r="B255" s="2" t="s">
        <v>290</v>
      </c>
      <c r="C255" s="2" t="s">
        <v>278</v>
      </c>
      <c r="D255" s="18">
        <v>113.35899999999999</v>
      </c>
      <c r="E255" s="23">
        <f t="shared" si="34"/>
        <v>5140.59</v>
      </c>
      <c r="F255" s="12">
        <v>5162.92</v>
      </c>
      <c r="G255" s="12">
        <v>5116.5630000000001</v>
      </c>
      <c r="H255" s="12">
        <v>5142.2860000000001</v>
      </c>
      <c r="I255" s="22">
        <f t="shared" si="35"/>
        <v>45.347799999999999</v>
      </c>
      <c r="J255" s="24">
        <f t="shared" si="27"/>
        <v>1.1990000000000001</v>
      </c>
      <c r="K255" s="24">
        <f t="shared" si="28"/>
        <v>0.59950000000000003</v>
      </c>
      <c r="L255" s="24">
        <f t="shared" si="29"/>
        <v>0.40050000000000002</v>
      </c>
      <c r="M255" s="24">
        <f t="shared" si="30"/>
        <v>1.5</v>
      </c>
      <c r="N255" s="24">
        <f t="shared" si="31"/>
        <v>0.75</v>
      </c>
      <c r="O255" s="24">
        <f t="shared" si="32"/>
        <v>0.25</v>
      </c>
      <c r="P255" s="24">
        <f t="shared" si="33"/>
        <v>0.31019999999999998</v>
      </c>
    </row>
    <row r="256" spans="1:16" x14ac:dyDescent="0.2">
      <c r="A256" s="1">
        <v>113365303</v>
      </c>
      <c r="B256" s="2" t="s">
        <v>291</v>
      </c>
      <c r="C256" s="2" t="s">
        <v>278</v>
      </c>
      <c r="D256" s="18">
        <v>81.283000000000001</v>
      </c>
      <c r="E256" s="23">
        <f t="shared" si="34"/>
        <v>1700.5940000000001</v>
      </c>
      <c r="F256" s="12">
        <v>1635.223</v>
      </c>
      <c r="G256" s="12">
        <v>1713.7</v>
      </c>
      <c r="H256" s="12">
        <v>1752.86</v>
      </c>
      <c r="I256" s="22">
        <f t="shared" si="35"/>
        <v>20.921800000000001</v>
      </c>
      <c r="J256" s="24">
        <f t="shared" si="27"/>
        <v>0.55310000000000004</v>
      </c>
      <c r="K256" s="24">
        <f t="shared" si="28"/>
        <v>0.27650000000000002</v>
      </c>
      <c r="L256" s="24">
        <f t="shared" si="29"/>
        <v>0.72350000000000003</v>
      </c>
      <c r="M256" s="24">
        <f t="shared" si="30"/>
        <v>0.49619999999999997</v>
      </c>
      <c r="N256" s="24">
        <f t="shared" si="31"/>
        <v>0.24809999999999999</v>
      </c>
      <c r="O256" s="24">
        <f t="shared" si="32"/>
        <v>0.75190000000000001</v>
      </c>
      <c r="P256" s="24">
        <f t="shared" si="33"/>
        <v>0.74050000000000005</v>
      </c>
    </row>
    <row r="257" spans="1:16" x14ac:dyDescent="0.2">
      <c r="A257" s="1">
        <v>113367003</v>
      </c>
      <c r="B257" s="2" t="s">
        <v>292</v>
      </c>
      <c r="C257" s="2" t="s">
        <v>278</v>
      </c>
      <c r="D257" s="18">
        <v>188.309</v>
      </c>
      <c r="E257" s="23">
        <f t="shared" si="34"/>
        <v>3626.9940000000001</v>
      </c>
      <c r="F257" s="12">
        <v>3571.1950000000002</v>
      </c>
      <c r="G257" s="12">
        <v>3633.518</v>
      </c>
      <c r="H257" s="12">
        <v>3676.27</v>
      </c>
      <c r="I257" s="22">
        <f t="shared" si="35"/>
        <v>19.2608</v>
      </c>
      <c r="J257" s="24">
        <f t="shared" si="27"/>
        <v>0.50919999999999999</v>
      </c>
      <c r="K257" s="24">
        <f t="shared" si="28"/>
        <v>0.25459999999999999</v>
      </c>
      <c r="L257" s="24">
        <f t="shared" si="29"/>
        <v>0.74539999999999995</v>
      </c>
      <c r="M257" s="24">
        <f t="shared" si="30"/>
        <v>1.0583</v>
      </c>
      <c r="N257" s="24">
        <f t="shared" si="31"/>
        <v>0.52910000000000001</v>
      </c>
      <c r="O257" s="24">
        <f t="shared" si="32"/>
        <v>0.47089999999999999</v>
      </c>
      <c r="P257" s="24">
        <f t="shared" si="33"/>
        <v>0.58069999999999999</v>
      </c>
    </row>
    <row r="258" spans="1:16" x14ac:dyDescent="0.2">
      <c r="A258" s="1">
        <v>113369003</v>
      </c>
      <c r="B258" s="2" t="s">
        <v>293</v>
      </c>
      <c r="C258" s="2" t="s">
        <v>278</v>
      </c>
      <c r="D258" s="18">
        <v>39.912999999999997</v>
      </c>
      <c r="E258" s="23">
        <f t="shared" si="34"/>
        <v>4202.3580000000002</v>
      </c>
      <c r="F258" s="12">
        <v>4133.1719999999996</v>
      </c>
      <c r="G258" s="12">
        <v>4176.42</v>
      </c>
      <c r="H258" s="12">
        <v>4297.4809999999998</v>
      </c>
      <c r="I258" s="22">
        <f t="shared" si="35"/>
        <v>105.28789999999999</v>
      </c>
      <c r="J258" s="24">
        <f t="shared" ref="J258:J321" si="36">TRUNC(I258/$I$503,4)</f>
        <v>2.7837999999999998</v>
      </c>
      <c r="K258" s="24">
        <f t="shared" ref="K258:K321" si="37">TRUNC(J258*0.5,4)</f>
        <v>1.3918999999999999</v>
      </c>
      <c r="L258" s="24">
        <f t="shared" ref="L258:L321" si="38">TRUNC(1-K258,4)</f>
        <v>-0.39190000000000003</v>
      </c>
      <c r="M258" s="24">
        <f t="shared" ref="M258:M321" si="39">TRUNC(E258/$E$504,4)</f>
        <v>1.2262</v>
      </c>
      <c r="N258" s="24">
        <f t="shared" ref="N258:N321" si="40">TRUNC(M258*0.5,4)</f>
        <v>0.61309999999999998</v>
      </c>
      <c r="O258" s="24">
        <f t="shared" ref="O258:O321" si="41">TRUNC(1-N258,4)</f>
        <v>0.38690000000000002</v>
      </c>
      <c r="P258" s="24">
        <f t="shared" ref="P258:P321" si="42">TRUNC((L258*0.4)+(O258*0.6),4)</f>
        <v>7.5300000000000006E-2</v>
      </c>
    </row>
    <row r="259" spans="1:16" x14ac:dyDescent="0.2">
      <c r="A259" s="1">
        <v>113380303</v>
      </c>
      <c r="B259" s="2" t="s">
        <v>294</v>
      </c>
      <c r="C259" s="2" t="s">
        <v>295</v>
      </c>
      <c r="D259" s="18">
        <v>39.222000000000001</v>
      </c>
      <c r="E259" s="23">
        <f t="shared" ref="E259:E322" si="43">ROUND(AVERAGE(F259:H259),3)</f>
        <v>1475.9829999999999</v>
      </c>
      <c r="F259" s="12">
        <v>1484.7380000000001</v>
      </c>
      <c r="G259" s="12">
        <v>1465.877</v>
      </c>
      <c r="H259" s="12">
        <v>1477.3330000000001</v>
      </c>
      <c r="I259" s="22">
        <f t="shared" ref="I259:I322" si="44">TRUNC(E259/D259,4)</f>
        <v>37.631500000000003</v>
      </c>
      <c r="J259" s="24">
        <f t="shared" si="36"/>
        <v>0.99490000000000001</v>
      </c>
      <c r="K259" s="24">
        <f t="shared" si="37"/>
        <v>0.49740000000000001</v>
      </c>
      <c r="L259" s="24">
        <f t="shared" si="38"/>
        <v>0.50260000000000005</v>
      </c>
      <c r="M259" s="24">
        <f t="shared" si="39"/>
        <v>0.43059999999999998</v>
      </c>
      <c r="N259" s="24">
        <f t="shared" si="40"/>
        <v>0.21529999999999999</v>
      </c>
      <c r="O259" s="24">
        <f t="shared" si="41"/>
        <v>0.78469999999999995</v>
      </c>
      <c r="P259" s="24">
        <f t="shared" si="42"/>
        <v>0.67179999999999995</v>
      </c>
    </row>
    <row r="260" spans="1:16" x14ac:dyDescent="0.2">
      <c r="A260" s="1">
        <v>113381303</v>
      </c>
      <c r="B260" s="2" t="s">
        <v>296</v>
      </c>
      <c r="C260" s="2" t="s">
        <v>295</v>
      </c>
      <c r="D260" s="18">
        <v>66.659000000000006</v>
      </c>
      <c r="E260" s="23">
        <f t="shared" si="43"/>
        <v>4661.9859999999999</v>
      </c>
      <c r="F260" s="12">
        <v>4674.9340000000002</v>
      </c>
      <c r="G260" s="12">
        <v>4663.6319999999996</v>
      </c>
      <c r="H260" s="12">
        <v>4647.3909999999996</v>
      </c>
      <c r="I260" s="22">
        <f t="shared" si="44"/>
        <v>69.937799999999996</v>
      </c>
      <c r="J260" s="24">
        <f t="shared" si="36"/>
        <v>1.8491</v>
      </c>
      <c r="K260" s="24">
        <f t="shared" si="37"/>
        <v>0.92449999999999999</v>
      </c>
      <c r="L260" s="24">
        <f t="shared" si="38"/>
        <v>7.5499999999999998E-2</v>
      </c>
      <c r="M260" s="24">
        <f t="shared" si="39"/>
        <v>1.3603000000000001</v>
      </c>
      <c r="N260" s="24">
        <f t="shared" si="40"/>
        <v>0.68010000000000004</v>
      </c>
      <c r="O260" s="24">
        <f t="shared" si="41"/>
        <v>0.31990000000000002</v>
      </c>
      <c r="P260" s="24">
        <f t="shared" si="42"/>
        <v>0.22209999999999999</v>
      </c>
    </row>
    <row r="261" spans="1:16" x14ac:dyDescent="0.2">
      <c r="A261" s="1">
        <v>113382303</v>
      </c>
      <c r="B261" s="2" t="s">
        <v>297</v>
      </c>
      <c r="C261" s="2" t="s">
        <v>295</v>
      </c>
      <c r="D261" s="18">
        <v>71.058000000000007</v>
      </c>
      <c r="E261" s="23">
        <f t="shared" si="43"/>
        <v>2391.1970000000001</v>
      </c>
      <c r="F261" s="12">
        <v>2373.8310000000001</v>
      </c>
      <c r="G261" s="12">
        <v>2376.8710000000001</v>
      </c>
      <c r="H261" s="12">
        <v>2422.8890000000001</v>
      </c>
      <c r="I261" s="22">
        <f t="shared" si="44"/>
        <v>33.651299999999999</v>
      </c>
      <c r="J261" s="24">
        <f t="shared" si="36"/>
        <v>0.88970000000000005</v>
      </c>
      <c r="K261" s="24">
        <f t="shared" si="37"/>
        <v>0.44479999999999997</v>
      </c>
      <c r="L261" s="24">
        <f t="shared" si="38"/>
        <v>0.55520000000000003</v>
      </c>
      <c r="M261" s="24">
        <f t="shared" si="39"/>
        <v>0.69769999999999999</v>
      </c>
      <c r="N261" s="24">
        <f t="shared" si="40"/>
        <v>0.3488</v>
      </c>
      <c r="O261" s="24">
        <f t="shared" si="41"/>
        <v>0.6512</v>
      </c>
      <c r="P261" s="24">
        <f t="shared" si="42"/>
        <v>0.61280000000000001</v>
      </c>
    </row>
    <row r="262" spans="1:16" x14ac:dyDescent="0.2">
      <c r="A262" s="1">
        <v>113384603</v>
      </c>
      <c r="B262" s="2" t="s">
        <v>298</v>
      </c>
      <c r="C262" s="2" t="s">
        <v>295</v>
      </c>
      <c r="D262" s="18">
        <v>4.5599999999999996</v>
      </c>
      <c r="E262" s="23">
        <f t="shared" si="43"/>
        <v>4974.4750000000004</v>
      </c>
      <c r="F262" s="12">
        <v>5003.2359999999999</v>
      </c>
      <c r="G262" s="12">
        <v>5002.8159999999998</v>
      </c>
      <c r="H262" s="12">
        <v>4917.3720000000003</v>
      </c>
      <c r="I262" s="22">
        <f t="shared" si="44"/>
        <v>1090.8936000000001</v>
      </c>
      <c r="J262" s="24">
        <f t="shared" si="36"/>
        <v>28.843699999999998</v>
      </c>
      <c r="K262" s="24">
        <f t="shared" si="37"/>
        <v>14.421799999999999</v>
      </c>
      <c r="L262" s="24">
        <f t="shared" si="38"/>
        <v>-13.421799999999999</v>
      </c>
      <c r="M262" s="24">
        <f t="shared" si="39"/>
        <v>1.4515</v>
      </c>
      <c r="N262" s="24">
        <f t="shared" si="40"/>
        <v>0.72570000000000001</v>
      </c>
      <c r="O262" s="24">
        <f t="shared" si="41"/>
        <v>0.27429999999999999</v>
      </c>
      <c r="P262" s="24">
        <f t="shared" si="42"/>
        <v>-5.2041000000000004</v>
      </c>
    </row>
    <row r="263" spans="1:16" x14ac:dyDescent="0.2">
      <c r="A263" s="1">
        <v>113385003</v>
      </c>
      <c r="B263" s="2" t="s">
        <v>299</v>
      </c>
      <c r="C263" s="2" t="s">
        <v>295</v>
      </c>
      <c r="D263" s="18">
        <v>143.93199999999999</v>
      </c>
      <c r="E263" s="23">
        <f t="shared" si="43"/>
        <v>2308</v>
      </c>
      <c r="F263" s="12">
        <v>2295.8359999999998</v>
      </c>
      <c r="G263" s="12">
        <v>2304.328</v>
      </c>
      <c r="H263" s="12">
        <v>2323.837</v>
      </c>
      <c r="I263" s="22">
        <f t="shared" si="44"/>
        <v>16.035299999999999</v>
      </c>
      <c r="J263" s="24">
        <f t="shared" si="36"/>
        <v>0.4239</v>
      </c>
      <c r="K263" s="24">
        <f t="shared" si="37"/>
        <v>0.21190000000000001</v>
      </c>
      <c r="L263" s="24">
        <f t="shared" si="38"/>
        <v>0.78810000000000002</v>
      </c>
      <c r="M263" s="24">
        <f t="shared" si="39"/>
        <v>0.6734</v>
      </c>
      <c r="N263" s="24">
        <f t="shared" si="40"/>
        <v>0.3367</v>
      </c>
      <c r="O263" s="24">
        <f t="shared" si="41"/>
        <v>0.6633</v>
      </c>
      <c r="P263" s="24">
        <f t="shared" si="42"/>
        <v>0.71319999999999995</v>
      </c>
    </row>
    <row r="264" spans="1:16" x14ac:dyDescent="0.2">
      <c r="A264" s="1">
        <v>113385303</v>
      </c>
      <c r="B264" s="2" t="s">
        <v>300</v>
      </c>
      <c r="C264" s="2" t="s">
        <v>295</v>
      </c>
      <c r="D264" s="18">
        <v>37.067</v>
      </c>
      <c r="E264" s="23">
        <f t="shared" si="43"/>
        <v>3452.9949999999999</v>
      </c>
      <c r="F264" s="12">
        <v>3520.0520000000001</v>
      </c>
      <c r="G264" s="12">
        <v>3464.5630000000001</v>
      </c>
      <c r="H264" s="12">
        <v>3374.3710000000001</v>
      </c>
      <c r="I264" s="22">
        <f t="shared" si="44"/>
        <v>93.155500000000004</v>
      </c>
      <c r="J264" s="24">
        <f t="shared" si="36"/>
        <v>2.4630000000000001</v>
      </c>
      <c r="K264" s="24">
        <f t="shared" si="37"/>
        <v>1.2315</v>
      </c>
      <c r="L264" s="24">
        <f t="shared" si="38"/>
        <v>-0.23150000000000001</v>
      </c>
      <c r="M264" s="24">
        <f t="shared" si="39"/>
        <v>1.0075000000000001</v>
      </c>
      <c r="N264" s="24">
        <f t="shared" si="40"/>
        <v>0.50370000000000004</v>
      </c>
      <c r="O264" s="24">
        <f t="shared" si="41"/>
        <v>0.49630000000000002</v>
      </c>
      <c r="P264" s="24">
        <f t="shared" si="42"/>
        <v>0.2051</v>
      </c>
    </row>
    <row r="265" spans="1:16" x14ac:dyDescent="0.2">
      <c r="A265" s="1">
        <v>114060503</v>
      </c>
      <c r="B265" s="2" t="s">
        <v>301</v>
      </c>
      <c r="C265" s="2" t="s">
        <v>302</v>
      </c>
      <c r="D265" s="18">
        <v>5.2119999999999997</v>
      </c>
      <c r="E265" s="23">
        <f t="shared" si="43"/>
        <v>1067.0440000000001</v>
      </c>
      <c r="F265" s="12">
        <v>1070.038</v>
      </c>
      <c r="G265" s="12">
        <v>1077.1400000000001</v>
      </c>
      <c r="H265" s="12">
        <v>1053.953</v>
      </c>
      <c r="I265" s="22">
        <f t="shared" si="44"/>
        <v>204.72829999999999</v>
      </c>
      <c r="J265" s="24">
        <f t="shared" si="36"/>
        <v>5.4131</v>
      </c>
      <c r="K265" s="24">
        <f t="shared" si="37"/>
        <v>2.7065000000000001</v>
      </c>
      <c r="L265" s="24">
        <f t="shared" si="38"/>
        <v>-1.7064999999999999</v>
      </c>
      <c r="M265" s="24">
        <f t="shared" si="39"/>
        <v>0.31130000000000002</v>
      </c>
      <c r="N265" s="24">
        <f t="shared" si="40"/>
        <v>0.15559999999999999</v>
      </c>
      <c r="O265" s="24">
        <f t="shared" si="41"/>
        <v>0.84440000000000004</v>
      </c>
      <c r="P265" s="24">
        <f t="shared" si="42"/>
        <v>-0.1759</v>
      </c>
    </row>
    <row r="266" spans="1:16" x14ac:dyDescent="0.2">
      <c r="A266" s="1">
        <v>114060753</v>
      </c>
      <c r="B266" s="2" t="s">
        <v>303</v>
      </c>
      <c r="C266" s="2" t="s">
        <v>302</v>
      </c>
      <c r="D266" s="18">
        <v>97.944000000000003</v>
      </c>
      <c r="E266" s="23">
        <f t="shared" si="43"/>
        <v>6980.817</v>
      </c>
      <c r="F266" s="12">
        <v>6926.0320000000002</v>
      </c>
      <c r="G266" s="12">
        <v>6967.7870000000003</v>
      </c>
      <c r="H266" s="12">
        <v>7048.6310000000003</v>
      </c>
      <c r="I266" s="22">
        <f t="shared" si="44"/>
        <v>71.273499999999999</v>
      </c>
      <c r="J266" s="24">
        <f t="shared" si="36"/>
        <v>1.8845000000000001</v>
      </c>
      <c r="K266" s="24">
        <f t="shared" si="37"/>
        <v>0.94220000000000004</v>
      </c>
      <c r="L266" s="24">
        <f t="shared" si="38"/>
        <v>5.7799999999999997E-2</v>
      </c>
      <c r="M266" s="24">
        <f t="shared" si="39"/>
        <v>2.0369999999999999</v>
      </c>
      <c r="N266" s="24">
        <f t="shared" si="40"/>
        <v>1.0185</v>
      </c>
      <c r="O266" s="24">
        <f t="shared" si="41"/>
        <v>-1.8499999999999999E-2</v>
      </c>
      <c r="P266" s="24">
        <f t="shared" si="42"/>
        <v>1.2E-2</v>
      </c>
    </row>
    <row r="267" spans="1:16" x14ac:dyDescent="0.2">
      <c r="A267" s="1">
        <v>114060853</v>
      </c>
      <c r="B267" s="2" t="s">
        <v>304</v>
      </c>
      <c r="C267" s="2" t="s">
        <v>302</v>
      </c>
      <c r="D267" s="18">
        <v>52.165999999999997</v>
      </c>
      <c r="E267" s="23">
        <f t="shared" si="43"/>
        <v>1546.1659999999999</v>
      </c>
      <c r="F267" s="12">
        <v>1499.799</v>
      </c>
      <c r="G267" s="12">
        <v>1540.5119999999999</v>
      </c>
      <c r="H267" s="12">
        <v>1598.1880000000001</v>
      </c>
      <c r="I267" s="22">
        <f t="shared" si="44"/>
        <v>29.639299999999999</v>
      </c>
      <c r="J267" s="24">
        <f t="shared" si="36"/>
        <v>0.78359999999999996</v>
      </c>
      <c r="K267" s="24">
        <f t="shared" si="37"/>
        <v>0.39179999999999998</v>
      </c>
      <c r="L267" s="24">
        <f t="shared" si="38"/>
        <v>0.60819999999999996</v>
      </c>
      <c r="M267" s="24">
        <f t="shared" si="39"/>
        <v>0.4511</v>
      </c>
      <c r="N267" s="24">
        <f t="shared" si="40"/>
        <v>0.22550000000000001</v>
      </c>
      <c r="O267" s="24">
        <f t="shared" si="41"/>
        <v>0.77449999999999997</v>
      </c>
      <c r="P267" s="24">
        <f t="shared" si="42"/>
        <v>0.70789999999999997</v>
      </c>
    </row>
    <row r="268" spans="1:16" x14ac:dyDescent="0.2">
      <c r="A268" s="1">
        <v>114061103</v>
      </c>
      <c r="B268" s="2" t="s">
        <v>305</v>
      </c>
      <c r="C268" s="2" t="s">
        <v>302</v>
      </c>
      <c r="D268" s="18">
        <v>59.701000000000001</v>
      </c>
      <c r="E268" s="23">
        <f t="shared" si="43"/>
        <v>2719.05</v>
      </c>
      <c r="F268" s="12">
        <v>2663.962</v>
      </c>
      <c r="G268" s="12">
        <v>2700.261</v>
      </c>
      <c r="H268" s="12">
        <v>2792.9259999999999</v>
      </c>
      <c r="I268" s="22">
        <f t="shared" si="44"/>
        <v>45.544400000000003</v>
      </c>
      <c r="J268" s="24">
        <f t="shared" si="36"/>
        <v>1.2041999999999999</v>
      </c>
      <c r="K268" s="24">
        <f t="shared" si="37"/>
        <v>0.60209999999999997</v>
      </c>
      <c r="L268" s="24">
        <f t="shared" si="38"/>
        <v>0.39789999999999998</v>
      </c>
      <c r="M268" s="24">
        <f t="shared" si="39"/>
        <v>0.79339999999999999</v>
      </c>
      <c r="N268" s="24">
        <f t="shared" si="40"/>
        <v>0.3967</v>
      </c>
      <c r="O268" s="24">
        <f t="shared" si="41"/>
        <v>0.60329999999999995</v>
      </c>
      <c r="P268" s="24">
        <f t="shared" si="42"/>
        <v>0.52110000000000001</v>
      </c>
    </row>
    <row r="269" spans="1:16" x14ac:dyDescent="0.2">
      <c r="A269" s="1">
        <v>114061503</v>
      </c>
      <c r="B269" s="2" t="s">
        <v>306</v>
      </c>
      <c r="C269" s="2" t="s">
        <v>302</v>
      </c>
      <c r="D269" s="18">
        <v>43.646999999999998</v>
      </c>
      <c r="E269" s="23">
        <f t="shared" si="43"/>
        <v>3522.3820000000001</v>
      </c>
      <c r="F269" s="12">
        <v>3433.4070000000002</v>
      </c>
      <c r="G269" s="12">
        <v>3536.1089999999999</v>
      </c>
      <c r="H269" s="12">
        <v>3597.6309999999999</v>
      </c>
      <c r="I269" s="22">
        <f t="shared" si="44"/>
        <v>80.701499999999996</v>
      </c>
      <c r="J269" s="24">
        <f t="shared" si="36"/>
        <v>2.1337000000000002</v>
      </c>
      <c r="K269" s="24">
        <f t="shared" si="37"/>
        <v>1.0668</v>
      </c>
      <c r="L269" s="24">
        <f t="shared" si="38"/>
        <v>-6.6799999999999998E-2</v>
      </c>
      <c r="M269" s="24">
        <f t="shared" si="39"/>
        <v>1.0278</v>
      </c>
      <c r="N269" s="24">
        <f t="shared" si="40"/>
        <v>0.51390000000000002</v>
      </c>
      <c r="O269" s="24">
        <f t="shared" si="41"/>
        <v>0.48609999999999998</v>
      </c>
      <c r="P269" s="24">
        <f t="shared" si="42"/>
        <v>0.26490000000000002</v>
      </c>
    </row>
    <row r="270" spans="1:16" x14ac:dyDescent="0.2">
      <c r="A270" s="1">
        <v>114062003</v>
      </c>
      <c r="B270" s="2" t="s">
        <v>307</v>
      </c>
      <c r="C270" s="2" t="s">
        <v>302</v>
      </c>
      <c r="D270" s="18">
        <v>25.459</v>
      </c>
      <c r="E270" s="23">
        <f t="shared" si="43"/>
        <v>4162.5839999999998</v>
      </c>
      <c r="F270" s="12">
        <v>4103.8639999999996</v>
      </c>
      <c r="G270" s="12">
        <v>4172.3530000000001</v>
      </c>
      <c r="H270" s="12">
        <v>4211.5349999999999</v>
      </c>
      <c r="I270" s="22">
        <f t="shared" si="44"/>
        <v>163.50139999999999</v>
      </c>
      <c r="J270" s="24">
        <f t="shared" si="36"/>
        <v>4.3230000000000004</v>
      </c>
      <c r="K270" s="24">
        <f t="shared" si="37"/>
        <v>2.1615000000000002</v>
      </c>
      <c r="L270" s="24">
        <f t="shared" si="38"/>
        <v>-1.1615</v>
      </c>
      <c r="M270" s="24">
        <f t="shared" si="39"/>
        <v>1.2145999999999999</v>
      </c>
      <c r="N270" s="24">
        <f t="shared" si="40"/>
        <v>0.60729999999999995</v>
      </c>
      <c r="O270" s="24">
        <f t="shared" si="41"/>
        <v>0.39269999999999999</v>
      </c>
      <c r="P270" s="24">
        <f t="shared" si="42"/>
        <v>-0.22889999999999999</v>
      </c>
    </row>
    <row r="271" spans="1:16" x14ac:dyDescent="0.2">
      <c r="A271" s="1">
        <v>114062503</v>
      </c>
      <c r="B271" s="2" t="s">
        <v>308</v>
      </c>
      <c r="C271" s="2" t="s">
        <v>302</v>
      </c>
      <c r="D271" s="18">
        <v>39.44</v>
      </c>
      <c r="E271" s="23">
        <f t="shared" si="43"/>
        <v>2635.183</v>
      </c>
      <c r="F271" s="12">
        <v>2596.4670000000001</v>
      </c>
      <c r="G271" s="12">
        <v>2648.9690000000001</v>
      </c>
      <c r="H271" s="12">
        <v>2660.1120000000001</v>
      </c>
      <c r="I271" s="22">
        <f t="shared" si="44"/>
        <v>66.814899999999994</v>
      </c>
      <c r="J271" s="24">
        <f t="shared" si="36"/>
        <v>1.7665999999999999</v>
      </c>
      <c r="K271" s="24">
        <f t="shared" si="37"/>
        <v>0.88329999999999997</v>
      </c>
      <c r="L271" s="24">
        <f t="shared" si="38"/>
        <v>0.1167</v>
      </c>
      <c r="M271" s="24">
        <f t="shared" si="39"/>
        <v>0.76890000000000003</v>
      </c>
      <c r="N271" s="24">
        <f t="shared" si="40"/>
        <v>0.38440000000000002</v>
      </c>
      <c r="O271" s="24">
        <f t="shared" si="41"/>
        <v>0.61560000000000004</v>
      </c>
      <c r="P271" s="24">
        <f t="shared" si="42"/>
        <v>0.41599999999999998</v>
      </c>
    </row>
    <row r="272" spans="1:16" x14ac:dyDescent="0.2">
      <c r="A272" s="1">
        <v>114063003</v>
      </c>
      <c r="B272" s="2" t="s">
        <v>309</v>
      </c>
      <c r="C272" s="2" t="s">
        <v>302</v>
      </c>
      <c r="D272" s="18">
        <v>41.262999999999998</v>
      </c>
      <c r="E272" s="23">
        <f t="shared" si="43"/>
        <v>4110.3440000000001</v>
      </c>
      <c r="F272" s="12">
        <v>4117.6840000000002</v>
      </c>
      <c r="G272" s="12">
        <v>4097.0810000000001</v>
      </c>
      <c r="H272" s="12">
        <v>4116.2659999999996</v>
      </c>
      <c r="I272" s="22">
        <f t="shared" si="44"/>
        <v>99.613299999999995</v>
      </c>
      <c r="J272" s="24">
        <f t="shared" si="36"/>
        <v>2.6337999999999999</v>
      </c>
      <c r="K272" s="24">
        <f t="shared" si="37"/>
        <v>1.3169</v>
      </c>
      <c r="L272" s="24">
        <f t="shared" si="38"/>
        <v>-0.31690000000000002</v>
      </c>
      <c r="M272" s="24">
        <f t="shared" si="39"/>
        <v>1.1993</v>
      </c>
      <c r="N272" s="24">
        <f t="shared" si="40"/>
        <v>0.59960000000000002</v>
      </c>
      <c r="O272" s="24">
        <f t="shared" si="41"/>
        <v>0.40039999999999998</v>
      </c>
      <c r="P272" s="24">
        <f t="shared" si="42"/>
        <v>0.1134</v>
      </c>
    </row>
    <row r="273" spans="1:16" x14ac:dyDescent="0.2">
      <c r="A273" s="1">
        <v>114063503</v>
      </c>
      <c r="B273" s="2" t="s">
        <v>310</v>
      </c>
      <c r="C273" s="2" t="s">
        <v>302</v>
      </c>
      <c r="D273" s="18">
        <v>104.092</v>
      </c>
      <c r="E273" s="23">
        <f t="shared" si="43"/>
        <v>2284.364</v>
      </c>
      <c r="F273" s="12">
        <v>2262.1579999999999</v>
      </c>
      <c r="G273" s="12">
        <v>2268.8560000000002</v>
      </c>
      <c r="H273" s="12">
        <v>2322.0770000000002</v>
      </c>
      <c r="I273" s="22">
        <f t="shared" si="44"/>
        <v>21.945599999999999</v>
      </c>
      <c r="J273" s="24">
        <f t="shared" si="36"/>
        <v>0.58020000000000005</v>
      </c>
      <c r="K273" s="24">
        <f t="shared" si="37"/>
        <v>0.29010000000000002</v>
      </c>
      <c r="L273" s="24">
        <f t="shared" si="38"/>
        <v>0.70989999999999998</v>
      </c>
      <c r="M273" s="24">
        <f t="shared" si="39"/>
        <v>0.66649999999999998</v>
      </c>
      <c r="N273" s="24">
        <f t="shared" si="40"/>
        <v>0.3332</v>
      </c>
      <c r="O273" s="24">
        <f t="shared" si="41"/>
        <v>0.66679999999999995</v>
      </c>
      <c r="P273" s="24">
        <f t="shared" si="42"/>
        <v>0.68400000000000005</v>
      </c>
    </row>
    <row r="274" spans="1:16" x14ac:dyDescent="0.2">
      <c r="A274" s="1">
        <v>114064003</v>
      </c>
      <c r="B274" s="2" t="s">
        <v>311</v>
      </c>
      <c r="C274" s="2" t="s">
        <v>302</v>
      </c>
      <c r="D274" s="18">
        <v>99.007000000000005</v>
      </c>
      <c r="E274" s="23">
        <f t="shared" si="43"/>
        <v>1413.4780000000001</v>
      </c>
      <c r="F274" s="12">
        <v>1386.5070000000001</v>
      </c>
      <c r="G274" s="12">
        <v>1402.7650000000001</v>
      </c>
      <c r="H274" s="12">
        <v>1451.1610000000001</v>
      </c>
      <c r="I274" s="22">
        <f t="shared" si="44"/>
        <v>14.2765</v>
      </c>
      <c r="J274" s="24">
        <f t="shared" si="36"/>
        <v>0.37740000000000001</v>
      </c>
      <c r="K274" s="24">
        <f t="shared" si="37"/>
        <v>0.18870000000000001</v>
      </c>
      <c r="L274" s="24">
        <f t="shared" si="38"/>
        <v>0.81130000000000002</v>
      </c>
      <c r="M274" s="24">
        <f t="shared" si="39"/>
        <v>0.41239999999999999</v>
      </c>
      <c r="N274" s="24">
        <f t="shared" si="40"/>
        <v>0.20619999999999999</v>
      </c>
      <c r="O274" s="24">
        <f t="shared" si="41"/>
        <v>0.79379999999999995</v>
      </c>
      <c r="P274" s="24">
        <f t="shared" si="42"/>
        <v>0.80079999999999996</v>
      </c>
    </row>
    <row r="275" spans="1:16" x14ac:dyDescent="0.2">
      <c r="A275" s="1">
        <v>114065503</v>
      </c>
      <c r="B275" s="2" t="s">
        <v>312</v>
      </c>
      <c r="C275" s="2" t="s">
        <v>302</v>
      </c>
      <c r="D275" s="18">
        <v>12.798</v>
      </c>
      <c r="E275" s="23">
        <f t="shared" si="43"/>
        <v>3636.1030000000001</v>
      </c>
      <c r="F275" s="12">
        <v>3710.8310000000001</v>
      </c>
      <c r="G275" s="12">
        <v>3635.93</v>
      </c>
      <c r="H275" s="12">
        <v>3561.549</v>
      </c>
      <c r="I275" s="22">
        <f t="shared" si="44"/>
        <v>284.11489999999998</v>
      </c>
      <c r="J275" s="24">
        <f t="shared" si="36"/>
        <v>7.5121000000000002</v>
      </c>
      <c r="K275" s="24">
        <f t="shared" si="37"/>
        <v>3.7559999999999998</v>
      </c>
      <c r="L275" s="24">
        <f t="shared" si="38"/>
        <v>-2.7559999999999998</v>
      </c>
      <c r="M275" s="24">
        <f t="shared" si="39"/>
        <v>1.0609999999999999</v>
      </c>
      <c r="N275" s="24">
        <f t="shared" si="40"/>
        <v>0.53049999999999997</v>
      </c>
      <c r="O275" s="24">
        <f t="shared" si="41"/>
        <v>0.46949999999999997</v>
      </c>
      <c r="P275" s="24">
        <f t="shared" si="42"/>
        <v>-0.82069999999999999</v>
      </c>
    </row>
    <row r="276" spans="1:16" x14ac:dyDescent="0.2">
      <c r="A276" s="1">
        <v>114066503</v>
      </c>
      <c r="B276" s="2" t="s">
        <v>313</v>
      </c>
      <c r="C276" s="2" t="s">
        <v>302</v>
      </c>
      <c r="D276" s="18">
        <v>64.034000000000006</v>
      </c>
      <c r="E276" s="23">
        <f t="shared" si="43"/>
        <v>1736.1669999999999</v>
      </c>
      <c r="F276" s="12">
        <v>1710.623</v>
      </c>
      <c r="G276" s="12">
        <v>1729.818</v>
      </c>
      <c r="H276" s="12">
        <v>1768.06</v>
      </c>
      <c r="I276" s="22">
        <f t="shared" si="44"/>
        <v>27.113199999999999</v>
      </c>
      <c r="J276" s="24">
        <f t="shared" si="36"/>
        <v>0.71679999999999999</v>
      </c>
      <c r="K276" s="24">
        <f t="shared" si="37"/>
        <v>0.3584</v>
      </c>
      <c r="L276" s="24">
        <f t="shared" si="38"/>
        <v>0.64159999999999995</v>
      </c>
      <c r="M276" s="24">
        <f t="shared" si="39"/>
        <v>0.50660000000000005</v>
      </c>
      <c r="N276" s="24">
        <f t="shared" si="40"/>
        <v>0.25330000000000003</v>
      </c>
      <c r="O276" s="24">
        <f t="shared" si="41"/>
        <v>0.74670000000000003</v>
      </c>
      <c r="P276" s="24">
        <f t="shared" si="42"/>
        <v>0.7046</v>
      </c>
    </row>
    <row r="277" spans="1:16" x14ac:dyDescent="0.2">
      <c r="A277" s="1">
        <v>114067002</v>
      </c>
      <c r="B277" s="2" t="s">
        <v>314</v>
      </c>
      <c r="C277" s="2" t="s">
        <v>302</v>
      </c>
      <c r="D277" s="18">
        <v>10.138999999999999</v>
      </c>
      <c r="E277" s="23">
        <f t="shared" si="43"/>
        <v>18095.852999999999</v>
      </c>
      <c r="F277" s="12">
        <v>18129.098999999998</v>
      </c>
      <c r="G277" s="12">
        <v>18020.653999999999</v>
      </c>
      <c r="H277" s="12">
        <v>18137.807000000001</v>
      </c>
      <c r="I277" s="22">
        <f t="shared" si="44"/>
        <v>1784.7769000000001</v>
      </c>
      <c r="J277" s="24">
        <f t="shared" si="36"/>
        <v>47.190300000000001</v>
      </c>
      <c r="K277" s="24">
        <f t="shared" si="37"/>
        <v>23.595099999999999</v>
      </c>
      <c r="L277" s="24">
        <f t="shared" si="38"/>
        <v>-22.595099999999999</v>
      </c>
      <c r="M277" s="24">
        <f t="shared" si="39"/>
        <v>5.2803000000000004</v>
      </c>
      <c r="N277" s="24">
        <f t="shared" si="40"/>
        <v>2.6400999999999999</v>
      </c>
      <c r="O277" s="24">
        <f t="shared" si="41"/>
        <v>-1.6400999999999999</v>
      </c>
      <c r="P277" s="24">
        <f t="shared" si="42"/>
        <v>-10.0221</v>
      </c>
    </row>
    <row r="278" spans="1:16" x14ac:dyDescent="0.2">
      <c r="A278" s="1">
        <v>114067503</v>
      </c>
      <c r="B278" s="2" t="s">
        <v>315</v>
      </c>
      <c r="C278" s="2" t="s">
        <v>302</v>
      </c>
      <c r="D278" s="18">
        <v>51.981999999999999</v>
      </c>
      <c r="E278" s="23">
        <f t="shared" si="43"/>
        <v>2034.6579999999999</v>
      </c>
      <c r="F278" s="12">
        <v>2056.8359999999998</v>
      </c>
      <c r="G278" s="12">
        <v>2040.663</v>
      </c>
      <c r="H278" s="12">
        <v>2006.4749999999999</v>
      </c>
      <c r="I278" s="22">
        <f t="shared" si="44"/>
        <v>39.141500000000001</v>
      </c>
      <c r="J278" s="24">
        <f t="shared" si="36"/>
        <v>1.0348999999999999</v>
      </c>
      <c r="K278" s="24">
        <f t="shared" si="37"/>
        <v>0.51739999999999997</v>
      </c>
      <c r="L278" s="24">
        <f t="shared" si="38"/>
        <v>0.48259999999999997</v>
      </c>
      <c r="M278" s="24">
        <f t="shared" si="39"/>
        <v>0.59370000000000001</v>
      </c>
      <c r="N278" s="24">
        <f t="shared" si="40"/>
        <v>0.29680000000000001</v>
      </c>
      <c r="O278" s="24">
        <f t="shared" si="41"/>
        <v>0.70320000000000005</v>
      </c>
      <c r="P278" s="24">
        <f t="shared" si="42"/>
        <v>0.6149</v>
      </c>
    </row>
    <row r="279" spans="1:16" x14ac:dyDescent="0.2">
      <c r="A279" s="1">
        <v>114068003</v>
      </c>
      <c r="B279" s="2" t="s">
        <v>316</v>
      </c>
      <c r="C279" s="2" t="s">
        <v>302</v>
      </c>
      <c r="D279" s="18">
        <v>101.31699999999999</v>
      </c>
      <c r="E279" s="23">
        <f t="shared" si="43"/>
        <v>1438.1859999999999</v>
      </c>
      <c r="F279" s="12">
        <v>1443.06</v>
      </c>
      <c r="G279" s="12">
        <v>1418.9549999999999</v>
      </c>
      <c r="H279" s="12">
        <v>1452.5419999999999</v>
      </c>
      <c r="I279" s="22">
        <f t="shared" si="44"/>
        <v>14.194900000000001</v>
      </c>
      <c r="J279" s="24">
        <f t="shared" si="36"/>
        <v>0.37530000000000002</v>
      </c>
      <c r="K279" s="24">
        <f t="shared" si="37"/>
        <v>0.18759999999999999</v>
      </c>
      <c r="L279" s="24">
        <f t="shared" si="38"/>
        <v>0.81240000000000001</v>
      </c>
      <c r="M279" s="24">
        <f t="shared" si="39"/>
        <v>0.41959999999999997</v>
      </c>
      <c r="N279" s="24">
        <f t="shared" si="40"/>
        <v>0.20979999999999999</v>
      </c>
      <c r="O279" s="24">
        <f t="shared" si="41"/>
        <v>0.79020000000000001</v>
      </c>
      <c r="P279" s="24">
        <f t="shared" si="42"/>
        <v>0.79900000000000004</v>
      </c>
    </row>
    <row r="280" spans="1:16" x14ac:dyDescent="0.2">
      <c r="A280" s="1">
        <v>114068103</v>
      </c>
      <c r="B280" s="2" t="s">
        <v>317</v>
      </c>
      <c r="C280" s="2" t="s">
        <v>302</v>
      </c>
      <c r="D280" s="18">
        <v>89.078000000000003</v>
      </c>
      <c r="E280" s="23">
        <f t="shared" si="43"/>
        <v>3481.5189999999998</v>
      </c>
      <c r="F280" s="12">
        <v>3482.299</v>
      </c>
      <c r="G280" s="12">
        <v>3473.5039999999999</v>
      </c>
      <c r="H280" s="12">
        <v>3488.7550000000001</v>
      </c>
      <c r="I280" s="22">
        <f t="shared" si="44"/>
        <v>39.0839</v>
      </c>
      <c r="J280" s="24">
        <f t="shared" si="36"/>
        <v>1.0333000000000001</v>
      </c>
      <c r="K280" s="24">
        <f t="shared" si="37"/>
        <v>0.51659999999999995</v>
      </c>
      <c r="L280" s="24">
        <f t="shared" si="38"/>
        <v>0.4834</v>
      </c>
      <c r="M280" s="24">
        <f t="shared" si="39"/>
        <v>1.0159</v>
      </c>
      <c r="N280" s="24">
        <f t="shared" si="40"/>
        <v>0.50790000000000002</v>
      </c>
      <c r="O280" s="24">
        <f t="shared" si="41"/>
        <v>0.49209999999999998</v>
      </c>
      <c r="P280" s="24">
        <f t="shared" si="42"/>
        <v>0.48859999999999998</v>
      </c>
    </row>
    <row r="281" spans="1:16" x14ac:dyDescent="0.2">
      <c r="A281" s="1">
        <v>114069103</v>
      </c>
      <c r="B281" s="2" t="s">
        <v>318</v>
      </c>
      <c r="C281" s="2" t="s">
        <v>302</v>
      </c>
      <c r="D281" s="18">
        <v>36.856999999999999</v>
      </c>
      <c r="E281" s="23">
        <f t="shared" si="43"/>
        <v>6041.067</v>
      </c>
      <c r="F281" s="12">
        <v>6094.0839999999998</v>
      </c>
      <c r="G281" s="12">
        <v>6056.3209999999999</v>
      </c>
      <c r="H281" s="12">
        <v>5972.7960000000003</v>
      </c>
      <c r="I281" s="22">
        <f t="shared" si="44"/>
        <v>163.90549999999999</v>
      </c>
      <c r="J281" s="24">
        <f t="shared" si="36"/>
        <v>4.3337000000000003</v>
      </c>
      <c r="K281" s="24">
        <f t="shared" si="37"/>
        <v>2.1667999999999998</v>
      </c>
      <c r="L281" s="24">
        <f t="shared" si="38"/>
        <v>-1.1668000000000001</v>
      </c>
      <c r="M281" s="24">
        <f t="shared" si="39"/>
        <v>1.7626999999999999</v>
      </c>
      <c r="N281" s="24">
        <f t="shared" si="40"/>
        <v>0.88129999999999997</v>
      </c>
      <c r="O281" s="24">
        <f t="shared" si="41"/>
        <v>0.1187</v>
      </c>
      <c r="P281" s="24">
        <f t="shared" si="42"/>
        <v>-0.39550000000000002</v>
      </c>
    </row>
    <row r="282" spans="1:16" x14ac:dyDescent="0.2">
      <c r="A282" s="1">
        <v>114069353</v>
      </c>
      <c r="B282" s="2" t="s">
        <v>319</v>
      </c>
      <c r="C282" s="2" t="s">
        <v>302</v>
      </c>
      <c r="D282" s="18">
        <v>3.4980000000000002</v>
      </c>
      <c r="E282" s="23">
        <f t="shared" si="43"/>
        <v>1948.5419999999999</v>
      </c>
      <c r="F282" s="12">
        <v>1972.2170000000001</v>
      </c>
      <c r="G282" s="12">
        <v>1946.614</v>
      </c>
      <c r="H282" s="12">
        <v>1926.7940000000001</v>
      </c>
      <c r="I282" s="22">
        <f t="shared" si="44"/>
        <v>557.04449999999997</v>
      </c>
      <c r="J282" s="24">
        <f t="shared" si="36"/>
        <v>14.7285</v>
      </c>
      <c r="K282" s="24">
        <f t="shared" si="37"/>
        <v>7.3642000000000003</v>
      </c>
      <c r="L282" s="24">
        <f t="shared" si="38"/>
        <v>-6.3642000000000003</v>
      </c>
      <c r="M282" s="24">
        <f t="shared" si="39"/>
        <v>0.56850000000000001</v>
      </c>
      <c r="N282" s="24">
        <f t="shared" si="40"/>
        <v>0.28420000000000001</v>
      </c>
      <c r="O282" s="24">
        <f t="shared" si="41"/>
        <v>0.71579999999999999</v>
      </c>
      <c r="P282" s="24">
        <f t="shared" si="42"/>
        <v>-2.1162000000000001</v>
      </c>
    </row>
    <row r="283" spans="1:16" x14ac:dyDescent="0.2">
      <c r="A283" s="1">
        <v>115210503</v>
      </c>
      <c r="B283" s="2" t="s">
        <v>320</v>
      </c>
      <c r="C283" s="2" t="s">
        <v>321</v>
      </c>
      <c r="D283" s="18">
        <v>195.06200000000001</v>
      </c>
      <c r="E283" s="23">
        <f t="shared" si="43"/>
        <v>2704.3879999999999</v>
      </c>
      <c r="F283" s="12">
        <v>2671.21</v>
      </c>
      <c r="G283" s="12">
        <v>2707.77</v>
      </c>
      <c r="H283" s="12">
        <v>2734.183</v>
      </c>
      <c r="I283" s="22">
        <f t="shared" si="44"/>
        <v>13.8642</v>
      </c>
      <c r="J283" s="24">
        <f t="shared" si="36"/>
        <v>0.36649999999999999</v>
      </c>
      <c r="K283" s="24">
        <f t="shared" si="37"/>
        <v>0.1832</v>
      </c>
      <c r="L283" s="24">
        <f t="shared" si="38"/>
        <v>0.81679999999999997</v>
      </c>
      <c r="M283" s="24">
        <f t="shared" si="39"/>
        <v>0.78910000000000002</v>
      </c>
      <c r="N283" s="24">
        <f t="shared" si="40"/>
        <v>0.39450000000000002</v>
      </c>
      <c r="O283" s="24">
        <f t="shared" si="41"/>
        <v>0.60550000000000004</v>
      </c>
      <c r="P283" s="24">
        <f t="shared" si="42"/>
        <v>0.69</v>
      </c>
    </row>
    <row r="284" spans="1:16" x14ac:dyDescent="0.2">
      <c r="A284" s="1">
        <v>115211003</v>
      </c>
      <c r="B284" s="2" t="s">
        <v>322</v>
      </c>
      <c r="C284" s="2" t="s">
        <v>321</v>
      </c>
      <c r="D284" s="18">
        <v>2.1219999999999999</v>
      </c>
      <c r="E284" s="23">
        <f t="shared" si="43"/>
        <v>1265.1790000000001</v>
      </c>
      <c r="F284" s="12">
        <v>1282.9829999999999</v>
      </c>
      <c r="G284" s="12">
        <v>1248.1990000000001</v>
      </c>
      <c r="H284" s="12">
        <v>1264.354</v>
      </c>
      <c r="I284" s="22">
        <f t="shared" si="44"/>
        <v>596.22</v>
      </c>
      <c r="J284" s="24">
        <f t="shared" si="36"/>
        <v>15.7643</v>
      </c>
      <c r="K284" s="24">
        <f t="shared" si="37"/>
        <v>7.8821000000000003</v>
      </c>
      <c r="L284" s="24">
        <f t="shared" si="38"/>
        <v>-6.8821000000000003</v>
      </c>
      <c r="M284" s="24">
        <f t="shared" si="39"/>
        <v>0.36909999999999998</v>
      </c>
      <c r="N284" s="24">
        <f t="shared" si="40"/>
        <v>0.1845</v>
      </c>
      <c r="O284" s="24">
        <f t="shared" si="41"/>
        <v>0.8155</v>
      </c>
      <c r="P284" s="24">
        <f t="shared" si="42"/>
        <v>-2.2635000000000001</v>
      </c>
    </row>
    <row r="285" spans="1:16" x14ac:dyDescent="0.2">
      <c r="A285" s="1">
        <v>115211103</v>
      </c>
      <c r="B285" s="2" t="s">
        <v>323</v>
      </c>
      <c r="C285" s="2" t="s">
        <v>321</v>
      </c>
      <c r="D285" s="18">
        <v>76.486000000000004</v>
      </c>
      <c r="E285" s="23">
        <f t="shared" si="43"/>
        <v>5059.8969999999999</v>
      </c>
      <c r="F285" s="12">
        <v>5085.0879999999997</v>
      </c>
      <c r="G285" s="12">
        <v>5084.3389999999999</v>
      </c>
      <c r="H285" s="12">
        <v>5010.2650000000003</v>
      </c>
      <c r="I285" s="22">
        <f t="shared" si="44"/>
        <v>66.154499999999999</v>
      </c>
      <c r="J285" s="24">
        <f t="shared" si="36"/>
        <v>1.7491000000000001</v>
      </c>
      <c r="K285" s="24">
        <f t="shared" si="37"/>
        <v>0.87450000000000006</v>
      </c>
      <c r="L285" s="24">
        <f t="shared" si="38"/>
        <v>0.1255</v>
      </c>
      <c r="M285" s="24">
        <f t="shared" si="39"/>
        <v>1.4763999999999999</v>
      </c>
      <c r="N285" s="24">
        <f t="shared" si="40"/>
        <v>0.73819999999999997</v>
      </c>
      <c r="O285" s="24">
        <f t="shared" si="41"/>
        <v>0.26179999999999998</v>
      </c>
      <c r="P285" s="24">
        <f t="shared" si="42"/>
        <v>0.2072</v>
      </c>
    </row>
    <row r="286" spans="1:16" x14ac:dyDescent="0.2">
      <c r="A286" s="1">
        <v>115211603</v>
      </c>
      <c r="B286" s="2" t="s">
        <v>324</v>
      </c>
      <c r="C286" s="2" t="s">
        <v>321</v>
      </c>
      <c r="D286" s="18">
        <v>102.95099999999999</v>
      </c>
      <c r="E286" s="23">
        <f t="shared" si="43"/>
        <v>8288.8220000000001</v>
      </c>
      <c r="F286" s="12">
        <v>8419.8919999999998</v>
      </c>
      <c r="G286" s="12">
        <v>8272.08</v>
      </c>
      <c r="H286" s="12">
        <v>8174.4949999999999</v>
      </c>
      <c r="I286" s="22">
        <f t="shared" si="44"/>
        <v>80.512299999999996</v>
      </c>
      <c r="J286" s="24">
        <f t="shared" si="36"/>
        <v>2.1286999999999998</v>
      </c>
      <c r="K286" s="24">
        <f t="shared" si="37"/>
        <v>1.0643</v>
      </c>
      <c r="L286" s="24">
        <f t="shared" si="38"/>
        <v>-6.4299999999999996E-2</v>
      </c>
      <c r="M286" s="24">
        <f t="shared" si="39"/>
        <v>2.4186000000000001</v>
      </c>
      <c r="N286" s="24">
        <f t="shared" si="40"/>
        <v>1.2093</v>
      </c>
      <c r="O286" s="24">
        <f t="shared" si="41"/>
        <v>-0.20930000000000001</v>
      </c>
      <c r="P286" s="24">
        <f t="shared" si="42"/>
        <v>-0.15129999999999999</v>
      </c>
    </row>
    <row r="287" spans="1:16" x14ac:dyDescent="0.2">
      <c r="A287" s="1">
        <v>115212503</v>
      </c>
      <c r="B287" s="2" t="s">
        <v>325</v>
      </c>
      <c r="C287" s="2" t="s">
        <v>321</v>
      </c>
      <c r="D287" s="18">
        <v>10.701000000000001</v>
      </c>
      <c r="E287" s="23">
        <f t="shared" si="43"/>
        <v>2775.0329999999999</v>
      </c>
      <c r="F287" s="12">
        <v>2801.5210000000002</v>
      </c>
      <c r="G287" s="12">
        <v>2796.7289999999998</v>
      </c>
      <c r="H287" s="12">
        <v>2726.848</v>
      </c>
      <c r="I287" s="22">
        <f t="shared" si="44"/>
        <v>259.32459999999998</v>
      </c>
      <c r="J287" s="24">
        <f t="shared" si="36"/>
        <v>6.8566000000000003</v>
      </c>
      <c r="K287" s="24">
        <f t="shared" si="37"/>
        <v>3.4283000000000001</v>
      </c>
      <c r="L287" s="24">
        <f t="shared" si="38"/>
        <v>-2.4283000000000001</v>
      </c>
      <c r="M287" s="24">
        <f t="shared" si="39"/>
        <v>0.80969999999999998</v>
      </c>
      <c r="N287" s="24">
        <f t="shared" si="40"/>
        <v>0.40479999999999999</v>
      </c>
      <c r="O287" s="24">
        <f t="shared" si="41"/>
        <v>0.59519999999999995</v>
      </c>
      <c r="P287" s="24">
        <f t="shared" si="42"/>
        <v>-0.61419999999999997</v>
      </c>
    </row>
    <row r="288" spans="1:16" x14ac:dyDescent="0.2">
      <c r="A288" s="1">
        <v>115216503</v>
      </c>
      <c r="B288" s="2" t="s">
        <v>326</v>
      </c>
      <c r="C288" s="2" t="s">
        <v>321</v>
      </c>
      <c r="D288" s="18">
        <v>16.010000000000002</v>
      </c>
      <c r="E288" s="23">
        <f t="shared" si="43"/>
        <v>3925.3870000000002</v>
      </c>
      <c r="F288" s="12">
        <v>3957.9870000000001</v>
      </c>
      <c r="G288" s="12">
        <v>3921.277</v>
      </c>
      <c r="H288" s="12">
        <v>3896.8980000000001</v>
      </c>
      <c r="I288" s="22">
        <f t="shared" si="44"/>
        <v>245.18340000000001</v>
      </c>
      <c r="J288" s="24">
        <f t="shared" si="36"/>
        <v>6.4827000000000004</v>
      </c>
      <c r="K288" s="24">
        <f t="shared" si="37"/>
        <v>3.2412999999999998</v>
      </c>
      <c r="L288" s="24">
        <f t="shared" si="38"/>
        <v>-2.2412999999999998</v>
      </c>
      <c r="M288" s="24">
        <f t="shared" si="39"/>
        <v>1.1454</v>
      </c>
      <c r="N288" s="24">
        <f t="shared" si="40"/>
        <v>0.57269999999999999</v>
      </c>
      <c r="O288" s="24">
        <f t="shared" si="41"/>
        <v>0.42730000000000001</v>
      </c>
      <c r="P288" s="24">
        <f t="shared" si="42"/>
        <v>-0.6401</v>
      </c>
    </row>
    <row r="289" spans="1:16" x14ac:dyDescent="0.2">
      <c r="A289" s="1">
        <v>115218003</v>
      </c>
      <c r="B289" s="2" t="s">
        <v>327</v>
      </c>
      <c r="C289" s="2" t="s">
        <v>321</v>
      </c>
      <c r="D289" s="18">
        <v>122.435</v>
      </c>
      <c r="E289" s="23">
        <f t="shared" si="43"/>
        <v>3475.067</v>
      </c>
      <c r="F289" s="12">
        <v>3440.3220000000001</v>
      </c>
      <c r="G289" s="12">
        <v>3479.9459999999999</v>
      </c>
      <c r="H289" s="12">
        <v>3504.933</v>
      </c>
      <c r="I289" s="22">
        <f t="shared" si="44"/>
        <v>28.382899999999999</v>
      </c>
      <c r="J289" s="24">
        <f t="shared" si="36"/>
        <v>0.75039999999999996</v>
      </c>
      <c r="K289" s="24">
        <f t="shared" si="37"/>
        <v>0.37519999999999998</v>
      </c>
      <c r="L289" s="24">
        <f t="shared" si="38"/>
        <v>0.62480000000000002</v>
      </c>
      <c r="M289" s="24">
        <f t="shared" si="39"/>
        <v>1.014</v>
      </c>
      <c r="N289" s="24">
        <f t="shared" si="40"/>
        <v>0.50700000000000001</v>
      </c>
      <c r="O289" s="24">
        <f t="shared" si="41"/>
        <v>0.49299999999999999</v>
      </c>
      <c r="P289" s="24">
        <f t="shared" si="42"/>
        <v>0.54569999999999996</v>
      </c>
    </row>
    <row r="290" spans="1:16" x14ac:dyDescent="0.2">
      <c r="A290" s="1">
        <v>115218303</v>
      </c>
      <c r="B290" s="2" t="s">
        <v>328</v>
      </c>
      <c r="C290" s="2" t="s">
        <v>321</v>
      </c>
      <c r="D290" s="18">
        <v>49.085999999999999</v>
      </c>
      <c r="E290" s="23">
        <f t="shared" si="43"/>
        <v>2196.4409999999998</v>
      </c>
      <c r="F290" s="12">
        <v>2165.692</v>
      </c>
      <c r="G290" s="12">
        <v>2194.4899999999998</v>
      </c>
      <c r="H290" s="12">
        <v>2229.14</v>
      </c>
      <c r="I290" s="22">
        <f t="shared" si="44"/>
        <v>44.746699999999997</v>
      </c>
      <c r="J290" s="24">
        <f t="shared" si="36"/>
        <v>1.1831</v>
      </c>
      <c r="K290" s="24">
        <f t="shared" si="37"/>
        <v>0.59150000000000003</v>
      </c>
      <c r="L290" s="24">
        <f t="shared" si="38"/>
        <v>0.40849999999999997</v>
      </c>
      <c r="M290" s="24">
        <f t="shared" si="39"/>
        <v>0.64090000000000003</v>
      </c>
      <c r="N290" s="24">
        <f t="shared" si="40"/>
        <v>0.32040000000000002</v>
      </c>
      <c r="O290" s="24">
        <f t="shared" si="41"/>
        <v>0.67959999999999998</v>
      </c>
      <c r="P290" s="24">
        <f t="shared" si="42"/>
        <v>0.57110000000000005</v>
      </c>
    </row>
    <row r="291" spans="1:16" x14ac:dyDescent="0.2">
      <c r="A291" s="1">
        <v>115219002</v>
      </c>
      <c r="B291" s="2" t="s">
        <v>329</v>
      </c>
      <c r="C291" s="2" t="s">
        <v>263</v>
      </c>
      <c r="D291" s="18">
        <v>74.350999999999999</v>
      </c>
      <c r="E291" s="23">
        <f t="shared" si="43"/>
        <v>7770.5810000000001</v>
      </c>
      <c r="F291" s="12">
        <v>7786.8119999999999</v>
      </c>
      <c r="G291" s="12">
        <v>7790.5129999999999</v>
      </c>
      <c r="H291" s="12">
        <v>7734.4189999999999</v>
      </c>
      <c r="I291" s="22">
        <f t="shared" si="44"/>
        <v>104.5121</v>
      </c>
      <c r="J291" s="24">
        <f t="shared" si="36"/>
        <v>2.7633000000000001</v>
      </c>
      <c r="K291" s="24">
        <f t="shared" si="37"/>
        <v>1.3815999999999999</v>
      </c>
      <c r="L291" s="24">
        <f t="shared" si="38"/>
        <v>-0.38159999999999999</v>
      </c>
      <c r="M291" s="24">
        <f t="shared" si="39"/>
        <v>2.2673999999999999</v>
      </c>
      <c r="N291" s="24">
        <f t="shared" si="40"/>
        <v>1.1336999999999999</v>
      </c>
      <c r="O291" s="24">
        <f t="shared" si="41"/>
        <v>-0.13370000000000001</v>
      </c>
      <c r="P291" s="24">
        <f t="shared" si="42"/>
        <v>-0.23280000000000001</v>
      </c>
    </row>
    <row r="292" spans="1:16" x14ac:dyDescent="0.2">
      <c r="A292" s="1">
        <v>115221402</v>
      </c>
      <c r="B292" s="2" t="s">
        <v>330</v>
      </c>
      <c r="C292" s="2" t="s">
        <v>331</v>
      </c>
      <c r="D292" s="18">
        <v>127.346</v>
      </c>
      <c r="E292" s="23">
        <f t="shared" si="43"/>
        <v>11538.548000000001</v>
      </c>
      <c r="F292" s="12">
        <v>11736.424999999999</v>
      </c>
      <c r="G292" s="12">
        <v>11531.605</v>
      </c>
      <c r="H292" s="12">
        <v>11347.615</v>
      </c>
      <c r="I292" s="22">
        <f t="shared" si="44"/>
        <v>90.607799999999997</v>
      </c>
      <c r="J292" s="24">
        <f t="shared" si="36"/>
        <v>2.3957000000000002</v>
      </c>
      <c r="K292" s="24">
        <f t="shared" si="37"/>
        <v>1.1978</v>
      </c>
      <c r="L292" s="24">
        <f t="shared" si="38"/>
        <v>-0.1978</v>
      </c>
      <c r="M292" s="24">
        <f t="shared" si="39"/>
        <v>3.3668999999999998</v>
      </c>
      <c r="N292" s="24">
        <f t="shared" si="40"/>
        <v>1.6834</v>
      </c>
      <c r="O292" s="24">
        <f t="shared" si="41"/>
        <v>-0.68340000000000001</v>
      </c>
      <c r="P292" s="24">
        <f t="shared" si="42"/>
        <v>-0.48909999999999998</v>
      </c>
    </row>
    <row r="293" spans="1:16" x14ac:dyDescent="0.2">
      <c r="A293" s="1">
        <v>115221753</v>
      </c>
      <c r="B293" s="2" t="s">
        <v>332</v>
      </c>
      <c r="C293" s="2" t="s">
        <v>331</v>
      </c>
      <c r="D293" s="18">
        <v>27.398</v>
      </c>
      <c r="E293" s="23">
        <f t="shared" si="43"/>
        <v>3420.3809999999999</v>
      </c>
      <c r="F293" s="12">
        <v>3393.0790000000002</v>
      </c>
      <c r="G293" s="12">
        <v>3419.6619999999998</v>
      </c>
      <c r="H293" s="12">
        <v>3448.402</v>
      </c>
      <c r="I293" s="22">
        <f t="shared" si="44"/>
        <v>124.84050000000001</v>
      </c>
      <c r="J293" s="24">
        <f t="shared" si="36"/>
        <v>3.3008000000000002</v>
      </c>
      <c r="K293" s="24">
        <f t="shared" si="37"/>
        <v>1.6504000000000001</v>
      </c>
      <c r="L293" s="24">
        <f t="shared" si="38"/>
        <v>-0.65039999999999998</v>
      </c>
      <c r="M293" s="24">
        <f t="shared" si="39"/>
        <v>0.998</v>
      </c>
      <c r="N293" s="24">
        <f t="shared" si="40"/>
        <v>0.499</v>
      </c>
      <c r="O293" s="24">
        <f t="shared" si="41"/>
        <v>0.501</v>
      </c>
      <c r="P293" s="24">
        <f t="shared" si="42"/>
        <v>4.0399999999999998E-2</v>
      </c>
    </row>
    <row r="294" spans="1:16" x14ac:dyDescent="0.2">
      <c r="A294" s="1">
        <v>115222504</v>
      </c>
      <c r="B294" s="2" t="s">
        <v>333</v>
      </c>
      <c r="C294" s="2" t="s">
        <v>331</v>
      </c>
      <c r="D294" s="18">
        <v>86.07</v>
      </c>
      <c r="E294" s="23">
        <f t="shared" si="43"/>
        <v>1099.7719999999999</v>
      </c>
      <c r="F294" s="12">
        <v>1075.5360000000001</v>
      </c>
      <c r="G294" s="12">
        <v>1111.0640000000001</v>
      </c>
      <c r="H294" s="12">
        <v>1112.7170000000001</v>
      </c>
      <c r="I294" s="22">
        <f t="shared" si="44"/>
        <v>12.7776</v>
      </c>
      <c r="J294" s="24">
        <f t="shared" si="36"/>
        <v>0.33779999999999999</v>
      </c>
      <c r="K294" s="24">
        <f t="shared" si="37"/>
        <v>0.16889999999999999</v>
      </c>
      <c r="L294" s="24">
        <f t="shared" si="38"/>
        <v>0.83109999999999995</v>
      </c>
      <c r="M294" s="24">
        <f t="shared" si="39"/>
        <v>0.32090000000000002</v>
      </c>
      <c r="N294" s="24">
        <f t="shared" si="40"/>
        <v>0.16039999999999999</v>
      </c>
      <c r="O294" s="24">
        <f t="shared" si="41"/>
        <v>0.83960000000000001</v>
      </c>
      <c r="P294" s="24">
        <f t="shared" si="42"/>
        <v>0.83620000000000005</v>
      </c>
    </row>
    <row r="295" spans="1:16" x14ac:dyDescent="0.2">
      <c r="A295" s="1">
        <v>115222752</v>
      </c>
      <c r="B295" s="2" t="s">
        <v>334</v>
      </c>
      <c r="C295" s="2" t="s">
        <v>331</v>
      </c>
      <c r="D295" s="18">
        <v>11.864000000000001</v>
      </c>
      <c r="E295" s="23">
        <f t="shared" si="43"/>
        <v>7295.8389999999999</v>
      </c>
      <c r="F295" s="12">
        <v>7518.4639999999999</v>
      </c>
      <c r="G295" s="12">
        <v>7453.2619999999997</v>
      </c>
      <c r="H295" s="12">
        <v>6915.79</v>
      </c>
      <c r="I295" s="22">
        <f t="shared" si="44"/>
        <v>614.95600000000002</v>
      </c>
      <c r="J295" s="24">
        <f t="shared" si="36"/>
        <v>16.259699999999999</v>
      </c>
      <c r="K295" s="24">
        <f t="shared" si="37"/>
        <v>8.1297999999999995</v>
      </c>
      <c r="L295" s="24">
        <f t="shared" si="38"/>
        <v>-7.1298000000000004</v>
      </c>
      <c r="M295" s="24">
        <f t="shared" si="39"/>
        <v>2.1288999999999998</v>
      </c>
      <c r="N295" s="24">
        <f t="shared" si="40"/>
        <v>1.0644</v>
      </c>
      <c r="O295" s="24">
        <f t="shared" si="41"/>
        <v>-6.4399999999999999E-2</v>
      </c>
      <c r="P295" s="24">
        <f t="shared" si="42"/>
        <v>-2.8904999999999998</v>
      </c>
    </row>
    <row r="296" spans="1:16" x14ac:dyDescent="0.2">
      <c r="A296" s="1">
        <v>115224003</v>
      </c>
      <c r="B296" s="2" t="s">
        <v>335</v>
      </c>
      <c r="C296" s="2" t="s">
        <v>331</v>
      </c>
      <c r="D296" s="18">
        <v>96.588999999999999</v>
      </c>
      <c r="E296" s="23">
        <f t="shared" si="43"/>
        <v>3752.011</v>
      </c>
      <c r="F296" s="12">
        <v>3697.444</v>
      </c>
      <c r="G296" s="12">
        <v>3755.2280000000001</v>
      </c>
      <c r="H296" s="12">
        <v>3803.36</v>
      </c>
      <c r="I296" s="22">
        <f t="shared" si="44"/>
        <v>38.845100000000002</v>
      </c>
      <c r="J296" s="24">
        <f t="shared" si="36"/>
        <v>1.0269999999999999</v>
      </c>
      <c r="K296" s="24">
        <f t="shared" si="37"/>
        <v>0.51349999999999996</v>
      </c>
      <c r="L296" s="24">
        <f t="shared" si="38"/>
        <v>0.48649999999999999</v>
      </c>
      <c r="M296" s="24">
        <f t="shared" si="39"/>
        <v>1.0948</v>
      </c>
      <c r="N296" s="24">
        <f t="shared" si="40"/>
        <v>0.5474</v>
      </c>
      <c r="O296" s="24">
        <f t="shared" si="41"/>
        <v>0.4526</v>
      </c>
      <c r="P296" s="24">
        <f t="shared" si="42"/>
        <v>0.46610000000000001</v>
      </c>
    </row>
    <row r="297" spans="1:16" x14ac:dyDescent="0.2">
      <c r="A297" s="1">
        <v>115226003</v>
      </c>
      <c r="B297" s="2" t="s">
        <v>336</v>
      </c>
      <c r="C297" s="2" t="s">
        <v>331</v>
      </c>
      <c r="D297" s="18">
        <v>17.225999999999999</v>
      </c>
      <c r="E297" s="23">
        <f t="shared" si="43"/>
        <v>2458.8510000000001</v>
      </c>
      <c r="F297" s="12">
        <v>2458.3629999999998</v>
      </c>
      <c r="G297" s="12">
        <v>2443.4580000000001</v>
      </c>
      <c r="H297" s="12">
        <v>2474.7330000000002</v>
      </c>
      <c r="I297" s="22">
        <f t="shared" si="44"/>
        <v>142.7406</v>
      </c>
      <c r="J297" s="24">
        <f t="shared" si="36"/>
        <v>3.7740999999999998</v>
      </c>
      <c r="K297" s="24">
        <f t="shared" si="37"/>
        <v>1.887</v>
      </c>
      <c r="L297" s="24">
        <f t="shared" si="38"/>
        <v>-0.88700000000000001</v>
      </c>
      <c r="M297" s="24">
        <f t="shared" si="39"/>
        <v>0.71740000000000004</v>
      </c>
      <c r="N297" s="24">
        <f t="shared" si="40"/>
        <v>0.35870000000000002</v>
      </c>
      <c r="O297" s="24">
        <f t="shared" si="41"/>
        <v>0.64129999999999998</v>
      </c>
      <c r="P297" s="24">
        <f t="shared" si="42"/>
        <v>2.9899999999999999E-2</v>
      </c>
    </row>
    <row r="298" spans="1:16" x14ac:dyDescent="0.2">
      <c r="A298" s="1">
        <v>115226103</v>
      </c>
      <c r="B298" s="2" t="s">
        <v>337</v>
      </c>
      <c r="C298" s="2" t="s">
        <v>331</v>
      </c>
      <c r="D298" s="18">
        <v>31.998000000000001</v>
      </c>
      <c r="E298" s="23">
        <f t="shared" si="43"/>
        <v>813.09900000000005</v>
      </c>
      <c r="F298" s="12">
        <v>819.27</v>
      </c>
      <c r="G298" s="12">
        <v>810.92499999999995</v>
      </c>
      <c r="H298" s="12">
        <v>809.101</v>
      </c>
      <c r="I298" s="22">
        <f t="shared" si="44"/>
        <v>25.410900000000002</v>
      </c>
      <c r="J298" s="24">
        <f t="shared" si="36"/>
        <v>0.67179999999999995</v>
      </c>
      <c r="K298" s="24">
        <f t="shared" si="37"/>
        <v>0.33589999999999998</v>
      </c>
      <c r="L298" s="24">
        <f t="shared" si="38"/>
        <v>0.66410000000000002</v>
      </c>
      <c r="M298" s="24">
        <f t="shared" si="39"/>
        <v>0.23719999999999999</v>
      </c>
      <c r="N298" s="24">
        <f t="shared" si="40"/>
        <v>0.1186</v>
      </c>
      <c r="O298" s="24">
        <f t="shared" si="41"/>
        <v>0.88139999999999996</v>
      </c>
      <c r="P298" s="24">
        <f t="shared" si="42"/>
        <v>0.7944</v>
      </c>
    </row>
    <row r="299" spans="1:16" x14ac:dyDescent="0.2">
      <c r="A299" s="1">
        <v>115228003</v>
      </c>
      <c r="B299" s="2" t="s">
        <v>338</v>
      </c>
      <c r="C299" s="2" t="s">
        <v>331</v>
      </c>
      <c r="D299" s="18">
        <v>2.6360000000000001</v>
      </c>
      <c r="E299" s="23">
        <f t="shared" si="43"/>
        <v>1421.9680000000001</v>
      </c>
      <c r="F299" s="12">
        <v>1431.558</v>
      </c>
      <c r="G299" s="12">
        <v>1421.605</v>
      </c>
      <c r="H299" s="12">
        <v>1412.741</v>
      </c>
      <c r="I299" s="22">
        <f t="shared" si="44"/>
        <v>539.44150000000002</v>
      </c>
      <c r="J299" s="24">
        <f t="shared" si="36"/>
        <v>14.263</v>
      </c>
      <c r="K299" s="24">
        <f t="shared" si="37"/>
        <v>7.1315</v>
      </c>
      <c r="L299" s="24">
        <f t="shared" si="38"/>
        <v>-6.1315</v>
      </c>
      <c r="M299" s="24">
        <f t="shared" si="39"/>
        <v>0.41489999999999999</v>
      </c>
      <c r="N299" s="24">
        <f t="shared" si="40"/>
        <v>0.2074</v>
      </c>
      <c r="O299" s="24">
        <f t="shared" si="41"/>
        <v>0.79259999999999997</v>
      </c>
      <c r="P299" s="24">
        <f t="shared" si="42"/>
        <v>-1.9770000000000001</v>
      </c>
    </row>
    <row r="300" spans="1:16" x14ac:dyDescent="0.2">
      <c r="A300" s="1">
        <v>115228303</v>
      </c>
      <c r="B300" s="2" t="s">
        <v>339</v>
      </c>
      <c r="C300" s="2" t="s">
        <v>331</v>
      </c>
      <c r="D300" s="18">
        <v>15.271000000000001</v>
      </c>
      <c r="E300" s="23">
        <f t="shared" si="43"/>
        <v>2890.6990000000001</v>
      </c>
      <c r="F300" s="12">
        <v>2863.07</v>
      </c>
      <c r="G300" s="12">
        <v>2871.2530000000002</v>
      </c>
      <c r="H300" s="12">
        <v>2937.7730000000001</v>
      </c>
      <c r="I300" s="22">
        <f t="shared" si="44"/>
        <v>189.29329999999999</v>
      </c>
      <c r="J300" s="24">
        <f t="shared" si="36"/>
        <v>5.0049999999999999</v>
      </c>
      <c r="K300" s="24">
        <f t="shared" si="37"/>
        <v>2.5024999999999999</v>
      </c>
      <c r="L300" s="24">
        <f t="shared" si="38"/>
        <v>-1.5024999999999999</v>
      </c>
      <c r="M300" s="24">
        <f t="shared" si="39"/>
        <v>0.84350000000000003</v>
      </c>
      <c r="N300" s="24">
        <f t="shared" si="40"/>
        <v>0.42170000000000002</v>
      </c>
      <c r="O300" s="24">
        <f t="shared" si="41"/>
        <v>0.57830000000000004</v>
      </c>
      <c r="P300" s="24">
        <f t="shared" si="42"/>
        <v>-0.254</v>
      </c>
    </row>
    <row r="301" spans="1:16" x14ac:dyDescent="0.2">
      <c r="A301" s="1">
        <v>115229003</v>
      </c>
      <c r="B301" s="2" t="s">
        <v>340</v>
      </c>
      <c r="C301" s="2" t="s">
        <v>331</v>
      </c>
      <c r="D301" s="18">
        <v>89.888999999999996</v>
      </c>
      <c r="E301" s="23">
        <f t="shared" si="43"/>
        <v>1258.2660000000001</v>
      </c>
      <c r="F301" s="12">
        <v>1258.008</v>
      </c>
      <c r="G301" s="12">
        <v>1244.1179999999999</v>
      </c>
      <c r="H301" s="12">
        <v>1272.672</v>
      </c>
      <c r="I301" s="22">
        <f t="shared" si="44"/>
        <v>13.9979</v>
      </c>
      <c r="J301" s="24">
        <f t="shared" si="36"/>
        <v>0.37009999999999998</v>
      </c>
      <c r="K301" s="24">
        <f t="shared" si="37"/>
        <v>0.185</v>
      </c>
      <c r="L301" s="24">
        <f t="shared" si="38"/>
        <v>0.81499999999999995</v>
      </c>
      <c r="M301" s="24">
        <f t="shared" si="39"/>
        <v>0.36709999999999998</v>
      </c>
      <c r="N301" s="24">
        <f t="shared" si="40"/>
        <v>0.1835</v>
      </c>
      <c r="O301" s="24">
        <f t="shared" si="41"/>
        <v>0.8165</v>
      </c>
      <c r="P301" s="24">
        <f t="shared" si="42"/>
        <v>0.81589999999999996</v>
      </c>
    </row>
    <row r="302" spans="1:16" x14ac:dyDescent="0.2">
      <c r="A302" s="1">
        <v>115503004</v>
      </c>
      <c r="B302" s="2" t="s">
        <v>341</v>
      </c>
      <c r="C302" s="2" t="s">
        <v>342</v>
      </c>
      <c r="D302" s="18">
        <v>97.076999999999998</v>
      </c>
      <c r="E302" s="23">
        <f t="shared" si="43"/>
        <v>792.71799999999996</v>
      </c>
      <c r="F302" s="12">
        <v>799.07399999999996</v>
      </c>
      <c r="G302" s="12">
        <v>784.04600000000005</v>
      </c>
      <c r="H302" s="12">
        <v>795.03399999999999</v>
      </c>
      <c r="I302" s="22">
        <f t="shared" si="44"/>
        <v>8.1658000000000008</v>
      </c>
      <c r="J302" s="24">
        <f t="shared" si="36"/>
        <v>0.21590000000000001</v>
      </c>
      <c r="K302" s="24">
        <f t="shared" si="37"/>
        <v>0.1079</v>
      </c>
      <c r="L302" s="24">
        <f t="shared" si="38"/>
        <v>0.8921</v>
      </c>
      <c r="M302" s="24">
        <f t="shared" si="39"/>
        <v>0.23130000000000001</v>
      </c>
      <c r="N302" s="24">
        <f t="shared" si="40"/>
        <v>0.11559999999999999</v>
      </c>
      <c r="O302" s="24">
        <f t="shared" si="41"/>
        <v>0.88439999999999996</v>
      </c>
      <c r="P302" s="24">
        <f t="shared" si="42"/>
        <v>0.88739999999999997</v>
      </c>
    </row>
    <row r="303" spans="1:16" x14ac:dyDescent="0.2">
      <c r="A303" s="1">
        <v>115504003</v>
      </c>
      <c r="B303" s="2" t="s">
        <v>343</v>
      </c>
      <c r="C303" s="2" t="s">
        <v>342</v>
      </c>
      <c r="D303" s="18">
        <v>71.543999999999997</v>
      </c>
      <c r="E303" s="23">
        <f t="shared" si="43"/>
        <v>1108.0820000000001</v>
      </c>
      <c r="F303" s="12">
        <v>1088.9010000000001</v>
      </c>
      <c r="G303" s="12">
        <v>1115.7650000000001</v>
      </c>
      <c r="H303" s="12">
        <v>1119.58</v>
      </c>
      <c r="I303" s="22">
        <f t="shared" si="44"/>
        <v>15.488099999999999</v>
      </c>
      <c r="J303" s="24">
        <f t="shared" si="36"/>
        <v>0.40949999999999998</v>
      </c>
      <c r="K303" s="24">
        <f t="shared" si="37"/>
        <v>0.20469999999999999</v>
      </c>
      <c r="L303" s="24">
        <f t="shared" si="38"/>
        <v>0.79530000000000001</v>
      </c>
      <c r="M303" s="24">
        <f t="shared" si="39"/>
        <v>0.32329999999999998</v>
      </c>
      <c r="N303" s="24">
        <f t="shared" si="40"/>
        <v>0.16159999999999999</v>
      </c>
      <c r="O303" s="24">
        <f t="shared" si="41"/>
        <v>0.83840000000000003</v>
      </c>
      <c r="P303" s="24">
        <f t="shared" si="42"/>
        <v>0.82110000000000005</v>
      </c>
    </row>
    <row r="304" spans="1:16" x14ac:dyDescent="0.2">
      <c r="A304" s="1">
        <v>115506003</v>
      </c>
      <c r="B304" s="2" t="s">
        <v>344</v>
      </c>
      <c r="C304" s="2" t="s">
        <v>342</v>
      </c>
      <c r="D304" s="18">
        <v>91.733000000000004</v>
      </c>
      <c r="E304" s="23">
        <f t="shared" si="43"/>
        <v>1813.971</v>
      </c>
      <c r="F304" s="12">
        <v>1843.365</v>
      </c>
      <c r="G304" s="12">
        <v>1799.329</v>
      </c>
      <c r="H304" s="12">
        <v>1799.22</v>
      </c>
      <c r="I304" s="22">
        <f t="shared" si="44"/>
        <v>19.7744</v>
      </c>
      <c r="J304" s="24">
        <f t="shared" si="36"/>
        <v>0.52280000000000004</v>
      </c>
      <c r="K304" s="24">
        <f t="shared" si="37"/>
        <v>0.26140000000000002</v>
      </c>
      <c r="L304" s="24">
        <f t="shared" si="38"/>
        <v>0.73860000000000003</v>
      </c>
      <c r="M304" s="24">
        <f t="shared" si="39"/>
        <v>0.52929999999999999</v>
      </c>
      <c r="N304" s="24">
        <f t="shared" si="40"/>
        <v>0.2646</v>
      </c>
      <c r="O304" s="24">
        <f t="shared" si="41"/>
        <v>0.73540000000000005</v>
      </c>
      <c r="P304" s="24">
        <f t="shared" si="42"/>
        <v>0.73660000000000003</v>
      </c>
    </row>
    <row r="305" spans="1:16" x14ac:dyDescent="0.2">
      <c r="A305" s="1">
        <v>115508003</v>
      </c>
      <c r="B305" s="2" t="s">
        <v>345</v>
      </c>
      <c r="C305" s="2" t="s">
        <v>342</v>
      </c>
      <c r="D305" s="18">
        <v>314.25400000000002</v>
      </c>
      <c r="E305" s="23">
        <f t="shared" si="43"/>
        <v>2604.4870000000001</v>
      </c>
      <c r="F305" s="12">
        <v>2554.98</v>
      </c>
      <c r="G305" s="12">
        <v>2608.0630000000001</v>
      </c>
      <c r="H305" s="12">
        <v>2650.4169999999999</v>
      </c>
      <c r="I305" s="22">
        <f t="shared" si="44"/>
        <v>8.2878000000000007</v>
      </c>
      <c r="J305" s="24">
        <f t="shared" si="36"/>
        <v>0.21909999999999999</v>
      </c>
      <c r="K305" s="24">
        <f t="shared" si="37"/>
        <v>0.1095</v>
      </c>
      <c r="L305" s="24">
        <f t="shared" si="38"/>
        <v>0.89049999999999996</v>
      </c>
      <c r="M305" s="24">
        <f t="shared" si="39"/>
        <v>0.75990000000000002</v>
      </c>
      <c r="N305" s="24">
        <f t="shared" si="40"/>
        <v>0.37990000000000002</v>
      </c>
      <c r="O305" s="24">
        <f t="shared" si="41"/>
        <v>0.62009999999999998</v>
      </c>
      <c r="P305" s="24">
        <f t="shared" si="42"/>
        <v>0.72819999999999996</v>
      </c>
    </row>
    <row r="306" spans="1:16" x14ac:dyDescent="0.2">
      <c r="A306" s="1">
        <v>115674603</v>
      </c>
      <c r="B306" s="2" t="s">
        <v>346</v>
      </c>
      <c r="C306" s="2" t="s">
        <v>263</v>
      </c>
      <c r="D306" s="18">
        <v>84.436999999999998</v>
      </c>
      <c r="E306" s="23">
        <f t="shared" si="43"/>
        <v>3136.2049999999999</v>
      </c>
      <c r="F306" s="12">
        <v>3170.7849999999999</v>
      </c>
      <c r="G306" s="12">
        <v>3122.933</v>
      </c>
      <c r="H306" s="12">
        <v>3114.8969999999999</v>
      </c>
      <c r="I306" s="22">
        <f t="shared" si="44"/>
        <v>37.142499999999998</v>
      </c>
      <c r="J306" s="24">
        <f t="shared" si="36"/>
        <v>0.98199999999999998</v>
      </c>
      <c r="K306" s="24">
        <f t="shared" si="37"/>
        <v>0.49099999999999999</v>
      </c>
      <c r="L306" s="24">
        <f t="shared" si="38"/>
        <v>0.50900000000000001</v>
      </c>
      <c r="M306" s="24">
        <f t="shared" si="39"/>
        <v>0.91510000000000002</v>
      </c>
      <c r="N306" s="24">
        <f t="shared" si="40"/>
        <v>0.45750000000000002</v>
      </c>
      <c r="O306" s="24">
        <f t="shared" si="41"/>
        <v>0.54249999999999998</v>
      </c>
      <c r="P306" s="24">
        <f t="shared" si="42"/>
        <v>0.52910000000000001</v>
      </c>
    </row>
    <row r="307" spans="1:16" x14ac:dyDescent="0.2">
      <c r="A307" s="1">
        <v>116191004</v>
      </c>
      <c r="B307" s="2" t="s">
        <v>347</v>
      </c>
      <c r="C307" s="2" t="s">
        <v>348</v>
      </c>
      <c r="D307" s="18">
        <v>97.165000000000006</v>
      </c>
      <c r="E307" s="23">
        <f t="shared" si="43"/>
        <v>732.524</v>
      </c>
      <c r="F307" s="12">
        <v>722.59100000000001</v>
      </c>
      <c r="G307" s="12">
        <v>724.48400000000004</v>
      </c>
      <c r="H307" s="12">
        <v>750.49800000000005</v>
      </c>
      <c r="I307" s="22">
        <f t="shared" si="44"/>
        <v>7.5388999999999999</v>
      </c>
      <c r="J307" s="24">
        <f t="shared" si="36"/>
        <v>0.1993</v>
      </c>
      <c r="K307" s="24">
        <f t="shared" si="37"/>
        <v>9.9599999999999994E-2</v>
      </c>
      <c r="L307" s="24">
        <f t="shared" si="38"/>
        <v>0.90039999999999998</v>
      </c>
      <c r="M307" s="24">
        <f t="shared" si="39"/>
        <v>0.2137</v>
      </c>
      <c r="N307" s="24">
        <f t="shared" si="40"/>
        <v>0.10680000000000001</v>
      </c>
      <c r="O307" s="24">
        <f t="shared" si="41"/>
        <v>0.89319999999999999</v>
      </c>
      <c r="P307" s="24">
        <f t="shared" si="42"/>
        <v>0.89600000000000002</v>
      </c>
    </row>
    <row r="308" spans="1:16" x14ac:dyDescent="0.2">
      <c r="A308" s="1">
        <v>116191103</v>
      </c>
      <c r="B308" s="2" t="s">
        <v>349</v>
      </c>
      <c r="C308" s="2" t="s">
        <v>348</v>
      </c>
      <c r="D308" s="18">
        <v>91.106999999999999</v>
      </c>
      <c r="E308" s="23">
        <f t="shared" si="43"/>
        <v>3148.3649999999998</v>
      </c>
      <c r="F308" s="12">
        <v>3093.3649999999998</v>
      </c>
      <c r="G308" s="12">
        <v>3136.5369999999998</v>
      </c>
      <c r="H308" s="12">
        <v>3215.194</v>
      </c>
      <c r="I308" s="22">
        <f t="shared" si="44"/>
        <v>34.556699999999999</v>
      </c>
      <c r="J308" s="24">
        <f t="shared" si="36"/>
        <v>0.91359999999999997</v>
      </c>
      <c r="K308" s="24">
        <f t="shared" si="37"/>
        <v>0.45679999999999998</v>
      </c>
      <c r="L308" s="24">
        <f t="shared" si="38"/>
        <v>0.54320000000000002</v>
      </c>
      <c r="M308" s="24">
        <f t="shared" si="39"/>
        <v>0.91859999999999997</v>
      </c>
      <c r="N308" s="24">
        <f t="shared" si="40"/>
        <v>0.45929999999999999</v>
      </c>
      <c r="O308" s="24">
        <f t="shared" si="41"/>
        <v>0.54069999999999996</v>
      </c>
      <c r="P308" s="24">
        <f t="shared" si="42"/>
        <v>0.54169999999999996</v>
      </c>
    </row>
    <row r="309" spans="1:16" x14ac:dyDescent="0.2">
      <c r="A309" s="1">
        <v>116191203</v>
      </c>
      <c r="B309" s="2" t="s">
        <v>350</v>
      </c>
      <c r="C309" s="2" t="s">
        <v>348</v>
      </c>
      <c r="D309" s="18">
        <v>84.632000000000005</v>
      </c>
      <c r="E309" s="23">
        <f t="shared" si="43"/>
        <v>1688.8340000000001</v>
      </c>
      <c r="F309" s="12">
        <v>1698.2180000000001</v>
      </c>
      <c r="G309" s="12">
        <v>1669.9480000000001</v>
      </c>
      <c r="H309" s="12">
        <v>1698.335</v>
      </c>
      <c r="I309" s="22">
        <f t="shared" si="44"/>
        <v>19.954999999999998</v>
      </c>
      <c r="J309" s="24">
        <f t="shared" si="36"/>
        <v>0.52759999999999996</v>
      </c>
      <c r="K309" s="24">
        <f t="shared" si="37"/>
        <v>0.26379999999999998</v>
      </c>
      <c r="L309" s="24">
        <f t="shared" si="38"/>
        <v>0.73619999999999997</v>
      </c>
      <c r="M309" s="24">
        <f t="shared" si="39"/>
        <v>0.49280000000000002</v>
      </c>
      <c r="N309" s="24">
        <f t="shared" si="40"/>
        <v>0.24640000000000001</v>
      </c>
      <c r="O309" s="24">
        <f t="shared" si="41"/>
        <v>0.75360000000000005</v>
      </c>
      <c r="P309" s="24">
        <f t="shared" si="42"/>
        <v>0.74660000000000004</v>
      </c>
    </row>
    <row r="310" spans="1:16" x14ac:dyDescent="0.2">
      <c r="A310" s="1">
        <v>116191503</v>
      </c>
      <c r="B310" s="2" t="s">
        <v>351</v>
      </c>
      <c r="C310" s="2" t="s">
        <v>348</v>
      </c>
      <c r="D310" s="18">
        <v>78.665999999999997</v>
      </c>
      <c r="E310" s="23">
        <f t="shared" si="43"/>
        <v>1932.6179999999999</v>
      </c>
      <c r="F310" s="12">
        <v>1897.5319999999999</v>
      </c>
      <c r="G310" s="12">
        <v>1885.3109999999999</v>
      </c>
      <c r="H310" s="12">
        <v>2015.011</v>
      </c>
      <c r="I310" s="22">
        <f t="shared" si="44"/>
        <v>24.567299999999999</v>
      </c>
      <c r="J310" s="24">
        <f t="shared" si="36"/>
        <v>0.64949999999999997</v>
      </c>
      <c r="K310" s="24">
        <f t="shared" si="37"/>
        <v>0.32469999999999999</v>
      </c>
      <c r="L310" s="24">
        <f t="shared" si="38"/>
        <v>0.67530000000000001</v>
      </c>
      <c r="M310" s="24">
        <f t="shared" si="39"/>
        <v>0.56389999999999996</v>
      </c>
      <c r="N310" s="24">
        <f t="shared" si="40"/>
        <v>0.28189999999999998</v>
      </c>
      <c r="O310" s="24">
        <f t="shared" si="41"/>
        <v>0.71809999999999996</v>
      </c>
      <c r="P310" s="24">
        <f t="shared" si="42"/>
        <v>0.70089999999999997</v>
      </c>
    </row>
    <row r="311" spans="1:16" x14ac:dyDescent="0.2">
      <c r="A311" s="1">
        <v>116195004</v>
      </c>
      <c r="B311" s="2" t="s">
        <v>352</v>
      </c>
      <c r="C311" s="2" t="s">
        <v>348</v>
      </c>
      <c r="D311" s="18">
        <v>91.204999999999998</v>
      </c>
      <c r="E311" s="23">
        <f t="shared" si="43"/>
        <v>728.98500000000001</v>
      </c>
      <c r="F311" s="12">
        <v>740.94600000000003</v>
      </c>
      <c r="G311" s="12">
        <v>709.61599999999999</v>
      </c>
      <c r="H311" s="12">
        <v>736.39300000000003</v>
      </c>
      <c r="I311" s="22">
        <f t="shared" si="44"/>
        <v>7.9927999999999999</v>
      </c>
      <c r="J311" s="24">
        <f t="shared" si="36"/>
        <v>0.21129999999999999</v>
      </c>
      <c r="K311" s="24">
        <f t="shared" si="37"/>
        <v>0.1056</v>
      </c>
      <c r="L311" s="24">
        <f t="shared" si="38"/>
        <v>0.89439999999999997</v>
      </c>
      <c r="M311" s="24">
        <f t="shared" si="39"/>
        <v>0.2127</v>
      </c>
      <c r="N311" s="24">
        <f t="shared" si="40"/>
        <v>0.10630000000000001</v>
      </c>
      <c r="O311" s="24">
        <f t="shared" si="41"/>
        <v>0.89370000000000005</v>
      </c>
      <c r="P311" s="24">
        <f t="shared" si="42"/>
        <v>0.89390000000000003</v>
      </c>
    </row>
    <row r="312" spans="1:16" x14ac:dyDescent="0.2">
      <c r="A312" s="1">
        <v>116197503</v>
      </c>
      <c r="B312" s="2" t="s">
        <v>353</v>
      </c>
      <c r="C312" s="2" t="s">
        <v>348</v>
      </c>
      <c r="D312" s="18">
        <v>109.988</v>
      </c>
      <c r="E312" s="23">
        <f t="shared" si="43"/>
        <v>1489.425</v>
      </c>
      <c r="F312" s="12">
        <v>1472.567</v>
      </c>
      <c r="G312" s="12">
        <v>1500.443</v>
      </c>
      <c r="H312" s="12">
        <v>1495.2660000000001</v>
      </c>
      <c r="I312" s="22">
        <f t="shared" si="44"/>
        <v>13.541700000000001</v>
      </c>
      <c r="J312" s="24">
        <f t="shared" si="36"/>
        <v>0.35799999999999998</v>
      </c>
      <c r="K312" s="24">
        <f t="shared" si="37"/>
        <v>0.17899999999999999</v>
      </c>
      <c r="L312" s="24">
        <f t="shared" si="38"/>
        <v>0.82099999999999995</v>
      </c>
      <c r="M312" s="24">
        <f t="shared" si="39"/>
        <v>0.43459999999999999</v>
      </c>
      <c r="N312" s="24">
        <f t="shared" si="40"/>
        <v>0.21729999999999999</v>
      </c>
      <c r="O312" s="24">
        <f t="shared" si="41"/>
        <v>0.78269999999999995</v>
      </c>
      <c r="P312" s="24">
        <f t="shared" si="42"/>
        <v>0.79800000000000004</v>
      </c>
    </row>
    <row r="313" spans="1:16" x14ac:dyDescent="0.2">
      <c r="A313" s="1">
        <v>116471803</v>
      </c>
      <c r="B313" s="2" t="s">
        <v>354</v>
      </c>
      <c r="C313" s="2" t="s">
        <v>355</v>
      </c>
      <c r="D313" s="18">
        <v>125.31399999999999</v>
      </c>
      <c r="E313" s="23">
        <f t="shared" si="43"/>
        <v>2390.8710000000001</v>
      </c>
      <c r="F313" s="12">
        <v>2402.2800000000002</v>
      </c>
      <c r="G313" s="12">
        <v>2373.63</v>
      </c>
      <c r="H313" s="12">
        <v>2396.7040000000002</v>
      </c>
      <c r="I313" s="22">
        <f t="shared" si="44"/>
        <v>19.079000000000001</v>
      </c>
      <c r="J313" s="24">
        <f t="shared" si="36"/>
        <v>0.50439999999999996</v>
      </c>
      <c r="K313" s="24">
        <f t="shared" si="37"/>
        <v>0.25219999999999998</v>
      </c>
      <c r="L313" s="24">
        <f t="shared" si="38"/>
        <v>0.74780000000000002</v>
      </c>
      <c r="M313" s="24">
        <f t="shared" si="39"/>
        <v>0.6976</v>
      </c>
      <c r="N313" s="24">
        <f t="shared" si="40"/>
        <v>0.3488</v>
      </c>
      <c r="O313" s="24">
        <f t="shared" si="41"/>
        <v>0.6512</v>
      </c>
      <c r="P313" s="24">
        <f t="shared" si="42"/>
        <v>0.68979999999999997</v>
      </c>
    </row>
    <row r="314" spans="1:16" x14ac:dyDescent="0.2">
      <c r="A314" s="1">
        <v>116493503</v>
      </c>
      <c r="B314" s="2" t="s">
        <v>356</v>
      </c>
      <c r="C314" s="2" t="s">
        <v>357</v>
      </c>
      <c r="D314" s="18">
        <v>155.73400000000001</v>
      </c>
      <c r="E314" s="23">
        <f t="shared" si="43"/>
        <v>1257.5640000000001</v>
      </c>
      <c r="F314" s="12">
        <v>1250.6120000000001</v>
      </c>
      <c r="G314" s="12">
        <v>1257.501</v>
      </c>
      <c r="H314" s="12">
        <v>1264.579</v>
      </c>
      <c r="I314" s="22">
        <f t="shared" si="44"/>
        <v>8.0749999999999993</v>
      </c>
      <c r="J314" s="24">
        <f t="shared" si="36"/>
        <v>0.2135</v>
      </c>
      <c r="K314" s="24">
        <f t="shared" si="37"/>
        <v>0.1067</v>
      </c>
      <c r="L314" s="24">
        <f t="shared" si="38"/>
        <v>0.89329999999999998</v>
      </c>
      <c r="M314" s="24">
        <f t="shared" si="39"/>
        <v>0.3669</v>
      </c>
      <c r="N314" s="24">
        <f t="shared" si="40"/>
        <v>0.18340000000000001</v>
      </c>
      <c r="O314" s="24">
        <f t="shared" si="41"/>
        <v>0.81659999999999999</v>
      </c>
      <c r="P314" s="24">
        <f t="shared" si="42"/>
        <v>0.84719999999999995</v>
      </c>
    </row>
    <row r="315" spans="1:16" x14ac:dyDescent="0.2">
      <c r="A315" s="1">
        <v>116495003</v>
      </c>
      <c r="B315" s="2" t="s">
        <v>358</v>
      </c>
      <c r="C315" s="2" t="s">
        <v>357</v>
      </c>
      <c r="D315" s="18">
        <v>86.28</v>
      </c>
      <c r="E315" s="23">
        <f t="shared" si="43"/>
        <v>2128.7359999999999</v>
      </c>
      <c r="F315" s="12">
        <v>2117.4160000000002</v>
      </c>
      <c r="G315" s="12">
        <v>2101.895</v>
      </c>
      <c r="H315" s="12">
        <v>2166.8960000000002</v>
      </c>
      <c r="I315" s="22">
        <f t="shared" si="44"/>
        <v>24.6724</v>
      </c>
      <c r="J315" s="24">
        <f t="shared" si="36"/>
        <v>0.65229999999999999</v>
      </c>
      <c r="K315" s="24">
        <f t="shared" si="37"/>
        <v>0.3261</v>
      </c>
      <c r="L315" s="24">
        <f t="shared" si="38"/>
        <v>0.67390000000000005</v>
      </c>
      <c r="M315" s="24">
        <f t="shared" si="39"/>
        <v>0.62109999999999999</v>
      </c>
      <c r="N315" s="24">
        <f t="shared" si="40"/>
        <v>0.3105</v>
      </c>
      <c r="O315" s="24">
        <f t="shared" si="41"/>
        <v>0.6895</v>
      </c>
      <c r="P315" s="24">
        <f t="shared" si="42"/>
        <v>0.68320000000000003</v>
      </c>
    </row>
    <row r="316" spans="1:16" x14ac:dyDescent="0.2">
      <c r="A316" s="1">
        <v>116495103</v>
      </c>
      <c r="B316" s="2" t="s">
        <v>359</v>
      </c>
      <c r="C316" s="2" t="s">
        <v>357</v>
      </c>
      <c r="D316" s="18">
        <v>23.584</v>
      </c>
      <c r="E316" s="23">
        <f t="shared" si="43"/>
        <v>1542.48</v>
      </c>
      <c r="F316" s="12">
        <v>1521.441</v>
      </c>
      <c r="G316" s="12">
        <v>1524.9949999999999</v>
      </c>
      <c r="H316" s="12">
        <v>1581.0039999999999</v>
      </c>
      <c r="I316" s="22">
        <f t="shared" si="44"/>
        <v>65.403599999999997</v>
      </c>
      <c r="J316" s="24">
        <f t="shared" si="36"/>
        <v>1.7293000000000001</v>
      </c>
      <c r="K316" s="24">
        <f t="shared" si="37"/>
        <v>0.86460000000000004</v>
      </c>
      <c r="L316" s="24">
        <f t="shared" si="38"/>
        <v>0.13539999999999999</v>
      </c>
      <c r="M316" s="24">
        <f t="shared" si="39"/>
        <v>0.45</v>
      </c>
      <c r="N316" s="24">
        <f t="shared" si="40"/>
        <v>0.22500000000000001</v>
      </c>
      <c r="O316" s="24">
        <f t="shared" si="41"/>
        <v>0.77500000000000002</v>
      </c>
      <c r="P316" s="24">
        <f t="shared" si="42"/>
        <v>0.51910000000000001</v>
      </c>
    </row>
    <row r="317" spans="1:16" x14ac:dyDescent="0.2">
      <c r="A317" s="1">
        <v>116496503</v>
      </c>
      <c r="B317" s="2" t="s">
        <v>360</v>
      </c>
      <c r="C317" s="2" t="s">
        <v>357</v>
      </c>
      <c r="D317" s="18">
        <v>70.572999999999993</v>
      </c>
      <c r="E317" s="23">
        <f t="shared" si="43"/>
        <v>2443.9459999999999</v>
      </c>
      <c r="F317" s="12">
        <v>2398.3440000000001</v>
      </c>
      <c r="G317" s="12">
        <v>2471.1689999999999</v>
      </c>
      <c r="H317" s="12">
        <v>2462.326</v>
      </c>
      <c r="I317" s="22">
        <f t="shared" si="44"/>
        <v>34.630000000000003</v>
      </c>
      <c r="J317" s="24">
        <f t="shared" si="36"/>
        <v>0.91559999999999997</v>
      </c>
      <c r="K317" s="24">
        <f t="shared" si="37"/>
        <v>0.45779999999999998</v>
      </c>
      <c r="L317" s="24">
        <f t="shared" si="38"/>
        <v>0.54220000000000002</v>
      </c>
      <c r="M317" s="24">
        <f t="shared" si="39"/>
        <v>0.71309999999999996</v>
      </c>
      <c r="N317" s="24">
        <f t="shared" si="40"/>
        <v>0.35649999999999998</v>
      </c>
      <c r="O317" s="24">
        <f t="shared" si="41"/>
        <v>0.64349999999999996</v>
      </c>
      <c r="P317" s="24">
        <f t="shared" si="42"/>
        <v>0.60289999999999999</v>
      </c>
    </row>
    <row r="318" spans="1:16" x14ac:dyDescent="0.2">
      <c r="A318" s="1">
        <v>116496603</v>
      </c>
      <c r="B318" s="2" t="s">
        <v>361</v>
      </c>
      <c r="C318" s="2" t="s">
        <v>357</v>
      </c>
      <c r="D318" s="18">
        <v>77.665999999999997</v>
      </c>
      <c r="E318" s="23">
        <f t="shared" si="43"/>
        <v>2973.741</v>
      </c>
      <c r="F318" s="12">
        <v>2937.174</v>
      </c>
      <c r="G318" s="12">
        <v>3003.5149999999999</v>
      </c>
      <c r="H318" s="12">
        <v>2980.5329999999999</v>
      </c>
      <c r="I318" s="22">
        <f t="shared" si="44"/>
        <v>38.288800000000002</v>
      </c>
      <c r="J318" s="24">
        <f t="shared" si="36"/>
        <v>1.0123</v>
      </c>
      <c r="K318" s="24">
        <f t="shared" si="37"/>
        <v>0.50609999999999999</v>
      </c>
      <c r="L318" s="24">
        <f t="shared" si="38"/>
        <v>0.49390000000000001</v>
      </c>
      <c r="M318" s="24">
        <f t="shared" si="39"/>
        <v>0.86770000000000003</v>
      </c>
      <c r="N318" s="24">
        <f t="shared" si="40"/>
        <v>0.43380000000000002</v>
      </c>
      <c r="O318" s="24">
        <f t="shared" si="41"/>
        <v>0.56620000000000004</v>
      </c>
      <c r="P318" s="24">
        <f t="shared" si="42"/>
        <v>0.53720000000000001</v>
      </c>
    </row>
    <row r="319" spans="1:16" x14ac:dyDescent="0.2">
      <c r="A319" s="1">
        <v>116498003</v>
      </c>
      <c r="B319" s="2" t="s">
        <v>362</v>
      </c>
      <c r="C319" s="2" t="s">
        <v>357</v>
      </c>
      <c r="D319" s="18">
        <v>113.99</v>
      </c>
      <c r="E319" s="23">
        <f t="shared" si="43"/>
        <v>1580.971</v>
      </c>
      <c r="F319" s="12">
        <v>1545.492</v>
      </c>
      <c r="G319" s="12">
        <v>1587.96</v>
      </c>
      <c r="H319" s="12">
        <v>1609.46</v>
      </c>
      <c r="I319" s="22">
        <f t="shared" si="44"/>
        <v>13.869300000000001</v>
      </c>
      <c r="J319" s="24">
        <f t="shared" si="36"/>
        <v>0.36670000000000003</v>
      </c>
      <c r="K319" s="24">
        <f t="shared" si="37"/>
        <v>0.18329999999999999</v>
      </c>
      <c r="L319" s="24">
        <f t="shared" si="38"/>
        <v>0.81669999999999998</v>
      </c>
      <c r="M319" s="24">
        <f t="shared" si="39"/>
        <v>0.46129999999999999</v>
      </c>
      <c r="N319" s="24">
        <f t="shared" si="40"/>
        <v>0.2306</v>
      </c>
      <c r="O319" s="24">
        <f t="shared" si="41"/>
        <v>0.76939999999999997</v>
      </c>
      <c r="P319" s="24">
        <f t="shared" si="42"/>
        <v>0.7883</v>
      </c>
    </row>
    <row r="320" spans="1:16" x14ac:dyDescent="0.2">
      <c r="A320" s="1">
        <v>116555003</v>
      </c>
      <c r="B320" s="2" t="s">
        <v>363</v>
      </c>
      <c r="C320" s="2" t="s">
        <v>364</v>
      </c>
      <c r="D320" s="18">
        <v>226.68299999999999</v>
      </c>
      <c r="E320" s="23">
        <f t="shared" si="43"/>
        <v>2262.1570000000002</v>
      </c>
      <c r="F320" s="12">
        <v>2197.634</v>
      </c>
      <c r="G320" s="12">
        <v>2252.59</v>
      </c>
      <c r="H320" s="12">
        <v>2336.2469999999998</v>
      </c>
      <c r="I320" s="22">
        <f t="shared" si="44"/>
        <v>9.9793000000000003</v>
      </c>
      <c r="J320" s="24">
        <f t="shared" si="36"/>
        <v>0.26379999999999998</v>
      </c>
      <c r="K320" s="24">
        <f t="shared" si="37"/>
        <v>0.13189999999999999</v>
      </c>
      <c r="L320" s="24">
        <f t="shared" si="38"/>
        <v>0.86809999999999998</v>
      </c>
      <c r="M320" s="24">
        <f t="shared" si="39"/>
        <v>0.66</v>
      </c>
      <c r="N320" s="24">
        <f t="shared" si="40"/>
        <v>0.33</v>
      </c>
      <c r="O320" s="24">
        <f t="shared" si="41"/>
        <v>0.67</v>
      </c>
      <c r="P320" s="24">
        <f t="shared" si="42"/>
        <v>0.74919999999999998</v>
      </c>
    </row>
    <row r="321" spans="1:16" x14ac:dyDescent="0.2">
      <c r="A321" s="1">
        <v>116557103</v>
      </c>
      <c r="B321" s="2" t="s">
        <v>365</v>
      </c>
      <c r="C321" s="2" t="s">
        <v>364</v>
      </c>
      <c r="D321" s="18">
        <v>104.83799999999999</v>
      </c>
      <c r="E321" s="23">
        <f t="shared" si="43"/>
        <v>2758.8890000000001</v>
      </c>
      <c r="F321" s="12">
        <v>2724.34</v>
      </c>
      <c r="G321" s="12">
        <v>2794.2469999999998</v>
      </c>
      <c r="H321" s="12">
        <v>2758.0810000000001</v>
      </c>
      <c r="I321" s="22">
        <f t="shared" si="44"/>
        <v>26.3157</v>
      </c>
      <c r="J321" s="24">
        <f t="shared" si="36"/>
        <v>0.69569999999999999</v>
      </c>
      <c r="K321" s="24">
        <f t="shared" si="37"/>
        <v>0.3478</v>
      </c>
      <c r="L321" s="24">
        <f t="shared" si="38"/>
        <v>0.6522</v>
      </c>
      <c r="M321" s="24">
        <f t="shared" si="39"/>
        <v>0.80500000000000005</v>
      </c>
      <c r="N321" s="24">
        <f t="shared" si="40"/>
        <v>0.40250000000000002</v>
      </c>
      <c r="O321" s="24">
        <f t="shared" si="41"/>
        <v>0.59750000000000003</v>
      </c>
      <c r="P321" s="24">
        <f t="shared" si="42"/>
        <v>0.61929999999999996</v>
      </c>
    </row>
    <row r="322" spans="1:16" x14ac:dyDescent="0.2">
      <c r="A322" s="1">
        <v>116604003</v>
      </c>
      <c r="B322" s="2" t="s">
        <v>366</v>
      </c>
      <c r="C322" s="2" t="s">
        <v>367</v>
      </c>
      <c r="D322" s="18">
        <v>41.695999999999998</v>
      </c>
      <c r="E322" s="23">
        <f t="shared" si="43"/>
        <v>1952.5650000000001</v>
      </c>
      <c r="F322" s="12">
        <v>1957.499</v>
      </c>
      <c r="G322" s="12">
        <v>1957.53</v>
      </c>
      <c r="H322" s="12">
        <v>1942.6659999999999</v>
      </c>
      <c r="I322" s="22">
        <f t="shared" si="44"/>
        <v>46.828499999999998</v>
      </c>
      <c r="J322" s="24">
        <f t="shared" ref="J322:J385" si="45">TRUNC(I322/$I$503,4)</f>
        <v>1.2381</v>
      </c>
      <c r="K322" s="24">
        <f t="shared" ref="K322:K385" si="46">TRUNC(J322*0.5,4)</f>
        <v>0.61899999999999999</v>
      </c>
      <c r="L322" s="24">
        <f t="shared" ref="L322:L385" si="47">TRUNC(1-K322,4)</f>
        <v>0.38100000000000001</v>
      </c>
      <c r="M322" s="24">
        <f t="shared" ref="M322:M385" si="48">TRUNC(E322/$E$504,4)</f>
        <v>0.56969999999999998</v>
      </c>
      <c r="N322" s="24">
        <f t="shared" ref="N322:N385" si="49">TRUNC(M322*0.5,4)</f>
        <v>0.2848</v>
      </c>
      <c r="O322" s="24">
        <f t="shared" ref="O322:O385" si="50">TRUNC(1-N322,4)</f>
        <v>0.71519999999999995</v>
      </c>
      <c r="P322" s="24">
        <f t="shared" ref="P322:P385" si="51">TRUNC((L322*0.4)+(O322*0.6),4)</f>
        <v>0.58150000000000002</v>
      </c>
    </row>
    <row r="323" spans="1:16" x14ac:dyDescent="0.2">
      <c r="A323" s="1">
        <v>116605003</v>
      </c>
      <c r="B323" s="2" t="s">
        <v>368</v>
      </c>
      <c r="C323" s="2" t="s">
        <v>367</v>
      </c>
      <c r="D323" s="18">
        <v>214.529</v>
      </c>
      <c r="E323" s="23">
        <f t="shared" ref="E323:E386" si="52">ROUND(AVERAGE(F323:H323),3)</f>
        <v>2142.0239999999999</v>
      </c>
      <c r="F323" s="12">
        <v>2099.471</v>
      </c>
      <c r="G323" s="12">
        <v>2122.9699999999998</v>
      </c>
      <c r="H323" s="12">
        <v>2203.6309999999999</v>
      </c>
      <c r="I323" s="22">
        <f t="shared" ref="I323:I386" si="53">TRUNC(E323/D323,4)</f>
        <v>9.9847000000000001</v>
      </c>
      <c r="J323" s="24">
        <f t="shared" si="45"/>
        <v>0.26400000000000001</v>
      </c>
      <c r="K323" s="24">
        <f t="shared" si="46"/>
        <v>0.13200000000000001</v>
      </c>
      <c r="L323" s="24">
        <f t="shared" si="47"/>
        <v>0.86799999999999999</v>
      </c>
      <c r="M323" s="24">
        <f t="shared" si="48"/>
        <v>0.625</v>
      </c>
      <c r="N323" s="24">
        <f t="shared" si="49"/>
        <v>0.3125</v>
      </c>
      <c r="O323" s="24">
        <f t="shared" si="50"/>
        <v>0.6875</v>
      </c>
      <c r="P323" s="24">
        <f t="shared" si="51"/>
        <v>0.75970000000000004</v>
      </c>
    </row>
    <row r="324" spans="1:16" x14ac:dyDescent="0.2">
      <c r="A324" s="1">
        <v>117080503</v>
      </c>
      <c r="B324" s="2" t="s">
        <v>369</v>
      </c>
      <c r="C324" s="2" t="s">
        <v>370</v>
      </c>
      <c r="D324" s="18">
        <v>182.99600000000001</v>
      </c>
      <c r="E324" s="23">
        <f t="shared" si="52"/>
        <v>2155.2550000000001</v>
      </c>
      <c r="F324" s="12">
        <v>2137.2130000000002</v>
      </c>
      <c r="G324" s="12">
        <v>2157.14</v>
      </c>
      <c r="H324" s="12">
        <v>2171.413</v>
      </c>
      <c r="I324" s="22">
        <f t="shared" si="53"/>
        <v>11.7776</v>
      </c>
      <c r="J324" s="24">
        <f t="shared" si="45"/>
        <v>0.31140000000000001</v>
      </c>
      <c r="K324" s="24">
        <f t="shared" si="46"/>
        <v>0.15570000000000001</v>
      </c>
      <c r="L324" s="24">
        <f t="shared" si="47"/>
        <v>0.84430000000000005</v>
      </c>
      <c r="M324" s="24">
        <f t="shared" si="48"/>
        <v>0.62890000000000001</v>
      </c>
      <c r="N324" s="24">
        <f t="shared" si="49"/>
        <v>0.31440000000000001</v>
      </c>
      <c r="O324" s="24">
        <f t="shared" si="50"/>
        <v>0.68559999999999999</v>
      </c>
      <c r="P324" s="24">
        <f t="shared" si="51"/>
        <v>0.749</v>
      </c>
    </row>
    <row r="325" spans="1:16" x14ac:dyDescent="0.2">
      <c r="A325" s="1">
        <v>117081003</v>
      </c>
      <c r="B325" s="2" t="s">
        <v>371</v>
      </c>
      <c r="C325" s="2" t="s">
        <v>370</v>
      </c>
      <c r="D325" s="18">
        <v>211.411</v>
      </c>
      <c r="E325" s="23">
        <f t="shared" si="52"/>
        <v>962.31399999999996</v>
      </c>
      <c r="F325" s="12">
        <v>918.20299999999997</v>
      </c>
      <c r="G325" s="12">
        <v>955.96</v>
      </c>
      <c r="H325" s="12">
        <v>1012.778</v>
      </c>
      <c r="I325" s="22">
        <f t="shared" si="53"/>
        <v>4.5518000000000001</v>
      </c>
      <c r="J325" s="24">
        <f t="shared" si="45"/>
        <v>0.1203</v>
      </c>
      <c r="K325" s="24">
        <f t="shared" si="46"/>
        <v>6.0100000000000001E-2</v>
      </c>
      <c r="L325" s="24">
        <f t="shared" si="47"/>
        <v>0.93989999999999996</v>
      </c>
      <c r="M325" s="24">
        <f t="shared" si="48"/>
        <v>0.28079999999999999</v>
      </c>
      <c r="N325" s="24">
        <f t="shared" si="49"/>
        <v>0.1404</v>
      </c>
      <c r="O325" s="24">
        <f t="shared" si="50"/>
        <v>0.85960000000000003</v>
      </c>
      <c r="P325" s="24">
        <f t="shared" si="51"/>
        <v>0.89170000000000005</v>
      </c>
    </row>
    <row r="326" spans="1:16" x14ac:dyDescent="0.2">
      <c r="A326" s="1">
        <v>117083004</v>
      </c>
      <c r="B326" s="2" t="s">
        <v>372</v>
      </c>
      <c r="C326" s="2" t="s">
        <v>370</v>
      </c>
      <c r="D326" s="18">
        <v>166.81800000000001</v>
      </c>
      <c r="E326" s="23">
        <f t="shared" si="52"/>
        <v>860.351</v>
      </c>
      <c r="F326" s="12">
        <v>848.39300000000003</v>
      </c>
      <c r="G326" s="12">
        <v>864.07100000000003</v>
      </c>
      <c r="H326" s="12">
        <v>868.58799999999997</v>
      </c>
      <c r="I326" s="22">
        <f t="shared" si="53"/>
        <v>5.1574</v>
      </c>
      <c r="J326" s="24">
        <f t="shared" si="45"/>
        <v>0.1363</v>
      </c>
      <c r="K326" s="24">
        <f t="shared" si="46"/>
        <v>6.8099999999999994E-2</v>
      </c>
      <c r="L326" s="24">
        <f t="shared" si="47"/>
        <v>0.93189999999999995</v>
      </c>
      <c r="M326" s="24">
        <f t="shared" si="48"/>
        <v>0.251</v>
      </c>
      <c r="N326" s="24">
        <f t="shared" si="49"/>
        <v>0.1255</v>
      </c>
      <c r="O326" s="24">
        <f t="shared" si="50"/>
        <v>0.87450000000000006</v>
      </c>
      <c r="P326" s="24">
        <f t="shared" si="51"/>
        <v>0.89739999999999998</v>
      </c>
    </row>
    <row r="327" spans="1:16" x14ac:dyDescent="0.2">
      <c r="A327" s="1">
        <v>117086003</v>
      </c>
      <c r="B327" s="2" t="s">
        <v>373</v>
      </c>
      <c r="C327" s="2" t="s">
        <v>370</v>
      </c>
      <c r="D327" s="18">
        <v>33.320999999999998</v>
      </c>
      <c r="E327" s="23">
        <f t="shared" si="52"/>
        <v>1090.962</v>
      </c>
      <c r="F327" s="12">
        <v>1030.403</v>
      </c>
      <c r="G327" s="12">
        <v>1122.6659999999999</v>
      </c>
      <c r="H327" s="12">
        <v>1119.818</v>
      </c>
      <c r="I327" s="22">
        <f t="shared" si="53"/>
        <v>32.740900000000003</v>
      </c>
      <c r="J327" s="24">
        <f t="shared" si="45"/>
        <v>0.86560000000000004</v>
      </c>
      <c r="K327" s="24">
        <f t="shared" si="46"/>
        <v>0.43280000000000002</v>
      </c>
      <c r="L327" s="24">
        <f t="shared" si="47"/>
        <v>0.56720000000000004</v>
      </c>
      <c r="M327" s="24">
        <f t="shared" si="48"/>
        <v>0.31830000000000003</v>
      </c>
      <c r="N327" s="24">
        <f t="shared" si="49"/>
        <v>0.15909999999999999</v>
      </c>
      <c r="O327" s="24">
        <f t="shared" si="50"/>
        <v>0.84089999999999998</v>
      </c>
      <c r="P327" s="24">
        <f t="shared" si="51"/>
        <v>0.73140000000000005</v>
      </c>
    </row>
    <row r="328" spans="1:16" x14ac:dyDescent="0.2">
      <c r="A328" s="1">
        <v>117086503</v>
      </c>
      <c r="B328" s="2" t="s">
        <v>374</v>
      </c>
      <c r="C328" s="2" t="s">
        <v>370</v>
      </c>
      <c r="D328" s="18">
        <v>162.46899999999999</v>
      </c>
      <c r="E328" s="23">
        <f t="shared" si="52"/>
        <v>1553.01</v>
      </c>
      <c r="F328" s="12">
        <v>1563.921</v>
      </c>
      <c r="G328" s="12">
        <v>1539.481</v>
      </c>
      <c r="H328" s="12">
        <v>1555.627</v>
      </c>
      <c r="I328" s="22">
        <f t="shared" si="53"/>
        <v>9.5587999999999997</v>
      </c>
      <c r="J328" s="24">
        <f t="shared" si="45"/>
        <v>0.25269999999999998</v>
      </c>
      <c r="K328" s="24">
        <f t="shared" si="46"/>
        <v>0.1263</v>
      </c>
      <c r="L328" s="24">
        <f t="shared" si="47"/>
        <v>0.87370000000000003</v>
      </c>
      <c r="M328" s="24">
        <f t="shared" si="48"/>
        <v>0.4531</v>
      </c>
      <c r="N328" s="24">
        <f t="shared" si="49"/>
        <v>0.22650000000000001</v>
      </c>
      <c r="O328" s="24">
        <f t="shared" si="50"/>
        <v>0.77349999999999997</v>
      </c>
      <c r="P328" s="24">
        <f t="shared" si="51"/>
        <v>0.8135</v>
      </c>
    </row>
    <row r="329" spans="1:16" x14ac:dyDescent="0.2">
      <c r="A329" s="1">
        <v>117086653</v>
      </c>
      <c r="B329" s="2" t="s">
        <v>375</v>
      </c>
      <c r="C329" s="2" t="s">
        <v>370</v>
      </c>
      <c r="D329" s="18">
        <v>276.43400000000003</v>
      </c>
      <c r="E329" s="23">
        <f t="shared" si="52"/>
        <v>1507.9670000000001</v>
      </c>
      <c r="F329" s="12">
        <v>1475.684</v>
      </c>
      <c r="G329" s="12">
        <v>1517.809</v>
      </c>
      <c r="H329" s="12">
        <v>1530.4079999999999</v>
      </c>
      <c r="I329" s="22">
        <f t="shared" si="53"/>
        <v>5.4550000000000001</v>
      </c>
      <c r="J329" s="24">
        <f t="shared" si="45"/>
        <v>0.14419999999999999</v>
      </c>
      <c r="K329" s="24">
        <f t="shared" si="46"/>
        <v>7.2099999999999997E-2</v>
      </c>
      <c r="L329" s="24">
        <f t="shared" si="47"/>
        <v>0.92789999999999995</v>
      </c>
      <c r="M329" s="24">
        <f t="shared" si="48"/>
        <v>0.44</v>
      </c>
      <c r="N329" s="24">
        <f t="shared" si="49"/>
        <v>0.22</v>
      </c>
      <c r="O329" s="24">
        <f t="shared" si="50"/>
        <v>0.78</v>
      </c>
      <c r="P329" s="24">
        <f t="shared" si="51"/>
        <v>0.83909999999999996</v>
      </c>
    </row>
    <row r="330" spans="1:16" x14ac:dyDescent="0.2">
      <c r="A330" s="1">
        <v>117089003</v>
      </c>
      <c r="B330" s="2" t="s">
        <v>376</v>
      </c>
      <c r="C330" s="2" t="s">
        <v>370</v>
      </c>
      <c r="D330" s="18">
        <v>277.18299999999999</v>
      </c>
      <c r="E330" s="23">
        <f t="shared" si="52"/>
        <v>1361.62</v>
      </c>
      <c r="F330" s="12">
        <v>1327.5409999999999</v>
      </c>
      <c r="G330" s="12">
        <v>1356.922</v>
      </c>
      <c r="H330" s="12">
        <v>1400.396</v>
      </c>
      <c r="I330" s="22">
        <f t="shared" si="53"/>
        <v>4.9123000000000001</v>
      </c>
      <c r="J330" s="24">
        <f t="shared" si="45"/>
        <v>0.1298</v>
      </c>
      <c r="K330" s="24">
        <f t="shared" si="46"/>
        <v>6.4899999999999999E-2</v>
      </c>
      <c r="L330" s="24">
        <f t="shared" si="47"/>
        <v>0.93510000000000004</v>
      </c>
      <c r="M330" s="24">
        <f t="shared" si="48"/>
        <v>0.39729999999999999</v>
      </c>
      <c r="N330" s="24">
        <f t="shared" si="49"/>
        <v>0.1986</v>
      </c>
      <c r="O330" s="24">
        <f t="shared" si="50"/>
        <v>0.8014</v>
      </c>
      <c r="P330" s="24">
        <f t="shared" si="51"/>
        <v>0.8548</v>
      </c>
    </row>
    <row r="331" spans="1:16" x14ac:dyDescent="0.2">
      <c r="A331" s="1">
        <v>117412003</v>
      </c>
      <c r="B331" s="2" t="s">
        <v>377</v>
      </c>
      <c r="C331" s="2" t="s">
        <v>378</v>
      </c>
      <c r="D331" s="18">
        <v>147.208</v>
      </c>
      <c r="E331" s="23">
        <f t="shared" si="52"/>
        <v>1634.2840000000001</v>
      </c>
      <c r="F331" s="12">
        <v>1613.809</v>
      </c>
      <c r="G331" s="12">
        <v>1620.7850000000001</v>
      </c>
      <c r="H331" s="12">
        <v>1668.259</v>
      </c>
      <c r="I331" s="22">
        <f t="shared" si="53"/>
        <v>11.101800000000001</v>
      </c>
      <c r="J331" s="24">
        <f t="shared" si="45"/>
        <v>0.29349999999999998</v>
      </c>
      <c r="K331" s="24">
        <f t="shared" si="46"/>
        <v>0.1467</v>
      </c>
      <c r="L331" s="24">
        <f t="shared" si="47"/>
        <v>0.85329999999999995</v>
      </c>
      <c r="M331" s="24">
        <f t="shared" si="48"/>
        <v>0.4768</v>
      </c>
      <c r="N331" s="24">
        <f t="shared" si="49"/>
        <v>0.2384</v>
      </c>
      <c r="O331" s="24">
        <f t="shared" si="50"/>
        <v>0.76160000000000005</v>
      </c>
      <c r="P331" s="24">
        <f t="shared" si="51"/>
        <v>0.79820000000000002</v>
      </c>
    </row>
    <row r="332" spans="1:16" x14ac:dyDescent="0.2">
      <c r="A332" s="1">
        <v>117414003</v>
      </c>
      <c r="B332" s="2" t="s">
        <v>379</v>
      </c>
      <c r="C332" s="2" t="s">
        <v>378</v>
      </c>
      <c r="D332" s="18">
        <v>391.93599999999998</v>
      </c>
      <c r="E332" s="23">
        <f t="shared" si="52"/>
        <v>2643.654</v>
      </c>
      <c r="F332" s="12">
        <v>2591.6529999999998</v>
      </c>
      <c r="G332" s="12">
        <v>2640.0619999999999</v>
      </c>
      <c r="H332" s="12">
        <v>2699.2460000000001</v>
      </c>
      <c r="I332" s="22">
        <f t="shared" si="53"/>
        <v>6.7450999999999999</v>
      </c>
      <c r="J332" s="24">
        <f t="shared" si="45"/>
        <v>0.17829999999999999</v>
      </c>
      <c r="K332" s="24">
        <f t="shared" si="46"/>
        <v>8.9099999999999999E-2</v>
      </c>
      <c r="L332" s="24">
        <f t="shared" si="47"/>
        <v>0.91090000000000004</v>
      </c>
      <c r="M332" s="24">
        <f t="shared" si="48"/>
        <v>0.77139999999999997</v>
      </c>
      <c r="N332" s="24">
        <f t="shared" si="49"/>
        <v>0.38569999999999999</v>
      </c>
      <c r="O332" s="24">
        <f t="shared" si="50"/>
        <v>0.61429999999999996</v>
      </c>
      <c r="P332" s="24">
        <f t="shared" si="51"/>
        <v>0.7329</v>
      </c>
    </row>
    <row r="333" spans="1:16" x14ac:dyDescent="0.2">
      <c r="A333" s="1">
        <v>117414203</v>
      </c>
      <c r="B333" s="2" t="s">
        <v>380</v>
      </c>
      <c r="C333" s="2" t="s">
        <v>378</v>
      </c>
      <c r="D333" s="18">
        <v>21.495000000000001</v>
      </c>
      <c r="E333" s="23">
        <f t="shared" si="52"/>
        <v>1537.26</v>
      </c>
      <c r="F333" s="12">
        <v>1517.617</v>
      </c>
      <c r="G333" s="12">
        <v>1555.079</v>
      </c>
      <c r="H333" s="12">
        <v>1539.0830000000001</v>
      </c>
      <c r="I333" s="22">
        <f t="shared" si="53"/>
        <v>71.516999999999996</v>
      </c>
      <c r="J333" s="24">
        <f t="shared" si="45"/>
        <v>1.8909</v>
      </c>
      <c r="K333" s="24">
        <f t="shared" si="46"/>
        <v>0.94540000000000002</v>
      </c>
      <c r="L333" s="24">
        <f t="shared" si="47"/>
        <v>5.4600000000000003E-2</v>
      </c>
      <c r="M333" s="24">
        <f t="shared" si="48"/>
        <v>0.44850000000000001</v>
      </c>
      <c r="N333" s="24">
        <f t="shared" si="49"/>
        <v>0.22420000000000001</v>
      </c>
      <c r="O333" s="24">
        <f t="shared" si="50"/>
        <v>0.77580000000000005</v>
      </c>
      <c r="P333" s="24">
        <f t="shared" si="51"/>
        <v>0.48730000000000001</v>
      </c>
    </row>
    <row r="334" spans="1:16" x14ac:dyDescent="0.2">
      <c r="A334" s="1">
        <v>117415004</v>
      </c>
      <c r="B334" s="2" t="s">
        <v>381</v>
      </c>
      <c r="C334" s="2" t="s">
        <v>378</v>
      </c>
      <c r="D334" s="18">
        <v>86.271000000000001</v>
      </c>
      <c r="E334" s="23">
        <f t="shared" si="52"/>
        <v>875.17100000000005</v>
      </c>
      <c r="F334" s="12">
        <v>887.76900000000001</v>
      </c>
      <c r="G334" s="12">
        <v>872.65599999999995</v>
      </c>
      <c r="H334" s="12">
        <v>865.08799999999997</v>
      </c>
      <c r="I334" s="22">
        <f t="shared" si="53"/>
        <v>10.144399999999999</v>
      </c>
      <c r="J334" s="24">
        <f t="shared" si="45"/>
        <v>0.26819999999999999</v>
      </c>
      <c r="K334" s="24">
        <f t="shared" si="46"/>
        <v>0.1341</v>
      </c>
      <c r="L334" s="24">
        <f t="shared" si="47"/>
        <v>0.8659</v>
      </c>
      <c r="M334" s="24">
        <f t="shared" si="48"/>
        <v>0.25530000000000003</v>
      </c>
      <c r="N334" s="24">
        <f t="shared" si="49"/>
        <v>0.12759999999999999</v>
      </c>
      <c r="O334" s="24">
        <f t="shared" si="50"/>
        <v>0.87239999999999995</v>
      </c>
      <c r="P334" s="24">
        <f t="shared" si="51"/>
        <v>0.86980000000000002</v>
      </c>
    </row>
    <row r="335" spans="1:16" x14ac:dyDescent="0.2">
      <c r="A335" s="1">
        <v>117415103</v>
      </c>
      <c r="B335" s="2" t="s">
        <v>382</v>
      </c>
      <c r="C335" s="2" t="s">
        <v>378</v>
      </c>
      <c r="D335" s="18">
        <v>188.375</v>
      </c>
      <c r="E335" s="23">
        <f t="shared" si="52"/>
        <v>2014.097</v>
      </c>
      <c r="F335" s="12">
        <v>2023.067</v>
      </c>
      <c r="G335" s="12">
        <v>2002.989</v>
      </c>
      <c r="H335" s="12">
        <v>2016.2339999999999</v>
      </c>
      <c r="I335" s="22">
        <f t="shared" si="53"/>
        <v>10.6919</v>
      </c>
      <c r="J335" s="24">
        <f t="shared" si="45"/>
        <v>0.28260000000000002</v>
      </c>
      <c r="K335" s="24">
        <f t="shared" si="46"/>
        <v>0.14130000000000001</v>
      </c>
      <c r="L335" s="24">
        <f t="shared" si="47"/>
        <v>0.85870000000000002</v>
      </c>
      <c r="M335" s="24">
        <f t="shared" si="48"/>
        <v>0.5877</v>
      </c>
      <c r="N335" s="24">
        <f t="shared" si="49"/>
        <v>0.29380000000000001</v>
      </c>
      <c r="O335" s="24">
        <f t="shared" si="50"/>
        <v>0.70620000000000005</v>
      </c>
      <c r="P335" s="24">
        <f t="shared" si="51"/>
        <v>0.76719999999999999</v>
      </c>
    </row>
    <row r="336" spans="1:16" x14ac:dyDescent="0.2">
      <c r="A336" s="1">
        <v>117415303</v>
      </c>
      <c r="B336" s="2" t="s">
        <v>383</v>
      </c>
      <c r="C336" s="2" t="s">
        <v>378</v>
      </c>
      <c r="D336" s="18">
        <v>37.162999999999997</v>
      </c>
      <c r="E336" s="23">
        <f t="shared" si="52"/>
        <v>1064.3789999999999</v>
      </c>
      <c r="F336" s="12">
        <v>1072.5899999999999</v>
      </c>
      <c r="G336" s="12">
        <v>1074.2570000000001</v>
      </c>
      <c r="H336" s="12">
        <v>1046.29</v>
      </c>
      <c r="I336" s="22">
        <f t="shared" si="53"/>
        <v>28.640799999999999</v>
      </c>
      <c r="J336" s="24">
        <f t="shared" si="45"/>
        <v>0.75719999999999998</v>
      </c>
      <c r="K336" s="24">
        <f t="shared" si="46"/>
        <v>0.37859999999999999</v>
      </c>
      <c r="L336" s="24">
        <f t="shared" si="47"/>
        <v>0.62139999999999995</v>
      </c>
      <c r="M336" s="24">
        <f t="shared" si="48"/>
        <v>0.3105</v>
      </c>
      <c r="N336" s="24">
        <f t="shared" si="49"/>
        <v>0.1552</v>
      </c>
      <c r="O336" s="24">
        <f t="shared" si="50"/>
        <v>0.8448</v>
      </c>
      <c r="P336" s="24">
        <f t="shared" si="51"/>
        <v>0.75539999999999996</v>
      </c>
    </row>
    <row r="337" spans="1:16" x14ac:dyDescent="0.2">
      <c r="A337" s="1">
        <v>117416103</v>
      </c>
      <c r="B337" s="2" t="s">
        <v>384</v>
      </c>
      <c r="C337" s="2" t="s">
        <v>378</v>
      </c>
      <c r="D337" s="18">
        <v>35.526000000000003</v>
      </c>
      <c r="E337" s="23">
        <f t="shared" si="52"/>
        <v>1323.682</v>
      </c>
      <c r="F337" s="12">
        <v>1305.1969999999999</v>
      </c>
      <c r="G337" s="12">
        <v>1348.9</v>
      </c>
      <c r="H337" s="12">
        <v>1316.9490000000001</v>
      </c>
      <c r="I337" s="22">
        <f t="shared" si="53"/>
        <v>37.259500000000003</v>
      </c>
      <c r="J337" s="24">
        <f t="shared" si="45"/>
        <v>0.98509999999999998</v>
      </c>
      <c r="K337" s="24">
        <f t="shared" si="46"/>
        <v>0.49249999999999999</v>
      </c>
      <c r="L337" s="24">
        <f t="shared" si="47"/>
        <v>0.50749999999999995</v>
      </c>
      <c r="M337" s="24">
        <f t="shared" si="48"/>
        <v>0.38619999999999999</v>
      </c>
      <c r="N337" s="24">
        <f t="shared" si="49"/>
        <v>0.19309999999999999</v>
      </c>
      <c r="O337" s="24">
        <f t="shared" si="50"/>
        <v>0.80689999999999995</v>
      </c>
      <c r="P337" s="24">
        <f t="shared" si="51"/>
        <v>0.68710000000000004</v>
      </c>
    </row>
    <row r="338" spans="1:16" x14ac:dyDescent="0.2">
      <c r="A338" s="1">
        <v>117417202</v>
      </c>
      <c r="B338" s="2" t="s">
        <v>385</v>
      </c>
      <c r="C338" s="2" t="s">
        <v>378</v>
      </c>
      <c r="D338" s="18">
        <v>101.9</v>
      </c>
      <c r="E338" s="23">
        <f t="shared" si="52"/>
        <v>5137.1620000000003</v>
      </c>
      <c r="F338" s="12">
        <v>5081.3310000000001</v>
      </c>
      <c r="G338" s="12">
        <v>5124.8540000000003</v>
      </c>
      <c r="H338" s="12">
        <v>5205.3019999999997</v>
      </c>
      <c r="I338" s="22">
        <f t="shared" si="53"/>
        <v>50.413699999999999</v>
      </c>
      <c r="J338" s="24">
        <f t="shared" si="45"/>
        <v>1.3329</v>
      </c>
      <c r="K338" s="24">
        <f t="shared" si="46"/>
        <v>0.66639999999999999</v>
      </c>
      <c r="L338" s="24">
        <f t="shared" si="47"/>
        <v>0.33360000000000001</v>
      </c>
      <c r="M338" s="24">
        <f t="shared" si="48"/>
        <v>1.4990000000000001</v>
      </c>
      <c r="N338" s="24">
        <f t="shared" si="49"/>
        <v>0.74950000000000006</v>
      </c>
      <c r="O338" s="24">
        <f t="shared" si="50"/>
        <v>0.2505</v>
      </c>
      <c r="P338" s="24">
        <f t="shared" si="51"/>
        <v>0.28370000000000001</v>
      </c>
    </row>
    <row r="339" spans="1:16" x14ac:dyDescent="0.2">
      <c r="A339" s="1">
        <v>117576303</v>
      </c>
      <c r="B339" s="2" t="s">
        <v>386</v>
      </c>
      <c r="C339" s="2" t="s">
        <v>387</v>
      </c>
      <c r="D339" s="18">
        <v>452.495</v>
      </c>
      <c r="E339" s="23">
        <f t="shared" si="52"/>
        <v>654.62300000000005</v>
      </c>
      <c r="F339" s="12">
        <v>654.72900000000004</v>
      </c>
      <c r="G339" s="12">
        <v>657.15700000000004</v>
      </c>
      <c r="H339" s="12">
        <v>651.98299999999995</v>
      </c>
      <c r="I339" s="22">
        <f t="shared" si="53"/>
        <v>1.4466000000000001</v>
      </c>
      <c r="J339" s="24">
        <f t="shared" si="45"/>
        <v>3.8199999999999998E-2</v>
      </c>
      <c r="K339" s="24">
        <f t="shared" si="46"/>
        <v>1.9099999999999999E-2</v>
      </c>
      <c r="L339" s="24">
        <f t="shared" si="47"/>
        <v>0.98089999999999999</v>
      </c>
      <c r="M339" s="24">
        <f t="shared" si="48"/>
        <v>0.191</v>
      </c>
      <c r="N339" s="24">
        <f t="shared" si="49"/>
        <v>9.5500000000000002E-2</v>
      </c>
      <c r="O339" s="24">
        <f t="shared" si="50"/>
        <v>0.90449999999999997</v>
      </c>
      <c r="P339" s="24">
        <f t="shared" si="51"/>
        <v>0.93500000000000005</v>
      </c>
    </row>
    <row r="340" spans="1:16" x14ac:dyDescent="0.2">
      <c r="A340" s="1">
        <v>117596003</v>
      </c>
      <c r="B340" s="2" t="s">
        <v>388</v>
      </c>
      <c r="C340" s="2" t="s">
        <v>389</v>
      </c>
      <c r="D340" s="18">
        <v>330.97699999999998</v>
      </c>
      <c r="E340" s="23">
        <f t="shared" si="52"/>
        <v>2101.9430000000002</v>
      </c>
      <c r="F340" s="12">
        <v>2089.625</v>
      </c>
      <c r="G340" s="12">
        <v>2071.6869999999999</v>
      </c>
      <c r="H340" s="12">
        <v>2144.5169999999998</v>
      </c>
      <c r="I340" s="22">
        <f t="shared" si="53"/>
        <v>6.3506999999999998</v>
      </c>
      <c r="J340" s="24">
        <f t="shared" si="45"/>
        <v>0.16789999999999999</v>
      </c>
      <c r="K340" s="24">
        <f t="shared" si="46"/>
        <v>8.3900000000000002E-2</v>
      </c>
      <c r="L340" s="24">
        <f t="shared" si="47"/>
        <v>0.91610000000000003</v>
      </c>
      <c r="M340" s="24">
        <f t="shared" si="48"/>
        <v>0.61329999999999996</v>
      </c>
      <c r="N340" s="24">
        <f t="shared" si="49"/>
        <v>0.30659999999999998</v>
      </c>
      <c r="O340" s="24">
        <f t="shared" si="50"/>
        <v>0.69340000000000002</v>
      </c>
      <c r="P340" s="24">
        <f t="shared" si="51"/>
        <v>0.78239999999999998</v>
      </c>
    </row>
    <row r="341" spans="1:16" x14ac:dyDescent="0.2">
      <c r="A341" s="1">
        <v>117597003</v>
      </c>
      <c r="B341" s="2" t="s">
        <v>390</v>
      </c>
      <c r="C341" s="2" t="s">
        <v>389</v>
      </c>
      <c r="D341" s="18">
        <v>488.05099999999999</v>
      </c>
      <c r="E341" s="23">
        <f t="shared" si="52"/>
        <v>1876.086</v>
      </c>
      <c r="F341" s="12">
        <v>1861.836</v>
      </c>
      <c r="G341" s="12">
        <v>1867.231</v>
      </c>
      <c r="H341" s="12">
        <v>1899.192</v>
      </c>
      <c r="I341" s="22">
        <f t="shared" si="53"/>
        <v>3.8439999999999999</v>
      </c>
      <c r="J341" s="24">
        <f t="shared" si="45"/>
        <v>0.1016</v>
      </c>
      <c r="K341" s="24">
        <f t="shared" si="46"/>
        <v>5.0799999999999998E-2</v>
      </c>
      <c r="L341" s="24">
        <f t="shared" si="47"/>
        <v>0.94920000000000004</v>
      </c>
      <c r="M341" s="24">
        <f t="shared" si="48"/>
        <v>0.5474</v>
      </c>
      <c r="N341" s="24">
        <f t="shared" si="49"/>
        <v>0.2737</v>
      </c>
      <c r="O341" s="24">
        <f t="shared" si="50"/>
        <v>0.72629999999999995</v>
      </c>
      <c r="P341" s="24">
        <f t="shared" si="51"/>
        <v>0.81540000000000001</v>
      </c>
    </row>
    <row r="342" spans="1:16" x14ac:dyDescent="0.2">
      <c r="A342" s="1">
        <v>117598503</v>
      </c>
      <c r="B342" s="2" t="s">
        <v>391</v>
      </c>
      <c r="C342" s="2" t="s">
        <v>389</v>
      </c>
      <c r="D342" s="18">
        <v>331.38200000000001</v>
      </c>
      <c r="E342" s="23">
        <f t="shared" si="52"/>
        <v>1534.2439999999999</v>
      </c>
      <c r="F342" s="12">
        <v>1542.624</v>
      </c>
      <c r="G342" s="12">
        <v>1518.1479999999999</v>
      </c>
      <c r="H342" s="12">
        <v>1541.9590000000001</v>
      </c>
      <c r="I342" s="22">
        <f t="shared" si="53"/>
        <v>4.6298000000000004</v>
      </c>
      <c r="J342" s="24">
        <f t="shared" si="45"/>
        <v>0.12239999999999999</v>
      </c>
      <c r="K342" s="24">
        <f t="shared" si="46"/>
        <v>6.1199999999999997E-2</v>
      </c>
      <c r="L342" s="24">
        <f t="shared" si="47"/>
        <v>0.93879999999999997</v>
      </c>
      <c r="M342" s="24">
        <f t="shared" si="48"/>
        <v>0.4476</v>
      </c>
      <c r="N342" s="24">
        <f t="shared" si="49"/>
        <v>0.2238</v>
      </c>
      <c r="O342" s="24">
        <f t="shared" si="50"/>
        <v>0.7762</v>
      </c>
      <c r="P342" s="24">
        <f t="shared" si="51"/>
        <v>0.84119999999999995</v>
      </c>
    </row>
    <row r="343" spans="1:16" x14ac:dyDescent="0.2">
      <c r="A343" s="1">
        <v>118401403</v>
      </c>
      <c r="B343" s="2" t="s">
        <v>392</v>
      </c>
      <c r="C343" s="2" t="s">
        <v>393</v>
      </c>
      <c r="D343" s="18">
        <v>107.965</v>
      </c>
      <c r="E343" s="23">
        <f t="shared" si="52"/>
        <v>2929.8339999999998</v>
      </c>
      <c r="F343" s="12">
        <v>2915.8829999999998</v>
      </c>
      <c r="G343" s="12">
        <v>2912.9870000000001</v>
      </c>
      <c r="H343" s="12">
        <v>2960.6320000000001</v>
      </c>
      <c r="I343" s="22">
        <f t="shared" si="53"/>
        <v>27.136800000000001</v>
      </c>
      <c r="J343" s="24">
        <f t="shared" si="45"/>
        <v>0.71750000000000003</v>
      </c>
      <c r="K343" s="24">
        <f t="shared" si="46"/>
        <v>0.35870000000000002</v>
      </c>
      <c r="L343" s="24">
        <f t="shared" si="47"/>
        <v>0.64129999999999998</v>
      </c>
      <c r="M343" s="24">
        <f t="shared" si="48"/>
        <v>0.85489999999999999</v>
      </c>
      <c r="N343" s="24">
        <f t="shared" si="49"/>
        <v>0.4274</v>
      </c>
      <c r="O343" s="24">
        <f t="shared" si="50"/>
        <v>0.5726</v>
      </c>
      <c r="P343" s="24">
        <f t="shared" si="51"/>
        <v>0.6</v>
      </c>
    </row>
    <row r="344" spans="1:16" x14ac:dyDescent="0.2">
      <c r="A344" s="1">
        <v>118401603</v>
      </c>
      <c r="B344" s="2" t="s">
        <v>394</v>
      </c>
      <c r="C344" s="2" t="s">
        <v>393</v>
      </c>
      <c r="D344" s="18">
        <v>48.143000000000001</v>
      </c>
      <c r="E344" s="23">
        <f t="shared" si="52"/>
        <v>2657.145</v>
      </c>
      <c r="F344" s="12">
        <v>2663.49</v>
      </c>
      <c r="G344" s="12">
        <v>2653.759</v>
      </c>
      <c r="H344" s="12">
        <v>2654.1849999999999</v>
      </c>
      <c r="I344" s="22">
        <f t="shared" si="53"/>
        <v>55.192700000000002</v>
      </c>
      <c r="J344" s="24">
        <f t="shared" si="45"/>
        <v>1.4593</v>
      </c>
      <c r="K344" s="24">
        <f t="shared" si="46"/>
        <v>0.72960000000000003</v>
      </c>
      <c r="L344" s="24">
        <f t="shared" si="47"/>
        <v>0.27039999999999997</v>
      </c>
      <c r="M344" s="24">
        <f t="shared" si="48"/>
        <v>0.77529999999999999</v>
      </c>
      <c r="N344" s="24">
        <f t="shared" si="49"/>
        <v>0.3876</v>
      </c>
      <c r="O344" s="24">
        <f t="shared" si="50"/>
        <v>0.61240000000000006</v>
      </c>
      <c r="P344" s="24">
        <f t="shared" si="51"/>
        <v>0.47560000000000002</v>
      </c>
    </row>
    <row r="345" spans="1:16" x14ac:dyDescent="0.2">
      <c r="A345" s="1">
        <v>118402603</v>
      </c>
      <c r="B345" s="2" t="s">
        <v>395</v>
      </c>
      <c r="C345" s="2" t="s">
        <v>393</v>
      </c>
      <c r="D345" s="18">
        <v>54.133000000000003</v>
      </c>
      <c r="E345" s="23">
        <f t="shared" si="52"/>
        <v>2388.5819999999999</v>
      </c>
      <c r="F345" s="12">
        <v>2367.7170000000001</v>
      </c>
      <c r="G345" s="12">
        <v>2416.0680000000002</v>
      </c>
      <c r="H345" s="12">
        <v>2381.962</v>
      </c>
      <c r="I345" s="22">
        <f t="shared" si="53"/>
        <v>44.124299999999998</v>
      </c>
      <c r="J345" s="24">
        <f t="shared" si="45"/>
        <v>1.1666000000000001</v>
      </c>
      <c r="K345" s="24">
        <f t="shared" si="46"/>
        <v>0.58330000000000004</v>
      </c>
      <c r="L345" s="24">
        <f t="shared" si="47"/>
        <v>0.41670000000000001</v>
      </c>
      <c r="M345" s="24">
        <f t="shared" si="48"/>
        <v>0.69689999999999996</v>
      </c>
      <c r="N345" s="24">
        <f t="shared" si="49"/>
        <v>0.34839999999999999</v>
      </c>
      <c r="O345" s="24">
        <f t="shared" si="50"/>
        <v>0.65159999999999996</v>
      </c>
      <c r="P345" s="24">
        <f t="shared" si="51"/>
        <v>0.55759999999999998</v>
      </c>
    </row>
    <row r="346" spans="1:16" x14ac:dyDescent="0.2">
      <c r="A346" s="1">
        <v>118403003</v>
      </c>
      <c r="B346" s="2" t="s">
        <v>396</v>
      </c>
      <c r="C346" s="2" t="s">
        <v>393</v>
      </c>
      <c r="D346" s="18">
        <v>21.969000000000001</v>
      </c>
      <c r="E346" s="23">
        <f t="shared" si="52"/>
        <v>2127.0320000000002</v>
      </c>
      <c r="F346" s="12">
        <v>2151.145</v>
      </c>
      <c r="G346" s="12">
        <v>2089.4479999999999</v>
      </c>
      <c r="H346" s="12">
        <v>2140.5030000000002</v>
      </c>
      <c r="I346" s="22">
        <f t="shared" si="53"/>
        <v>96.819699999999997</v>
      </c>
      <c r="J346" s="24">
        <f t="shared" si="45"/>
        <v>2.5598999999999998</v>
      </c>
      <c r="K346" s="24">
        <f t="shared" si="46"/>
        <v>1.2799</v>
      </c>
      <c r="L346" s="24">
        <f t="shared" si="47"/>
        <v>-0.27989999999999998</v>
      </c>
      <c r="M346" s="24">
        <f t="shared" si="48"/>
        <v>0.62060000000000004</v>
      </c>
      <c r="N346" s="24">
        <f t="shared" si="49"/>
        <v>0.31030000000000002</v>
      </c>
      <c r="O346" s="24">
        <f t="shared" si="50"/>
        <v>0.68969999999999998</v>
      </c>
      <c r="P346" s="24">
        <f t="shared" si="51"/>
        <v>0.30180000000000001</v>
      </c>
    </row>
    <row r="347" spans="1:16" x14ac:dyDescent="0.2">
      <c r="A347" s="1">
        <v>118403302</v>
      </c>
      <c r="B347" s="2" t="s">
        <v>397</v>
      </c>
      <c r="C347" s="2" t="s">
        <v>393</v>
      </c>
      <c r="D347" s="18">
        <v>251.78100000000001</v>
      </c>
      <c r="E347" s="23">
        <f t="shared" si="52"/>
        <v>10953.742</v>
      </c>
      <c r="F347" s="12">
        <v>11184.647000000001</v>
      </c>
      <c r="G347" s="12">
        <v>10907.007</v>
      </c>
      <c r="H347" s="12">
        <v>10769.572</v>
      </c>
      <c r="I347" s="22">
        <f t="shared" si="53"/>
        <v>43.505000000000003</v>
      </c>
      <c r="J347" s="24">
        <f t="shared" si="45"/>
        <v>1.1501999999999999</v>
      </c>
      <c r="K347" s="24">
        <f t="shared" si="46"/>
        <v>0.57509999999999994</v>
      </c>
      <c r="L347" s="24">
        <f t="shared" si="47"/>
        <v>0.4249</v>
      </c>
      <c r="M347" s="24">
        <f t="shared" si="48"/>
        <v>3.1962999999999999</v>
      </c>
      <c r="N347" s="24">
        <f t="shared" si="49"/>
        <v>1.5981000000000001</v>
      </c>
      <c r="O347" s="24">
        <f t="shared" si="50"/>
        <v>-0.59809999999999997</v>
      </c>
      <c r="P347" s="24">
        <f t="shared" si="51"/>
        <v>-0.18890000000000001</v>
      </c>
    </row>
    <row r="348" spans="1:16" x14ac:dyDescent="0.2">
      <c r="A348" s="1">
        <v>118403903</v>
      </c>
      <c r="B348" s="2" t="s">
        <v>398</v>
      </c>
      <c r="C348" s="2" t="s">
        <v>393</v>
      </c>
      <c r="D348" s="18">
        <v>142.08199999999999</v>
      </c>
      <c r="E348" s="23">
        <f t="shared" si="52"/>
        <v>1967.3630000000001</v>
      </c>
      <c r="F348" s="12">
        <v>1932.347</v>
      </c>
      <c r="G348" s="12">
        <v>1986.82</v>
      </c>
      <c r="H348" s="12">
        <v>1982.922</v>
      </c>
      <c r="I348" s="22">
        <f t="shared" si="53"/>
        <v>13.8466</v>
      </c>
      <c r="J348" s="24">
        <f t="shared" si="45"/>
        <v>0.36609999999999998</v>
      </c>
      <c r="K348" s="24">
        <f t="shared" si="46"/>
        <v>0.183</v>
      </c>
      <c r="L348" s="24">
        <f t="shared" si="47"/>
        <v>0.81699999999999995</v>
      </c>
      <c r="M348" s="24">
        <f t="shared" si="48"/>
        <v>0.57399999999999995</v>
      </c>
      <c r="N348" s="24">
        <f t="shared" si="49"/>
        <v>0.28699999999999998</v>
      </c>
      <c r="O348" s="24">
        <f t="shared" si="50"/>
        <v>0.71299999999999997</v>
      </c>
      <c r="P348" s="24">
        <f t="shared" si="51"/>
        <v>0.75460000000000005</v>
      </c>
    </row>
    <row r="349" spans="1:16" x14ac:dyDescent="0.2">
      <c r="A349" s="1">
        <v>118406003</v>
      </c>
      <c r="B349" s="2" t="s">
        <v>399</v>
      </c>
      <c r="C349" s="2" t="s">
        <v>393</v>
      </c>
      <c r="D349" s="18">
        <v>119.428</v>
      </c>
      <c r="E349" s="23">
        <f t="shared" si="52"/>
        <v>1152.3489999999999</v>
      </c>
      <c r="F349" s="12">
        <v>1113.518</v>
      </c>
      <c r="G349" s="12">
        <v>1128.9359999999999</v>
      </c>
      <c r="H349" s="12">
        <v>1214.5920000000001</v>
      </c>
      <c r="I349" s="22">
        <f t="shared" si="53"/>
        <v>9.6488999999999994</v>
      </c>
      <c r="J349" s="24">
        <f t="shared" si="45"/>
        <v>0.25509999999999999</v>
      </c>
      <c r="K349" s="24">
        <f t="shared" si="46"/>
        <v>0.1275</v>
      </c>
      <c r="L349" s="24">
        <f t="shared" si="47"/>
        <v>0.87250000000000005</v>
      </c>
      <c r="M349" s="24">
        <f t="shared" si="48"/>
        <v>0.3362</v>
      </c>
      <c r="N349" s="24">
        <f t="shared" si="49"/>
        <v>0.1681</v>
      </c>
      <c r="O349" s="24">
        <f t="shared" si="50"/>
        <v>0.83189999999999997</v>
      </c>
      <c r="P349" s="24">
        <f t="shared" si="51"/>
        <v>0.84809999999999997</v>
      </c>
    </row>
    <row r="350" spans="1:16" x14ac:dyDescent="0.2">
      <c r="A350" s="1">
        <v>118406602</v>
      </c>
      <c r="B350" s="2" t="s">
        <v>400</v>
      </c>
      <c r="C350" s="2" t="s">
        <v>393</v>
      </c>
      <c r="D350" s="18">
        <v>39.286000000000001</v>
      </c>
      <c r="E350" s="23">
        <f t="shared" si="52"/>
        <v>3439</v>
      </c>
      <c r="F350" s="12">
        <v>3371.3110000000001</v>
      </c>
      <c r="G350" s="12">
        <v>3464.3429999999998</v>
      </c>
      <c r="H350" s="12">
        <v>3481.3449999999998</v>
      </c>
      <c r="I350" s="22">
        <f t="shared" si="53"/>
        <v>87.537499999999994</v>
      </c>
      <c r="J350" s="24">
        <f t="shared" si="45"/>
        <v>2.3144999999999998</v>
      </c>
      <c r="K350" s="24">
        <f t="shared" si="46"/>
        <v>1.1572</v>
      </c>
      <c r="L350" s="24">
        <f t="shared" si="47"/>
        <v>-0.15720000000000001</v>
      </c>
      <c r="M350" s="24">
        <f t="shared" si="48"/>
        <v>1.0035000000000001</v>
      </c>
      <c r="N350" s="24">
        <f t="shared" si="49"/>
        <v>0.50170000000000003</v>
      </c>
      <c r="O350" s="24">
        <f t="shared" si="50"/>
        <v>0.49830000000000002</v>
      </c>
      <c r="P350" s="24">
        <f t="shared" si="51"/>
        <v>0.2361</v>
      </c>
    </row>
    <row r="351" spans="1:16" x14ac:dyDescent="0.2">
      <c r="A351" s="1">
        <v>118408852</v>
      </c>
      <c r="B351" s="2" t="s">
        <v>401</v>
      </c>
      <c r="C351" s="2" t="s">
        <v>393</v>
      </c>
      <c r="D351" s="18">
        <v>116.667</v>
      </c>
      <c r="E351" s="23">
        <f t="shared" si="52"/>
        <v>7458.7979999999998</v>
      </c>
      <c r="F351" s="12">
        <v>7503.3490000000002</v>
      </c>
      <c r="G351" s="12">
        <v>7407.348</v>
      </c>
      <c r="H351" s="12">
        <v>7465.6959999999999</v>
      </c>
      <c r="I351" s="22">
        <f t="shared" si="53"/>
        <v>63.932299999999998</v>
      </c>
      <c r="J351" s="24">
        <f t="shared" si="45"/>
        <v>1.6903999999999999</v>
      </c>
      <c r="K351" s="24">
        <f t="shared" si="46"/>
        <v>0.84519999999999995</v>
      </c>
      <c r="L351" s="24">
        <f t="shared" si="47"/>
        <v>0.15479999999999999</v>
      </c>
      <c r="M351" s="24">
        <f t="shared" si="48"/>
        <v>2.1764000000000001</v>
      </c>
      <c r="N351" s="24">
        <f t="shared" si="49"/>
        <v>1.0882000000000001</v>
      </c>
      <c r="O351" s="24">
        <f t="shared" si="50"/>
        <v>-8.8200000000000001E-2</v>
      </c>
      <c r="P351" s="24">
        <f t="shared" si="51"/>
        <v>8.9999999999999993E-3</v>
      </c>
    </row>
    <row r="352" spans="1:16" x14ac:dyDescent="0.2">
      <c r="A352" s="1">
        <v>118409203</v>
      </c>
      <c r="B352" s="2" t="s">
        <v>402</v>
      </c>
      <c r="C352" s="2" t="s">
        <v>393</v>
      </c>
      <c r="D352" s="18">
        <v>28.036999999999999</v>
      </c>
      <c r="E352" s="23">
        <f t="shared" si="52"/>
        <v>2419.2800000000002</v>
      </c>
      <c r="F352" s="12">
        <v>2359.123</v>
      </c>
      <c r="G352" s="12">
        <v>2432.2040000000002</v>
      </c>
      <c r="H352" s="12">
        <v>2466.5140000000001</v>
      </c>
      <c r="I352" s="22">
        <f t="shared" si="53"/>
        <v>86.288799999999995</v>
      </c>
      <c r="J352" s="24">
        <f t="shared" si="45"/>
        <v>2.2814999999999999</v>
      </c>
      <c r="K352" s="24">
        <f t="shared" si="46"/>
        <v>1.1407</v>
      </c>
      <c r="L352" s="24">
        <f t="shared" si="47"/>
        <v>-0.14069999999999999</v>
      </c>
      <c r="M352" s="24">
        <f t="shared" si="48"/>
        <v>0.70589999999999997</v>
      </c>
      <c r="N352" s="24">
        <f t="shared" si="49"/>
        <v>0.35289999999999999</v>
      </c>
      <c r="O352" s="24">
        <f t="shared" si="50"/>
        <v>0.64710000000000001</v>
      </c>
      <c r="P352" s="24">
        <f t="shared" si="51"/>
        <v>0.33189999999999997</v>
      </c>
    </row>
    <row r="353" spans="1:16" x14ac:dyDescent="0.2">
      <c r="A353" s="1">
        <v>118409302</v>
      </c>
      <c r="B353" s="2" t="s">
        <v>403</v>
      </c>
      <c r="C353" s="2" t="s">
        <v>393</v>
      </c>
      <c r="D353" s="18">
        <v>15.304</v>
      </c>
      <c r="E353" s="23">
        <f t="shared" si="52"/>
        <v>5227.1440000000002</v>
      </c>
      <c r="F353" s="12">
        <v>5128.5240000000003</v>
      </c>
      <c r="G353" s="12">
        <v>5255.3</v>
      </c>
      <c r="H353" s="12">
        <v>5297.607</v>
      </c>
      <c r="I353" s="22">
        <f t="shared" si="53"/>
        <v>341.55410000000001</v>
      </c>
      <c r="J353" s="24">
        <f t="shared" si="45"/>
        <v>9.0307999999999993</v>
      </c>
      <c r="K353" s="24">
        <f t="shared" si="46"/>
        <v>4.5153999999999996</v>
      </c>
      <c r="L353" s="24">
        <f t="shared" si="47"/>
        <v>-3.5154000000000001</v>
      </c>
      <c r="M353" s="24">
        <f t="shared" si="48"/>
        <v>1.5251999999999999</v>
      </c>
      <c r="N353" s="24">
        <f t="shared" si="49"/>
        <v>0.76259999999999994</v>
      </c>
      <c r="O353" s="24">
        <f t="shared" si="50"/>
        <v>0.2374</v>
      </c>
      <c r="P353" s="24">
        <f t="shared" si="51"/>
        <v>-1.2637</v>
      </c>
    </row>
    <row r="354" spans="1:16" x14ac:dyDescent="0.2">
      <c r="A354" s="1">
        <v>118667503</v>
      </c>
      <c r="B354" s="2" t="s">
        <v>404</v>
      </c>
      <c r="C354" s="2" t="s">
        <v>405</v>
      </c>
      <c r="D354" s="18">
        <v>297.43299999999999</v>
      </c>
      <c r="E354" s="23">
        <f t="shared" si="52"/>
        <v>2597.9589999999998</v>
      </c>
      <c r="F354" s="12">
        <v>2510.9560000000001</v>
      </c>
      <c r="G354" s="12">
        <v>2618.8620000000001</v>
      </c>
      <c r="H354" s="12">
        <v>2664.058</v>
      </c>
      <c r="I354" s="22">
        <f t="shared" si="53"/>
        <v>8.7346000000000004</v>
      </c>
      <c r="J354" s="24">
        <f t="shared" si="45"/>
        <v>0.23089999999999999</v>
      </c>
      <c r="K354" s="24">
        <f t="shared" si="46"/>
        <v>0.1154</v>
      </c>
      <c r="L354" s="24">
        <f t="shared" si="47"/>
        <v>0.88460000000000005</v>
      </c>
      <c r="M354" s="24">
        <f t="shared" si="48"/>
        <v>0.75800000000000001</v>
      </c>
      <c r="N354" s="24">
        <f t="shared" si="49"/>
        <v>0.379</v>
      </c>
      <c r="O354" s="24">
        <f t="shared" si="50"/>
        <v>0.621</v>
      </c>
      <c r="P354" s="24">
        <f t="shared" si="51"/>
        <v>0.72640000000000005</v>
      </c>
    </row>
    <row r="355" spans="1:16" x14ac:dyDescent="0.2">
      <c r="A355" s="1">
        <v>119350303</v>
      </c>
      <c r="B355" s="2" t="s">
        <v>406</v>
      </c>
      <c r="C355" s="2" t="s">
        <v>407</v>
      </c>
      <c r="D355" s="18">
        <v>70.546000000000006</v>
      </c>
      <c r="E355" s="23">
        <f t="shared" si="52"/>
        <v>3277.6950000000002</v>
      </c>
      <c r="F355" s="12">
        <v>3272.46</v>
      </c>
      <c r="G355" s="12">
        <v>3278.6990000000001</v>
      </c>
      <c r="H355" s="12">
        <v>3281.9250000000002</v>
      </c>
      <c r="I355" s="22">
        <f t="shared" si="53"/>
        <v>46.461799999999997</v>
      </c>
      <c r="J355" s="24">
        <f t="shared" si="45"/>
        <v>1.2283999999999999</v>
      </c>
      <c r="K355" s="24">
        <f t="shared" si="46"/>
        <v>0.61419999999999997</v>
      </c>
      <c r="L355" s="24">
        <f t="shared" si="47"/>
        <v>0.38579999999999998</v>
      </c>
      <c r="M355" s="24">
        <f t="shared" si="48"/>
        <v>0.95640000000000003</v>
      </c>
      <c r="N355" s="24">
        <f t="shared" si="49"/>
        <v>0.47820000000000001</v>
      </c>
      <c r="O355" s="24">
        <f t="shared" si="50"/>
        <v>0.52180000000000004</v>
      </c>
      <c r="P355" s="24">
        <f t="shared" si="51"/>
        <v>0.46739999999999998</v>
      </c>
    </row>
    <row r="356" spans="1:16" x14ac:dyDescent="0.2">
      <c r="A356" s="1">
        <v>119351303</v>
      </c>
      <c r="B356" s="2" t="s">
        <v>408</v>
      </c>
      <c r="C356" s="2" t="s">
        <v>407</v>
      </c>
      <c r="D356" s="18">
        <v>18.591000000000001</v>
      </c>
      <c r="E356" s="23">
        <f t="shared" si="52"/>
        <v>1769.5409999999999</v>
      </c>
      <c r="F356" s="12">
        <v>1788.2670000000001</v>
      </c>
      <c r="G356" s="12">
        <v>1757.6890000000001</v>
      </c>
      <c r="H356" s="12">
        <v>1762.6679999999999</v>
      </c>
      <c r="I356" s="22">
        <f t="shared" si="53"/>
        <v>95.182599999999994</v>
      </c>
      <c r="J356" s="24">
        <f t="shared" si="45"/>
        <v>2.5165999999999999</v>
      </c>
      <c r="K356" s="24">
        <f t="shared" si="46"/>
        <v>1.2583</v>
      </c>
      <c r="L356" s="24">
        <f t="shared" si="47"/>
        <v>-0.25829999999999997</v>
      </c>
      <c r="M356" s="24">
        <f t="shared" si="48"/>
        <v>0.51629999999999998</v>
      </c>
      <c r="N356" s="24">
        <f t="shared" si="49"/>
        <v>0.2581</v>
      </c>
      <c r="O356" s="24">
        <f t="shared" si="50"/>
        <v>0.7419</v>
      </c>
      <c r="P356" s="24">
        <f t="shared" si="51"/>
        <v>0.34179999999999999</v>
      </c>
    </row>
    <row r="357" spans="1:16" x14ac:dyDescent="0.2">
      <c r="A357" s="1">
        <v>119352203</v>
      </c>
      <c r="B357" s="2" t="s">
        <v>409</v>
      </c>
      <c r="C357" s="2" t="s">
        <v>407</v>
      </c>
      <c r="D357" s="18">
        <v>8.9939999999999998</v>
      </c>
      <c r="E357" s="23">
        <f t="shared" si="52"/>
        <v>1581.0329999999999</v>
      </c>
      <c r="F357" s="12">
        <v>1572.8589999999999</v>
      </c>
      <c r="G357" s="12">
        <v>1573.386</v>
      </c>
      <c r="H357" s="12">
        <v>1596.854</v>
      </c>
      <c r="I357" s="22">
        <f t="shared" si="53"/>
        <v>175.78749999999999</v>
      </c>
      <c r="J357" s="24">
        <f t="shared" si="45"/>
        <v>4.6478999999999999</v>
      </c>
      <c r="K357" s="24">
        <f t="shared" si="46"/>
        <v>2.3239000000000001</v>
      </c>
      <c r="L357" s="24">
        <f t="shared" si="47"/>
        <v>-1.3239000000000001</v>
      </c>
      <c r="M357" s="24">
        <f t="shared" si="48"/>
        <v>0.46129999999999999</v>
      </c>
      <c r="N357" s="24">
        <f t="shared" si="49"/>
        <v>0.2306</v>
      </c>
      <c r="O357" s="24">
        <f t="shared" si="50"/>
        <v>0.76939999999999997</v>
      </c>
      <c r="P357" s="24">
        <f t="shared" si="51"/>
        <v>-6.7900000000000002E-2</v>
      </c>
    </row>
    <row r="358" spans="1:16" x14ac:dyDescent="0.2">
      <c r="A358" s="1">
        <v>119354603</v>
      </c>
      <c r="B358" s="2" t="s">
        <v>410</v>
      </c>
      <c r="C358" s="2" t="s">
        <v>407</v>
      </c>
      <c r="D358" s="18">
        <v>66.36</v>
      </c>
      <c r="E358" s="23">
        <f t="shared" si="52"/>
        <v>1565.1369999999999</v>
      </c>
      <c r="F358" s="12">
        <v>1552.634</v>
      </c>
      <c r="G358" s="12">
        <v>1572.0160000000001</v>
      </c>
      <c r="H358" s="12">
        <v>1570.76</v>
      </c>
      <c r="I358" s="22">
        <f t="shared" si="53"/>
        <v>23.5855</v>
      </c>
      <c r="J358" s="24">
        <f t="shared" si="45"/>
        <v>0.62360000000000004</v>
      </c>
      <c r="K358" s="24">
        <f t="shared" si="46"/>
        <v>0.31180000000000002</v>
      </c>
      <c r="L358" s="24">
        <f t="shared" si="47"/>
        <v>0.68820000000000003</v>
      </c>
      <c r="M358" s="24">
        <f t="shared" si="48"/>
        <v>0.45669999999999999</v>
      </c>
      <c r="N358" s="24">
        <f t="shared" si="49"/>
        <v>0.2283</v>
      </c>
      <c r="O358" s="24">
        <f t="shared" si="50"/>
        <v>0.77170000000000005</v>
      </c>
      <c r="P358" s="24">
        <f t="shared" si="51"/>
        <v>0.73829999999999996</v>
      </c>
    </row>
    <row r="359" spans="1:16" x14ac:dyDescent="0.2">
      <c r="A359" s="1">
        <v>119355503</v>
      </c>
      <c r="B359" s="2" t="s">
        <v>411</v>
      </c>
      <c r="C359" s="2" t="s">
        <v>407</v>
      </c>
      <c r="D359" s="18">
        <v>15.263999999999999</v>
      </c>
      <c r="E359" s="23">
        <f t="shared" si="52"/>
        <v>1814.2529999999999</v>
      </c>
      <c r="F359" s="12">
        <v>1827.412</v>
      </c>
      <c r="G359" s="12">
        <v>1796.6210000000001</v>
      </c>
      <c r="H359" s="12">
        <v>1818.7260000000001</v>
      </c>
      <c r="I359" s="22">
        <f t="shared" si="53"/>
        <v>118.8582</v>
      </c>
      <c r="J359" s="24">
        <f t="shared" si="45"/>
        <v>3.1425999999999998</v>
      </c>
      <c r="K359" s="24">
        <f t="shared" si="46"/>
        <v>1.5712999999999999</v>
      </c>
      <c r="L359" s="24">
        <f t="shared" si="47"/>
        <v>-0.57130000000000003</v>
      </c>
      <c r="M359" s="24">
        <f t="shared" si="48"/>
        <v>0.52929999999999999</v>
      </c>
      <c r="N359" s="24">
        <f t="shared" si="49"/>
        <v>0.2646</v>
      </c>
      <c r="O359" s="24">
        <f t="shared" si="50"/>
        <v>0.73540000000000005</v>
      </c>
      <c r="P359" s="24">
        <f t="shared" si="51"/>
        <v>0.2127</v>
      </c>
    </row>
    <row r="360" spans="1:16" x14ac:dyDescent="0.2">
      <c r="A360" s="1">
        <v>119356503</v>
      </c>
      <c r="B360" s="2" t="s">
        <v>412</v>
      </c>
      <c r="C360" s="2" t="s">
        <v>407</v>
      </c>
      <c r="D360" s="18">
        <v>192.04</v>
      </c>
      <c r="E360" s="23">
        <f t="shared" si="52"/>
        <v>3071.8290000000002</v>
      </c>
      <c r="F360" s="12">
        <v>3054.1370000000002</v>
      </c>
      <c r="G360" s="12">
        <v>3049.3939999999998</v>
      </c>
      <c r="H360" s="12">
        <v>3111.9569999999999</v>
      </c>
      <c r="I360" s="22">
        <f t="shared" si="53"/>
        <v>15.995699999999999</v>
      </c>
      <c r="J360" s="24">
        <f t="shared" si="45"/>
        <v>0.4229</v>
      </c>
      <c r="K360" s="24">
        <f t="shared" si="46"/>
        <v>0.2114</v>
      </c>
      <c r="L360" s="24">
        <f t="shared" si="47"/>
        <v>0.78859999999999997</v>
      </c>
      <c r="M360" s="24">
        <f t="shared" si="48"/>
        <v>0.89629999999999999</v>
      </c>
      <c r="N360" s="24">
        <f t="shared" si="49"/>
        <v>0.4481</v>
      </c>
      <c r="O360" s="24">
        <f t="shared" si="50"/>
        <v>0.55189999999999995</v>
      </c>
      <c r="P360" s="24">
        <f t="shared" si="51"/>
        <v>0.64649999999999996</v>
      </c>
    </row>
    <row r="361" spans="1:16" x14ac:dyDescent="0.2">
      <c r="A361" s="1">
        <v>119356603</v>
      </c>
      <c r="B361" s="2" t="s">
        <v>413</v>
      </c>
      <c r="C361" s="2" t="s">
        <v>407</v>
      </c>
      <c r="D361" s="18">
        <v>3.415</v>
      </c>
      <c r="E361" s="23">
        <f t="shared" si="52"/>
        <v>958.101</v>
      </c>
      <c r="F361" s="12">
        <v>982.13499999999999</v>
      </c>
      <c r="G361" s="12">
        <v>938.83399999999995</v>
      </c>
      <c r="H361" s="12">
        <v>953.33299999999997</v>
      </c>
      <c r="I361" s="22">
        <f t="shared" si="53"/>
        <v>280.5566</v>
      </c>
      <c r="J361" s="24">
        <f t="shared" si="45"/>
        <v>7.4180000000000001</v>
      </c>
      <c r="K361" s="24">
        <f t="shared" si="46"/>
        <v>3.7090000000000001</v>
      </c>
      <c r="L361" s="24">
        <f t="shared" si="47"/>
        <v>-2.7090000000000001</v>
      </c>
      <c r="M361" s="24">
        <f t="shared" si="48"/>
        <v>0.27950000000000003</v>
      </c>
      <c r="N361" s="24">
        <f t="shared" si="49"/>
        <v>0.13969999999999999</v>
      </c>
      <c r="O361" s="24">
        <f t="shared" si="50"/>
        <v>0.86029999999999995</v>
      </c>
      <c r="P361" s="24">
        <f t="shared" si="51"/>
        <v>-0.56740000000000002</v>
      </c>
    </row>
    <row r="362" spans="1:16" x14ac:dyDescent="0.2">
      <c r="A362" s="1">
        <v>119357003</v>
      </c>
      <c r="B362" s="2" t="s">
        <v>414</v>
      </c>
      <c r="C362" s="2" t="s">
        <v>407</v>
      </c>
      <c r="D362" s="18">
        <v>11.726000000000001</v>
      </c>
      <c r="E362" s="23">
        <f t="shared" si="52"/>
        <v>1608.1880000000001</v>
      </c>
      <c r="F362" s="12">
        <v>1565.825</v>
      </c>
      <c r="G362" s="12">
        <v>1608.4960000000001</v>
      </c>
      <c r="H362" s="12">
        <v>1650.2429999999999</v>
      </c>
      <c r="I362" s="22">
        <f t="shared" si="53"/>
        <v>137.14709999999999</v>
      </c>
      <c r="J362" s="24">
        <f t="shared" si="45"/>
        <v>3.6261999999999999</v>
      </c>
      <c r="K362" s="24">
        <f t="shared" si="46"/>
        <v>1.8130999999999999</v>
      </c>
      <c r="L362" s="24">
        <f t="shared" si="47"/>
        <v>-0.81310000000000004</v>
      </c>
      <c r="M362" s="24">
        <f t="shared" si="48"/>
        <v>0.46920000000000001</v>
      </c>
      <c r="N362" s="24">
        <f t="shared" si="49"/>
        <v>0.2346</v>
      </c>
      <c r="O362" s="24">
        <f t="shared" si="50"/>
        <v>0.76539999999999997</v>
      </c>
      <c r="P362" s="24">
        <f t="shared" si="51"/>
        <v>0.13400000000000001</v>
      </c>
    </row>
    <row r="363" spans="1:16" x14ac:dyDescent="0.2">
      <c r="A363" s="1">
        <v>119357402</v>
      </c>
      <c r="B363" s="2" t="s">
        <v>415</v>
      </c>
      <c r="C363" s="2" t="s">
        <v>407</v>
      </c>
      <c r="D363" s="18">
        <v>25.538</v>
      </c>
      <c r="E363" s="23">
        <f t="shared" si="52"/>
        <v>10034.661</v>
      </c>
      <c r="F363" s="12">
        <v>10157.541999999999</v>
      </c>
      <c r="G363" s="12">
        <v>9965.0120000000006</v>
      </c>
      <c r="H363" s="12">
        <v>9981.4279999999999</v>
      </c>
      <c r="I363" s="22">
        <f t="shared" si="53"/>
        <v>392.93049999999999</v>
      </c>
      <c r="J363" s="24">
        <f t="shared" si="45"/>
        <v>10.389200000000001</v>
      </c>
      <c r="K363" s="24">
        <f t="shared" si="46"/>
        <v>5.1946000000000003</v>
      </c>
      <c r="L363" s="24">
        <f t="shared" si="47"/>
        <v>-4.1946000000000003</v>
      </c>
      <c r="M363" s="24">
        <f t="shared" si="48"/>
        <v>2.9281000000000001</v>
      </c>
      <c r="N363" s="24">
        <f t="shared" si="49"/>
        <v>1.464</v>
      </c>
      <c r="O363" s="24">
        <f t="shared" si="50"/>
        <v>-0.46400000000000002</v>
      </c>
      <c r="P363" s="24">
        <f t="shared" si="51"/>
        <v>-1.9561999999999999</v>
      </c>
    </row>
    <row r="364" spans="1:16" x14ac:dyDescent="0.2">
      <c r="A364" s="1">
        <v>119358403</v>
      </c>
      <c r="B364" s="2" t="s">
        <v>416</v>
      </c>
      <c r="C364" s="2" t="s">
        <v>407</v>
      </c>
      <c r="D364" s="18">
        <v>27.701000000000001</v>
      </c>
      <c r="E364" s="23">
        <f t="shared" si="52"/>
        <v>2500.0720000000001</v>
      </c>
      <c r="F364" s="12">
        <v>2490.9639999999999</v>
      </c>
      <c r="G364" s="12">
        <v>2439.8470000000002</v>
      </c>
      <c r="H364" s="12">
        <v>2569.4050000000002</v>
      </c>
      <c r="I364" s="22">
        <f t="shared" si="53"/>
        <v>90.251999999999995</v>
      </c>
      <c r="J364" s="24">
        <f t="shared" si="45"/>
        <v>2.3862999999999999</v>
      </c>
      <c r="K364" s="24">
        <f t="shared" si="46"/>
        <v>1.1931</v>
      </c>
      <c r="L364" s="24">
        <f t="shared" si="47"/>
        <v>-0.19309999999999999</v>
      </c>
      <c r="M364" s="24">
        <f t="shared" si="48"/>
        <v>0.72950000000000004</v>
      </c>
      <c r="N364" s="24">
        <f t="shared" si="49"/>
        <v>0.36470000000000002</v>
      </c>
      <c r="O364" s="24">
        <f t="shared" si="50"/>
        <v>0.63529999999999998</v>
      </c>
      <c r="P364" s="24">
        <f t="shared" si="51"/>
        <v>0.3039</v>
      </c>
    </row>
    <row r="365" spans="1:16" x14ac:dyDescent="0.2">
      <c r="A365" s="1">
        <v>119581003</v>
      </c>
      <c r="B365" s="2" t="s">
        <v>417</v>
      </c>
      <c r="C365" s="2" t="s">
        <v>418</v>
      </c>
      <c r="D365" s="18">
        <v>110.526</v>
      </c>
      <c r="E365" s="23">
        <f t="shared" si="52"/>
        <v>1039.47</v>
      </c>
      <c r="F365" s="12">
        <v>1036.6790000000001</v>
      </c>
      <c r="G365" s="12">
        <v>1044.3630000000001</v>
      </c>
      <c r="H365" s="12">
        <v>1037.3689999999999</v>
      </c>
      <c r="I365" s="22">
        <f t="shared" si="53"/>
        <v>9.4047000000000001</v>
      </c>
      <c r="J365" s="24">
        <f t="shared" si="45"/>
        <v>0.24859999999999999</v>
      </c>
      <c r="K365" s="24">
        <f t="shared" si="46"/>
        <v>0.12429999999999999</v>
      </c>
      <c r="L365" s="24">
        <f t="shared" si="47"/>
        <v>0.87570000000000003</v>
      </c>
      <c r="M365" s="24">
        <f t="shared" si="48"/>
        <v>0.30330000000000001</v>
      </c>
      <c r="N365" s="24">
        <f t="shared" si="49"/>
        <v>0.15160000000000001</v>
      </c>
      <c r="O365" s="24">
        <f t="shared" si="50"/>
        <v>0.84840000000000004</v>
      </c>
      <c r="P365" s="24">
        <f t="shared" si="51"/>
        <v>0.85929999999999995</v>
      </c>
    </row>
    <row r="366" spans="1:16" x14ac:dyDescent="0.2">
      <c r="A366" s="1">
        <v>119582503</v>
      </c>
      <c r="B366" s="2" t="s">
        <v>419</v>
      </c>
      <c r="C366" s="2" t="s">
        <v>418</v>
      </c>
      <c r="D366" s="18">
        <v>195.01400000000001</v>
      </c>
      <c r="E366" s="23">
        <f t="shared" si="52"/>
        <v>1213.9590000000001</v>
      </c>
      <c r="F366" s="12">
        <v>1213.5450000000001</v>
      </c>
      <c r="G366" s="12">
        <v>1179.0129999999999</v>
      </c>
      <c r="H366" s="12">
        <v>1249.318</v>
      </c>
      <c r="I366" s="22">
        <f t="shared" si="53"/>
        <v>6.2248999999999999</v>
      </c>
      <c r="J366" s="24">
        <f t="shared" si="45"/>
        <v>0.16450000000000001</v>
      </c>
      <c r="K366" s="24">
        <f t="shared" si="46"/>
        <v>8.2199999999999995E-2</v>
      </c>
      <c r="L366" s="24">
        <f t="shared" si="47"/>
        <v>0.91779999999999995</v>
      </c>
      <c r="M366" s="24">
        <f t="shared" si="48"/>
        <v>0.35420000000000001</v>
      </c>
      <c r="N366" s="24">
        <f t="shared" si="49"/>
        <v>0.17710000000000001</v>
      </c>
      <c r="O366" s="24">
        <f t="shared" si="50"/>
        <v>0.82289999999999996</v>
      </c>
      <c r="P366" s="24">
        <f t="shared" si="51"/>
        <v>0.86080000000000001</v>
      </c>
    </row>
    <row r="367" spans="1:16" x14ac:dyDescent="0.2">
      <c r="A367" s="1">
        <v>119583003</v>
      </c>
      <c r="B367" s="2" t="s">
        <v>420</v>
      </c>
      <c r="C367" s="2" t="s">
        <v>418</v>
      </c>
      <c r="D367" s="18">
        <v>96.605000000000004</v>
      </c>
      <c r="E367" s="23">
        <f t="shared" si="52"/>
        <v>775.00400000000002</v>
      </c>
      <c r="F367" s="12">
        <v>751.51499999999999</v>
      </c>
      <c r="G367" s="12">
        <v>778.33</v>
      </c>
      <c r="H367" s="12">
        <v>795.16700000000003</v>
      </c>
      <c r="I367" s="22">
        <f t="shared" si="53"/>
        <v>8.0223999999999993</v>
      </c>
      <c r="J367" s="24">
        <f t="shared" si="45"/>
        <v>0.21210000000000001</v>
      </c>
      <c r="K367" s="24">
        <f t="shared" si="46"/>
        <v>0.106</v>
      </c>
      <c r="L367" s="24">
        <f t="shared" si="47"/>
        <v>0.89400000000000002</v>
      </c>
      <c r="M367" s="24">
        <f t="shared" si="48"/>
        <v>0.2261</v>
      </c>
      <c r="N367" s="24">
        <f t="shared" si="49"/>
        <v>0.113</v>
      </c>
      <c r="O367" s="24">
        <f t="shared" si="50"/>
        <v>0.88700000000000001</v>
      </c>
      <c r="P367" s="24">
        <f t="shared" si="51"/>
        <v>0.88980000000000004</v>
      </c>
    </row>
    <row r="368" spans="1:16" x14ac:dyDescent="0.2">
      <c r="A368" s="1">
        <v>119584503</v>
      </c>
      <c r="B368" s="2" t="s">
        <v>421</v>
      </c>
      <c r="C368" s="2" t="s">
        <v>418</v>
      </c>
      <c r="D368" s="18">
        <v>227.83199999999999</v>
      </c>
      <c r="E368" s="23">
        <f t="shared" si="52"/>
        <v>1491.817</v>
      </c>
      <c r="F368" s="12">
        <v>1455.383</v>
      </c>
      <c r="G368" s="12">
        <v>1505.6420000000001</v>
      </c>
      <c r="H368" s="12">
        <v>1514.4259999999999</v>
      </c>
      <c r="I368" s="22">
        <f t="shared" si="53"/>
        <v>6.5477999999999996</v>
      </c>
      <c r="J368" s="24">
        <f t="shared" si="45"/>
        <v>0.1731</v>
      </c>
      <c r="K368" s="24">
        <f t="shared" si="46"/>
        <v>8.6499999999999994E-2</v>
      </c>
      <c r="L368" s="24">
        <f t="shared" si="47"/>
        <v>0.91349999999999998</v>
      </c>
      <c r="M368" s="24">
        <f t="shared" si="48"/>
        <v>0.43530000000000002</v>
      </c>
      <c r="N368" s="24">
        <f t="shared" si="49"/>
        <v>0.21759999999999999</v>
      </c>
      <c r="O368" s="24">
        <f t="shared" si="50"/>
        <v>0.78239999999999998</v>
      </c>
      <c r="P368" s="24">
        <f t="shared" si="51"/>
        <v>0.83479999999999999</v>
      </c>
    </row>
    <row r="369" spans="1:16" x14ac:dyDescent="0.2">
      <c r="A369" s="1">
        <v>119584603</v>
      </c>
      <c r="B369" s="2" t="s">
        <v>422</v>
      </c>
      <c r="C369" s="2" t="s">
        <v>418</v>
      </c>
      <c r="D369" s="18">
        <v>193.09200000000001</v>
      </c>
      <c r="E369" s="23">
        <f t="shared" si="52"/>
        <v>1057.54</v>
      </c>
      <c r="F369" s="12">
        <v>1017.336</v>
      </c>
      <c r="G369" s="12">
        <v>1063.1030000000001</v>
      </c>
      <c r="H369" s="12">
        <v>1092.181</v>
      </c>
      <c r="I369" s="22">
        <f t="shared" si="53"/>
        <v>5.4767999999999999</v>
      </c>
      <c r="J369" s="24">
        <f t="shared" si="45"/>
        <v>0.14480000000000001</v>
      </c>
      <c r="K369" s="24">
        <f t="shared" si="46"/>
        <v>7.2400000000000006E-2</v>
      </c>
      <c r="L369" s="24">
        <f t="shared" si="47"/>
        <v>0.92759999999999998</v>
      </c>
      <c r="M369" s="24">
        <f t="shared" si="48"/>
        <v>0.3085</v>
      </c>
      <c r="N369" s="24">
        <f t="shared" si="49"/>
        <v>0.1542</v>
      </c>
      <c r="O369" s="24">
        <f t="shared" si="50"/>
        <v>0.8458</v>
      </c>
      <c r="P369" s="24">
        <f t="shared" si="51"/>
        <v>0.87849999999999995</v>
      </c>
    </row>
    <row r="370" spans="1:16" x14ac:dyDescent="0.2">
      <c r="A370" s="1">
        <v>119586503</v>
      </c>
      <c r="B370" s="2" t="s">
        <v>423</v>
      </c>
      <c r="C370" s="2" t="s">
        <v>418</v>
      </c>
      <c r="D370" s="18">
        <v>103.267</v>
      </c>
      <c r="E370" s="23">
        <f t="shared" si="52"/>
        <v>813.91800000000001</v>
      </c>
      <c r="F370" s="12">
        <v>788.83</v>
      </c>
      <c r="G370" s="12">
        <v>836.50900000000001</v>
      </c>
      <c r="H370" s="12">
        <v>816.41600000000005</v>
      </c>
      <c r="I370" s="22">
        <f t="shared" si="53"/>
        <v>7.8815999999999997</v>
      </c>
      <c r="J370" s="24">
        <f t="shared" si="45"/>
        <v>0.20830000000000001</v>
      </c>
      <c r="K370" s="24">
        <f t="shared" si="46"/>
        <v>0.1041</v>
      </c>
      <c r="L370" s="24">
        <f t="shared" si="47"/>
        <v>0.89590000000000003</v>
      </c>
      <c r="M370" s="24">
        <f t="shared" si="48"/>
        <v>0.23749999999999999</v>
      </c>
      <c r="N370" s="24">
        <f t="shared" si="49"/>
        <v>0.1187</v>
      </c>
      <c r="O370" s="24">
        <f t="shared" si="50"/>
        <v>0.88129999999999997</v>
      </c>
      <c r="P370" s="24">
        <f t="shared" si="51"/>
        <v>0.8871</v>
      </c>
    </row>
    <row r="371" spans="1:16" x14ac:dyDescent="0.2">
      <c r="A371" s="1">
        <v>119648303</v>
      </c>
      <c r="B371" s="2" t="s">
        <v>424</v>
      </c>
      <c r="C371" s="2" t="s">
        <v>444</v>
      </c>
      <c r="D371" s="18">
        <v>327.54199999999997</v>
      </c>
      <c r="E371" s="23">
        <f t="shared" si="52"/>
        <v>3173.8910000000001</v>
      </c>
      <c r="F371" s="12">
        <v>3167.7939999999999</v>
      </c>
      <c r="G371" s="12">
        <v>3048.3290000000002</v>
      </c>
      <c r="H371" s="12">
        <v>3305.55</v>
      </c>
      <c r="I371" s="22">
        <f t="shared" si="53"/>
        <v>9.69</v>
      </c>
      <c r="J371" s="24">
        <f t="shared" si="45"/>
        <v>0.25619999999999998</v>
      </c>
      <c r="K371" s="24">
        <f t="shared" si="46"/>
        <v>0.12809999999999999</v>
      </c>
      <c r="L371" s="24">
        <f t="shared" si="47"/>
        <v>0.87190000000000001</v>
      </c>
      <c r="M371" s="24">
        <f t="shared" si="48"/>
        <v>0.92610000000000003</v>
      </c>
      <c r="N371" s="24">
        <f t="shared" si="49"/>
        <v>0.46300000000000002</v>
      </c>
      <c r="O371" s="24">
        <f t="shared" si="50"/>
        <v>0.53700000000000003</v>
      </c>
      <c r="P371" s="24">
        <f t="shared" si="51"/>
        <v>0.67090000000000005</v>
      </c>
    </row>
    <row r="372" spans="1:16" x14ac:dyDescent="0.2">
      <c r="A372" s="1">
        <v>119648703</v>
      </c>
      <c r="B372" s="2" t="s">
        <v>426</v>
      </c>
      <c r="C372" s="2" t="s">
        <v>425</v>
      </c>
      <c r="D372" s="18">
        <v>425.34500000000003</v>
      </c>
      <c r="E372" s="23">
        <f t="shared" si="52"/>
        <v>2755.7959999999998</v>
      </c>
      <c r="F372" s="12">
        <v>2660.4430000000002</v>
      </c>
      <c r="G372" s="12">
        <v>2761.913</v>
      </c>
      <c r="H372" s="12">
        <v>2845.0329999999999</v>
      </c>
      <c r="I372" s="22">
        <f t="shared" si="53"/>
        <v>6.4789000000000003</v>
      </c>
      <c r="J372" s="24">
        <f t="shared" si="45"/>
        <v>0.17130000000000001</v>
      </c>
      <c r="K372" s="24">
        <f t="shared" si="46"/>
        <v>8.5599999999999996E-2</v>
      </c>
      <c r="L372" s="24">
        <f t="shared" si="47"/>
        <v>0.91439999999999999</v>
      </c>
      <c r="M372" s="24">
        <f t="shared" si="48"/>
        <v>0.80410000000000004</v>
      </c>
      <c r="N372" s="24">
        <f t="shared" si="49"/>
        <v>0.40200000000000002</v>
      </c>
      <c r="O372" s="24">
        <f t="shared" si="50"/>
        <v>0.59799999999999998</v>
      </c>
      <c r="P372" s="24">
        <f t="shared" si="51"/>
        <v>0.72450000000000003</v>
      </c>
    </row>
    <row r="373" spans="1:16" x14ac:dyDescent="0.2">
      <c r="A373" s="1">
        <v>119648903</v>
      </c>
      <c r="B373" s="2" t="s">
        <v>427</v>
      </c>
      <c r="C373" s="2" t="s">
        <v>425</v>
      </c>
      <c r="D373" s="18">
        <v>168.92599999999999</v>
      </c>
      <c r="E373" s="23">
        <f t="shared" si="52"/>
        <v>2025.6489999999999</v>
      </c>
      <c r="F373" s="12">
        <v>1943.123</v>
      </c>
      <c r="G373" s="12">
        <v>2021.7470000000001</v>
      </c>
      <c r="H373" s="12">
        <v>2112.076</v>
      </c>
      <c r="I373" s="22">
        <f t="shared" si="53"/>
        <v>11.991300000000001</v>
      </c>
      <c r="J373" s="24">
        <f t="shared" si="45"/>
        <v>0.317</v>
      </c>
      <c r="K373" s="24">
        <f t="shared" si="46"/>
        <v>0.1585</v>
      </c>
      <c r="L373" s="24">
        <f t="shared" si="47"/>
        <v>0.84150000000000003</v>
      </c>
      <c r="M373" s="24">
        <f t="shared" si="48"/>
        <v>0.59099999999999997</v>
      </c>
      <c r="N373" s="24">
        <f t="shared" si="49"/>
        <v>0.29549999999999998</v>
      </c>
      <c r="O373" s="24">
        <f t="shared" si="50"/>
        <v>0.70450000000000002</v>
      </c>
      <c r="P373" s="24">
        <f t="shared" si="51"/>
        <v>0.75929999999999997</v>
      </c>
    </row>
    <row r="374" spans="1:16" x14ac:dyDescent="0.2">
      <c r="A374" s="1">
        <v>119665003</v>
      </c>
      <c r="B374" s="2" t="s">
        <v>428</v>
      </c>
      <c r="C374" s="2" t="s">
        <v>405</v>
      </c>
      <c r="D374" s="18">
        <v>73.432000000000002</v>
      </c>
      <c r="E374" s="23">
        <f t="shared" si="52"/>
        <v>1101.1679999999999</v>
      </c>
      <c r="F374" s="12">
        <v>1084.1759999999999</v>
      </c>
      <c r="G374" s="12">
        <v>1087.336</v>
      </c>
      <c r="H374" s="12">
        <v>1131.991</v>
      </c>
      <c r="I374" s="22">
        <f t="shared" si="53"/>
        <v>14.995699999999999</v>
      </c>
      <c r="J374" s="24">
        <f t="shared" si="45"/>
        <v>0.39639999999999997</v>
      </c>
      <c r="K374" s="24">
        <f t="shared" si="46"/>
        <v>0.19819999999999999</v>
      </c>
      <c r="L374" s="24">
        <f t="shared" si="47"/>
        <v>0.80179999999999996</v>
      </c>
      <c r="M374" s="24">
        <f t="shared" si="48"/>
        <v>0.32129999999999997</v>
      </c>
      <c r="N374" s="24">
        <f t="shared" si="49"/>
        <v>0.16059999999999999</v>
      </c>
      <c r="O374" s="24">
        <f t="shared" si="50"/>
        <v>0.83940000000000003</v>
      </c>
      <c r="P374" s="24">
        <f t="shared" si="51"/>
        <v>0.82430000000000003</v>
      </c>
    </row>
    <row r="375" spans="1:16" x14ac:dyDescent="0.2">
      <c r="A375" s="1">
        <v>120452003</v>
      </c>
      <c r="B375" s="2" t="s">
        <v>429</v>
      </c>
      <c r="C375" s="2" t="s">
        <v>430</v>
      </c>
      <c r="D375" s="18">
        <v>216.839</v>
      </c>
      <c r="E375" s="23">
        <f t="shared" si="52"/>
        <v>7326.0240000000003</v>
      </c>
      <c r="F375" s="12">
        <v>7241.3969999999999</v>
      </c>
      <c r="G375" s="12">
        <v>7288.8850000000002</v>
      </c>
      <c r="H375" s="12">
        <v>7447.79</v>
      </c>
      <c r="I375" s="22">
        <f t="shared" si="53"/>
        <v>33.785499999999999</v>
      </c>
      <c r="J375" s="24">
        <f t="shared" si="45"/>
        <v>0.89329999999999998</v>
      </c>
      <c r="K375" s="24">
        <f t="shared" si="46"/>
        <v>0.4466</v>
      </c>
      <c r="L375" s="24">
        <f t="shared" si="47"/>
        <v>0.5534</v>
      </c>
      <c r="M375" s="24">
        <f t="shared" si="48"/>
        <v>2.1377000000000002</v>
      </c>
      <c r="N375" s="24">
        <f t="shared" si="49"/>
        <v>1.0688</v>
      </c>
      <c r="O375" s="24">
        <f t="shared" si="50"/>
        <v>-6.88E-2</v>
      </c>
      <c r="P375" s="24">
        <f t="shared" si="51"/>
        <v>0.18</v>
      </c>
    </row>
    <row r="376" spans="1:16" x14ac:dyDescent="0.2">
      <c r="A376" s="1">
        <v>120455203</v>
      </c>
      <c r="B376" s="2" t="s">
        <v>431</v>
      </c>
      <c r="C376" s="2" t="s">
        <v>430</v>
      </c>
      <c r="D376" s="18">
        <v>116.143</v>
      </c>
      <c r="E376" s="23">
        <f t="shared" si="52"/>
        <v>5079.2380000000003</v>
      </c>
      <c r="F376" s="12">
        <v>4814.4369999999999</v>
      </c>
      <c r="G376" s="12">
        <v>5091.8090000000002</v>
      </c>
      <c r="H376" s="12">
        <v>5331.4679999999998</v>
      </c>
      <c r="I376" s="22">
        <f t="shared" si="53"/>
        <v>43.732599999999998</v>
      </c>
      <c r="J376" s="24">
        <f t="shared" si="45"/>
        <v>1.1563000000000001</v>
      </c>
      <c r="K376" s="24">
        <f t="shared" si="46"/>
        <v>0.57809999999999995</v>
      </c>
      <c r="L376" s="24">
        <f t="shared" si="47"/>
        <v>0.4219</v>
      </c>
      <c r="M376" s="24">
        <f t="shared" si="48"/>
        <v>1.4821</v>
      </c>
      <c r="N376" s="24">
        <f t="shared" si="49"/>
        <v>0.74099999999999999</v>
      </c>
      <c r="O376" s="24">
        <f t="shared" si="50"/>
        <v>0.25900000000000001</v>
      </c>
      <c r="P376" s="24">
        <f t="shared" si="51"/>
        <v>0.3241</v>
      </c>
    </row>
    <row r="377" spans="1:16" x14ac:dyDescent="0.2">
      <c r="A377" s="1">
        <v>120455403</v>
      </c>
      <c r="B377" s="2" t="s">
        <v>432</v>
      </c>
      <c r="C377" s="2" t="s">
        <v>430</v>
      </c>
      <c r="D377" s="18">
        <v>321.55399999999997</v>
      </c>
      <c r="E377" s="23">
        <f t="shared" si="52"/>
        <v>9928.4330000000009</v>
      </c>
      <c r="F377" s="12">
        <v>9672.1620000000003</v>
      </c>
      <c r="G377" s="12">
        <v>9846.59</v>
      </c>
      <c r="H377" s="12">
        <v>10266.548000000001</v>
      </c>
      <c r="I377" s="22">
        <f t="shared" si="53"/>
        <v>30.8764</v>
      </c>
      <c r="J377" s="24">
        <f t="shared" si="45"/>
        <v>0.81630000000000003</v>
      </c>
      <c r="K377" s="24">
        <f t="shared" si="46"/>
        <v>0.40810000000000002</v>
      </c>
      <c r="L377" s="24">
        <f t="shared" si="47"/>
        <v>0.59189999999999998</v>
      </c>
      <c r="M377" s="24">
        <f t="shared" si="48"/>
        <v>2.8971</v>
      </c>
      <c r="N377" s="24">
        <f t="shared" si="49"/>
        <v>1.4484999999999999</v>
      </c>
      <c r="O377" s="24">
        <f t="shared" si="50"/>
        <v>-0.44850000000000001</v>
      </c>
      <c r="P377" s="24">
        <f t="shared" si="51"/>
        <v>-3.2300000000000002E-2</v>
      </c>
    </row>
    <row r="378" spans="1:16" x14ac:dyDescent="0.2">
      <c r="A378" s="1">
        <v>120456003</v>
      </c>
      <c r="B378" s="2" t="s">
        <v>433</v>
      </c>
      <c r="C378" s="2" t="s">
        <v>430</v>
      </c>
      <c r="D378" s="18">
        <v>73.626999999999995</v>
      </c>
      <c r="E378" s="23">
        <f t="shared" si="52"/>
        <v>5195.6549999999997</v>
      </c>
      <c r="F378" s="12">
        <v>5111.384</v>
      </c>
      <c r="G378" s="12">
        <v>5175.9560000000001</v>
      </c>
      <c r="H378" s="12">
        <v>5299.625</v>
      </c>
      <c r="I378" s="22">
        <f t="shared" si="53"/>
        <v>70.5672</v>
      </c>
      <c r="J378" s="24">
        <f t="shared" si="45"/>
        <v>1.8657999999999999</v>
      </c>
      <c r="K378" s="24">
        <f t="shared" si="46"/>
        <v>0.93289999999999995</v>
      </c>
      <c r="L378" s="24">
        <f t="shared" si="47"/>
        <v>6.7100000000000007E-2</v>
      </c>
      <c r="M378" s="24">
        <f t="shared" si="48"/>
        <v>1.516</v>
      </c>
      <c r="N378" s="24">
        <f t="shared" si="49"/>
        <v>0.75800000000000001</v>
      </c>
      <c r="O378" s="24">
        <f t="shared" si="50"/>
        <v>0.24199999999999999</v>
      </c>
      <c r="P378" s="24">
        <f t="shared" si="51"/>
        <v>0.17199999999999999</v>
      </c>
    </row>
    <row r="379" spans="1:16" x14ac:dyDescent="0.2">
      <c r="A379" s="1">
        <v>120480803</v>
      </c>
      <c r="B379" s="2" t="s">
        <v>434</v>
      </c>
      <c r="C379" s="2" t="s">
        <v>435</v>
      </c>
      <c r="D379" s="18">
        <v>87.179000000000002</v>
      </c>
      <c r="E379" s="23">
        <f t="shared" si="52"/>
        <v>3106.817</v>
      </c>
      <c r="F379" s="12">
        <v>3101.77</v>
      </c>
      <c r="G379" s="12">
        <v>3078.6840000000002</v>
      </c>
      <c r="H379" s="12">
        <v>3139.9969999999998</v>
      </c>
      <c r="I379" s="22">
        <f t="shared" si="53"/>
        <v>35.6372</v>
      </c>
      <c r="J379" s="24">
        <f t="shared" si="45"/>
        <v>0.94220000000000004</v>
      </c>
      <c r="K379" s="24">
        <f t="shared" si="46"/>
        <v>0.47110000000000002</v>
      </c>
      <c r="L379" s="24">
        <f t="shared" si="47"/>
        <v>0.52890000000000004</v>
      </c>
      <c r="M379" s="24">
        <f t="shared" si="48"/>
        <v>0.90649999999999997</v>
      </c>
      <c r="N379" s="24">
        <f t="shared" si="49"/>
        <v>0.45319999999999999</v>
      </c>
      <c r="O379" s="24">
        <f t="shared" si="50"/>
        <v>0.54679999999999995</v>
      </c>
      <c r="P379" s="24">
        <f t="shared" si="51"/>
        <v>0.53959999999999997</v>
      </c>
    </row>
    <row r="380" spans="1:16" x14ac:dyDescent="0.2">
      <c r="A380" s="1">
        <v>120481002</v>
      </c>
      <c r="B380" s="2" t="s">
        <v>436</v>
      </c>
      <c r="C380" s="2" t="s">
        <v>435</v>
      </c>
      <c r="D380" s="18">
        <v>42.055999999999997</v>
      </c>
      <c r="E380" s="23">
        <f t="shared" si="52"/>
        <v>15374.986000000001</v>
      </c>
      <c r="F380" s="12">
        <v>15745.225</v>
      </c>
      <c r="G380" s="12">
        <v>15178.213</v>
      </c>
      <c r="H380" s="12">
        <v>15201.519</v>
      </c>
      <c r="I380" s="22">
        <f t="shared" si="53"/>
        <v>365.58359999999999</v>
      </c>
      <c r="J380" s="24">
        <f t="shared" si="45"/>
        <v>9.6661999999999999</v>
      </c>
      <c r="K380" s="24">
        <f t="shared" si="46"/>
        <v>4.8331</v>
      </c>
      <c r="L380" s="24">
        <f t="shared" si="47"/>
        <v>-3.8331</v>
      </c>
      <c r="M380" s="24">
        <f t="shared" si="48"/>
        <v>4.4863999999999997</v>
      </c>
      <c r="N380" s="24">
        <f t="shared" si="49"/>
        <v>2.2431999999999999</v>
      </c>
      <c r="O380" s="24">
        <f t="shared" si="50"/>
        <v>-1.2432000000000001</v>
      </c>
      <c r="P380" s="24">
        <f t="shared" si="51"/>
        <v>-2.2791000000000001</v>
      </c>
    </row>
    <row r="381" spans="1:16" x14ac:dyDescent="0.2">
      <c r="A381" s="1">
        <v>120483302</v>
      </c>
      <c r="B381" s="2" t="s">
        <v>437</v>
      </c>
      <c r="C381" s="2" t="s">
        <v>435</v>
      </c>
      <c r="D381" s="18">
        <v>31.626000000000001</v>
      </c>
      <c r="E381" s="23">
        <f t="shared" si="52"/>
        <v>9033.3649999999998</v>
      </c>
      <c r="F381" s="12">
        <v>9015.0969999999998</v>
      </c>
      <c r="G381" s="12">
        <v>9020.0079999999998</v>
      </c>
      <c r="H381" s="12">
        <v>9064.99</v>
      </c>
      <c r="I381" s="22">
        <f t="shared" si="53"/>
        <v>285.6309</v>
      </c>
      <c r="J381" s="24">
        <f t="shared" si="45"/>
        <v>7.5522</v>
      </c>
      <c r="K381" s="24">
        <f t="shared" si="46"/>
        <v>3.7761</v>
      </c>
      <c r="L381" s="24">
        <f t="shared" si="47"/>
        <v>-2.7761</v>
      </c>
      <c r="M381" s="24">
        <f t="shared" si="48"/>
        <v>2.6358999999999999</v>
      </c>
      <c r="N381" s="24">
        <f t="shared" si="49"/>
        <v>1.3179000000000001</v>
      </c>
      <c r="O381" s="24">
        <f t="shared" si="50"/>
        <v>-0.31790000000000002</v>
      </c>
      <c r="P381" s="24">
        <f t="shared" si="51"/>
        <v>-1.3010999999999999</v>
      </c>
    </row>
    <row r="382" spans="1:16" x14ac:dyDescent="0.2">
      <c r="A382" s="1">
        <v>120484803</v>
      </c>
      <c r="B382" s="2" t="s">
        <v>438</v>
      </c>
      <c r="C382" s="2" t="s">
        <v>435</v>
      </c>
      <c r="D382" s="18">
        <v>49.249000000000002</v>
      </c>
      <c r="E382" s="23">
        <f t="shared" si="52"/>
        <v>4764.7730000000001</v>
      </c>
      <c r="F382" s="12">
        <v>4777.8729999999996</v>
      </c>
      <c r="G382" s="12">
        <v>4776.4690000000001</v>
      </c>
      <c r="H382" s="12">
        <v>4739.9759999999997</v>
      </c>
      <c r="I382" s="22">
        <f t="shared" si="53"/>
        <v>96.748599999999996</v>
      </c>
      <c r="J382" s="24">
        <f t="shared" si="45"/>
        <v>2.5579999999999998</v>
      </c>
      <c r="K382" s="24">
        <f t="shared" si="46"/>
        <v>1.2789999999999999</v>
      </c>
      <c r="L382" s="24">
        <f t="shared" si="47"/>
        <v>-0.27900000000000003</v>
      </c>
      <c r="M382" s="24">
        <f t="shared" si="48"/>
        <v>1.3903000000000001</v>
      </c>
      <c r="N382" s="24">
        <f t="shared" si="49"/>
        <v>0.69510000000000005</v>
      </c>
      <c r="O382" s="24">
        <f t="shared" si="50"/>
        <v>0.3049</v>
      </c>
      <c r="P382" s="24">
        <f t="shared" si="51"/>
        <v>7.1300000000000002E-2</v>
      </c>
    </row>
    <row r="383" spans="1:16" x14ac:dyDescent="0.2">
      <c r="A383" s="1">
        <v>120484903</v>
      </c>
      <c r="B383" s="2" t="s">
        <v>439</v>
      </c>
      <c r="C383" s="2" t="s">
        <v>435</v>
      </c>
      <c r="D383" s="18">
        <v>97.126000000000005</v>
      </c>
      <c r="E383" s="23">
        <f t="shared" si="52"/>
        <v>5769.4669999999996</v>
      </c>
      <c r="F383" s="12">
        <v>5773.5619999999999</v>
      </c>
      <c r="G383" s="12">
        <v>5775.3819999999996</v>
      </c>
      <c r="H383" s="12">
        <v>5759.4570000000003</v>
      </c>
      <c r="I383" s="22">
        <f t="shared" si="53"/>
        <v>59.401800000000001</v>
      </c>
      <c r="J383" s="24">
        <f t="shared" si="45"/>
        <v>1.5706</v>
      </c>
      <c r="K383" s="24">
        <f t="shared" si="46"/>
        <v>0.7853</v>
      </c>
      <c r="L383" s="24">
        <f t="shared" si="47"/>
        <v>0.2147</v>
      </c>
      <c r="M383" s="24">
        <f t="shared" si="48"/>
        <v>1.6835</v>
      </c>
      <c r="N383" s="24">
        <f t="shared" si="49"/>
        <v>0.8417</v>
      </c>
      <c r="O383" s="24">
        <f t="shared" si="50"/>
        <v>0.1583</v>
      </c>
      <c r="P383" s="24">
        <f t="shared" si="51"/>
        <v>0.18079999999999999</v>
      </c>
    </row>
    <row r="384" spans="1:16" x14ac:dyDescent="0.2">
      <c r="A384" s="1">
        <v>120485603</v>
      </c>
      <c r="B384" s="2" t="s">
        <v>440</v>
      </c>
      <c r="C384" s="2" t="s">
        <v>435</v>
      </c>
      <c r="D384" s="18">
        <v>27.739000000000001</v>
      </c>
      <c r="E384" s="23">
        <f t="shared" si="52"/>
        <v>1726.067</v>
      </c>
      <c r="F384" s="12">
        <v>1700.306</v>
      </c>
      <c r="G384" s="12">
        <v>1720.019</v>
      </c>
      <c r="H384" s="12">
        <v>1757.877</v>
      </c>
      <c r="I384" s="22">
        <f t="shared" si="53"/>
        <v>62.225200000000001</v>
      </c>
      <c r="J384" s="24">
        <f t="shared" si="45"/>
        <v>1.6452</v>
      </c>
      <c r="K384" s="24">
        <f t="shared" si="46"/>
        <v>0.8226</v>
      </c>
      <c r="L384" s="24">
        <f t="shared" si="47"/>
        <v>0.1774</v>
      </c>
      <c r="M384" s="24">
        <f t="shared" si="48"/>
        <v>0.50360000000000005</v>
      </c>
      <c r="N384" s="24">
        <f t="shared" si="49"/>
        <v>0.25180000000000002</v>
      </c>
      <c r="O384" s="24">
        <f t="shared" si="50"/>
        <v>0.74819999999999998</v>
      </c>
      <c r="P384" s="24">
        <f t="shared" si="51"/>
        <v>0.51980000000000004</v>
      </c>
    </row>
    <row r="385" spans="1:16" x14ac:dyDescent="0.2">
      <c r="A385" s="1">
        <v>120486003</v>
      </c>
      <c r="B385" s="2" t="s">
        <v>441</v>
      </c>
      <c r="C385" s="2" t="s">
        <v>435</v>
      </c>
      <c r="D385" s="18">
        <v>25.850999999999999</v>
      </c>
      <c r="E385" s="23">
        <f t="shared" si="52"/>
        <v>2284.3110000000001</v>
      </c>
      <c r="F385" s="12">
        <v>2250.232</v>
      </c>
      <c r="G385" s="12">
        <v>2269.9050000000002</v>
      </c>
      <c r="H385" s="12">
        <v>2332.7959999999998</v>
      </c>
      <c r="I385" s="22">
        <f t="shared" si="53"/>
        <v>88.364500000000007</v>
      </c>
      <c r="J385" s="24">
        <f t="shared" si="45"/>
        <v>2.3363</v>
      </c>
      <c r="K385" s="24">
        <f t="shared" si="46"/>
        <v>1.1680999999999999</v>
      </c>
      <c r="L385" s="24">
        <f t="shared" si="47"/>
        <v>-0.1681</v>
      </c>
      <c r="M385" s="24">
        <f t="shared" si="48"/>
        <v>0.66649999999999998</v>
      </c>
      <c r="N385" s="24">
        <f t="shared" si="49"/>
        <v>0.3332</v>
      </c>
      <c r="O385" s="24">
        <f t="shared" si="50"/>
        <v>0.66679999999999995</v>
      </c>
      <c r="P385" s="24">
        <f t="shared" si="51"/>
        <v>0.33279999999999998</v>
      </c>
    </row>
    <row r="386" spans="1:16" x14ac:dyDescent="0.2">
      <c r="A386" s="1">
        <v>120488603</v>
      </c>
      <c r="B386" s="2" t="s">
        <v>442</v>
      </c>
      <c r="C386" s="2" t="s">
        <v>435</v>
      </c>
      <c r="D386" s="18">
        <v>20.739000000000001</v>
      </c>
      <c r="E386" s="23">
        <f t="shared" si="52"/>
        <v>2238.6289999999999</v>
      </c>
      <c r="F386" s="12">
        <v>2233.2579999999998</v>
      </c>
      <c r="G386" s="12">
        <v>2245.4389999999999</v>
      </c>
      <c r="H386" s="12">
        <v>2237.1889999999999</v>
      </c>
      <c r="I386" s="22">
        <f t="shared" si="53"/>
        <v>107.94289999999999</v>
      </c>
      <c r="J386" s="24">
        <f t="shared" ref="J386:J449" si="54">TRUNC(I386/$I$503,4)</f>
        <v>2.8540000000000001</v>
      </c>
      <c r="K386" s="24">
        <f t="shared" ref="K386:K449" si="55">TRUNC(J386*0.5,4)</f>
        <v>1.427</v>
      </c>
      <c r="L386" s="24">
        <f t="shared" ref="L386:L449" si="56">TRUNC(1-K386,4)</f>
        <v>-0.42699999999999999</v>
      </c>
      <c r="M386" s="24">
        <f t="shared" ref="M386:M449" si="57">TRUNC(E386/$E$504,4)</f>
        <v>0.6532</v>
      </c>
      <c r="N386" s="24">
        <f t="shared" ref="N386:N449" si="58">TRUNC(M386*0.5,4)</f>
        <v>0.3266</v>
      </c>
      <c r="O386" s="24">
        <f t="shared" ref="O386:O449" si="59">TRUNC(1-N386,4)</f>
        <v>0.6734</v>
      </c>
      <c r="P386" s="24">
        <f t="shared" ref="P386:P449" si="60">TRUNC((L386*0.4)+(O386*0.6),4)</f>
        <v>0.23319999999999999</v>
      </c>
    </row>
    <row r="387" spans="1:16" x14ac:dyDescent="0.2">
      <c r="A387" s="1">
        <v>120522003</v>
      </c>
      <c r="B387" s="2" t="s">
        <v>443</v>
      </c>
      <c r="C387" s="2" t="s">
        <v>444</v>
      </c>
      <c r="D387" s="18">
        <v>196.12200000000001</v>
      </c>
      <c r="E387" s="23">
        <f t="shared" ref="E387:E450" si="61">ROUND(AVERAGE(F387:H387),3)</f>
        <v>4776.1509999999998</v>
      </c>
      <c r="F387" s="12">
        <v>4713.2340000000004</v>
      </c>
      <c r="G387" s="12">
        <v>4754.91</v>
      </c>
      <c r="H387" s="12">
        <v>4860.3100000000004</v>
      </c>
      <c r="I387" s="22">
        <f t="shared" ref="I387:I450" si="62">TRUNC(E387/D387,4)</f>
        <v>24.352900000000002</v>
      </c>
      <c r="J387" s="24">
        <f t="shared" si="54"/>
        <v>0.64390000000000003</v>
      </c>
      <c r="K387" s="24">
        <f t="shared" si="55"/>
        <v>0.32190000000000002</v>
      </c>
      <c r="L387" s="24">
        <f t="shared" si="56"/>
        <v>0.67810000000000004</v>
      </c>
      <c r="M387" s="24">
        <f t="shared" si="57"/>
        <v>1.3935999999999999</v>
      </c>
      <c r="N387" s="24">
        <f t="shared" si="58"/>
        <v>0.69679999999999997</v>
      </c>
      <c r="O387" s="24">
        <f t="shared" si="59"/>
        <v>0.30320000000000003</v>
      </c>
      <c r="P387" s="24">
        <f t="shared" si="60"/>
        <v>0.4531</v>
      </c>
    </row>
    <row r="388" spans="1:16" x14ac:dyDescent="0.2">
      <c r="A388" s="1">
        <v>121135003</v>
      </c>
      <c r="B388" s="2" t="s">
        <v>445</v>
      </c>
      <c r="C388" s="2" t="s">
        <v>446</v>
      </c>
      <c r="D388" s="18">
        <v>116.6</v>
      </c>
      <c r="E388" s="23">
        <f t="shared" si="61"/>
        <v>2203.8310000000001</v>
      </c>
      <c r="F388" s="12">
        <v>2173.0430000000001</v>
      </c>
      <c r="G388" s="12">
        <v>2166.08</v>
      </c>
      <c r="H388" s="12">
        <v>2272.37</v>
      </c>
      <c r="I388" s="22">
        <f t="shared" si="62"/>
        <v>18.900700000000001</v>
      </c>
      <c r="J388" s="24">
        <f t="shared" si="54"/>
        <v>0.49969999999999998</v>
      </c>
      <c r="K388" s="24">
        <f t="shared" si="55"/>
        <v>0.24979999999999999</v>
      </c>
      <c r="L388" s="24">
        <f t="shared" si="56"/>
        <v>0.75019999999999998</v>
      </c>
      <c r="M388" s="24">
        <f t="shared" si="57"/>
        <v>0.64300000000000002</v>
      </c>
      <c r="N388" s="24">
        <f t="shared" si="58"/>
        <v>0.32150000000000001</v>
      </c>
      <c r="O388" s="24">
        <f t="shared" si="59"/>
        <v>0.67849999999999999</v>
      </c>
      <c r="P388" s="24">
        <f t="shared" si="60"/>
        <v>0.70709999999999995</v>
      </c>
    </row>
    <row r="389" spans="1:16" x14ac:dyDescent="0.2">
      <c r="A389" s="1">
        <v>121135503</v>
      </c>
      <c r="B389" s="2" t="s">
        <v>447</v>
      </c>
      <c r="C389" s="2" t="s">
        <v>446</v>
      </c>
      <c r="D389" s="18">
        <v>65.721999999999994</v>
      </c>
      <c r="E389" s="23">
        <f t="shared" si="61"/>
        <v>2482.4459999999999</v>
      </c>
      <c r="F389" s="12">
        <v>2511.0909999999999</v>
      </c>
      <c r="G389" s="12">
        <v>2453.0010000000002</v>
      </c>
      <c r="H389" s="12">
        <v>2483.2449999999999</v>
      </c>
      <c r="I389" s="22">
        <f t="shared" si="62"/>
        <v>37.771900000000002</v>
      </c>
      <c r="J389" s="24">
        <f t="shared" si="54"/>
        <v>0.99870000000000003</v>
      </c>
      <c r="K389" s="24">
        <f t="shared" si="55"/>
        <v>0.49930000000000002</v>
      </c>
      <c r="L389" s="24">
        <f t="shared" si="56"/>
        <v>0.50070000000000003</v>
      </c>
      <c r="M389" s="24">
        <f t="shared" si="57"/>
        <v>0.72430000000000005</v>
      </c>
      <c r="N389" s="24">
        <f t="shared" si="58"/>
        <v>0.36209999999999998</v>
      </c>
      <c r="O389" s="24">
        <f t="shared" si="59"/>
        <v>0.63790000000000002</v>
      </c>
      <c r="P389" s="24">
        <f t="shared" si="60"/>
        <v>0.58299999999999996</v>
      </c>
    </row>
    <row r="390" spans="1:16" x14ac:dyDescent="0.2">
      <c r="A390" s="1">
        <v>121136503</v>
      </c>
      <c r="B390" s="2" t="s">
        <v>448</v>
      </c>
      <c r="C390" s="2" t="s">
        <v>446</v>
      </c>
      <c r="D390" s="18">
        <v>53.546999999999997</v>
      </c>
      <c r="E390" s="23">
        <f t="shared" si="61"/>
        <v>1946.797</v>
      </c>
      <c r="F390" s="12">
        <v>1905.6849999999999</v>
      </c>
      <c r="G390" s="12">
        <v>1963.3910000000001</v>
      </c>
      <c r="H390" s="12">
        <v>1971.3150000000001</v>
      </c>
      <c r="I390" s="22">
        <f t="shared" si="62"/>
        <v>36.356699999999996</v>
      </c>
      <c r="J390" s="24">
        <f t="shared" si="54"/>
        <v>0.96120000000000005</v>
      </c>
      <c r="K390" s="24">
        <f t="shared" si="55"/>
        <v>0.48060000000000003</v>
      </c>
      <c r="L390" s="24">
        <f t="shared" si="56"/>
        <v>0.51939999999999997</v>
      </c>
      <c r="M390" s="24">
        <f t="shared" si="57"/>
        <v>0.56799999999999995</v>
      </c>
      <c r="N390" s="24">
        <f t="shared" si="58"/>
        <v>0.28399999999999997</v>
      </c>
      <c r="O390" s="24">
        <f t="shared" si="59"/>
        <v>0.71599999999999997</v>
      </c>
      <c r="P390" s="24">
        <f t="shared" si="60"/>
        <v>0.63729999999999998</v>
      </c>
    </row>
    <row r="391" spans="1:16" x14ac:dyDescent="0.2">
      <c r="A391" s="1">
        <v>121136603</v>
      </c>
      <c r="B391" s="2" t="s">
        <v>449</v>
      </c>
      <c r="C391" s="2" t="s">
        <v>446</v>
      </c>
      <c r="D391" s="18">
        <v>34.368000000000002</v>
      </c>
      <c r="E391" s="23">
        <f t="shared" si="61"/>
        <v>1741.0830000000001</v>
      </c>
      <c r="F391" s="12">
        <v>1742.32</v>
      </c>
      <c r="G391" s="12">
        <v>1781.048</v>
      </c>
      <c r="H391" s="12">
        <v>1699.8810000000001</v>
      </c>
      <c r="I391" s="22">
        <f t="shared" si="62"/>
        <v>50.66</v>
      </c>
      <c r="J391" s="24">
        <f t="shared" si="54"/>
        <v>1.3393999999999999</v>
      </c>
      <c r="K391" s="24">
        <f t="shared" si="55"/>
        <v>0.66969999999999996</v>
      </c>
      <c r="L391" s="24">
        <f t="shared" si="56"/>
        <v>0.33029999999999998</v>
      </c>
      <c r="M391" s="24">
        <f t="shared" si="57"/>
        <v>0.50800000000000001</v>
      </c>
      <c r="N391" s="24">
        <f t="shared" si="58"/>
        <v>0.254</v>
      </c>
      <c r="O391" s="24">
        <f t="shared" si="59"/>
        <v>0.746</v>
      </c>
      <c r="P391" s="24">
        <f t="shared" si="60"/>
        <v>0.57969999999999999</v>
      </c>
    </row>
    <row r="392" spans="1:16" x14ac:dyDescent="0.2">
      <c r="A392" s="1">
        <v>121139004</v>
      </c>
      <c r="B392" s="2" t="s">
        <v>450</v>
      </c>
      <c r="C392" s="2" t="s">
        <v>446</v>
      </c>
      <c r="D392" s="18">
        <v>107.443</v>
      </c>
      <c r="E392" s="23">
        <f t="shared" si="61"/>
        <v>664.53899999999999</v>
      </c>
      <c r="F392" s="12">
        <v>649.92100000000005</v>
      </c>
      <c r="G392" s="12">
        <v>660.45299999999997</v>
      </c>
      <c r="H392" s="12">
        <v>683.24300000000005</v>
      </c>
      <c r="I392" s="22">
        <f t="shared" si="62"/>
        <v>6.1849999999999996</v>
      </c>
      <c r="J392" s="24">
        <f t="shared" si="54"/>
        <v>0.16350000000000001</v>
      </c>
      <c r="K392" s="24">
        <f t="shared" si="55"/>
        <v>8.1699999999999995E-2</v>
      </c>
      <c r="L392" s="24">
        <f t="shared" si="56"/>
        <v>0.91830000000000001</v>
      </c>
      <c r="M392" s="24">
        <f t="shared" si="57"/>
        <v>0.19389999999999999</v>
      </c>
      <c r="N392" s="24">
        <f t="shared" si="58"/>
        <v>9.69E-2</v>
      </c>
      <c r="O392" s="24">
        <f t="shared" si="59"/>
        <v>0.90310000000000001</v>
      </c>
      <c r="P392" s="24">
        <f t="shared" si="60"/>
        <v>0.90910000000000002</v>
      </c>
    </row>
    <row r="393" spans="1:16" x14ac:dyDescent="0.2">
      <c r="A393" s="1">
        <v>121390302</v>
      </c>
      <c r="B393" s="2" t="s">
        <v>451</v>
      </c>
      <c r="C393" s="2" t="s">
        <v>452</v>
      </c>
      <c r="D393" s="18">
        <v>18.024999999999999</v>
      </c>
      <c r="E393" s="23">
        <f t="shared" si="61"/>
        <v>19259.080999999998</v>
      </c>
      <c r="F393" s="12">
        <v>19610.644</v>
      </c>
      <c r="G393" s="12">
        <v>19331.659</v>
      </c>
      <c r="H393" s="12">
        <v>18834.940999999999</v>
      </c>
      <c r="I393" s="22">
        <f t="shared" si="62"/>
        <v>1068.4648999999999</v>
      </c>
      <c r="J393" s="24">
        <f t="shared" si="54"/>
        <v>28.250699999999998</v>
      </c>
      <c r="K393" s="24">
        <f t="shared" si="55"/>
        <v>14.125299999999999</v>
      </c>
      <c r="L393" s="24">
        <f t="shared" si="56"/>
        <v>-13.125299999999999</v>
      </c>
      <c r="M393" s="24">
        <f t="shared" si="57"/>
        <v>5.6196999999999999</v>
      </c>
      <c r="N393" s="24">
        <f t="shared" si="58"/>
        <v>2.8098000000000001</v>
      </c>
      <c r="O393" s="24">
        <f t="shared" si="59"/>
        <v>-1.8098000000000001</v>
      </c>
      <c r="P393" s="24">
        <f t="shared" si="60"/>
        <v>-6.3360000000000003</v>
      </c>
    </row>
    <row r="394" spans="1:16" x14ac:dyDescent="0.2">
      <c r="A394" s="1">
        <v>121391303</v>
      </c>
      <c r="B394" s="2" t="s">
        <v>453</v>
      </c>
      <c r="C394" s="2" t="s">
        <v>452</v>
      </c>
      <c r="D394" s="18">
        <v>6.306</v>
      </c>
      <c r="E394" s="23">
        <f t="shared" si="61"/>
        <v>1553.8789999999999</v>
      </c>
      <c r="F394" s="12">
        <v>1557.0129999999999</v>
      </c>
      <c r="G394" s="12">
        <v>1549.829</v>
      </c>
      <c r="H394" s="12">
        <v>1554.7950000000001</v>
      </c>
      <c r="I394" s="22">
        <f t="shared" si="62"/>
        <v>246.4127</v>
      </c>
      <c r="J394" s="24">
        <f t="shared" si="54"/>
        <v>6.5152000000000001</v>
      </c>
      <c r="K394" s="24">
        <f t="shared" si="55"/>
        <v>3.2576000000000001</v>
      </c>
      <c r="L394" s="24">
        <f t="shared" si="56"/>
        <v>-2.2576000000000001</v>
      </c>
      <c r="M394" s="24">
        <f t="shared" si="57"/>
        <v>0.45340000000000003</v>
      </c>
      <c r="N394" s="24">
        <f t="shared" si="58"/>
        <v>0.22670000000000001</v>
      </c>
      <c r="O394" s="24">
        <f t="shared" si="59"/>
        <v>0.77329999999999999</v>
      </c>
      <c r="P394" s="24">
        <f t="shared" si="60"/>
        <v>-0.439</v>
      </c>
    </row>
    <row r="395" spans="1:16" x14ac:dyDescent="0.2">
      <c r="A395" s="1">
        <v>121392303</v>
      </c>
      <c r="B395" s="2" t="s">
        <v>454</v>
      </c>
      <c r="C395" s="2" t="s">
        <v>452</v>
      </c>
      <c r="D395" s="18">
        <v>45.066000000000003</v>
      </c>
      <c r="E395" s="23">
        <f t="shared" si="61"/>
        <v>8206.93</v>
      </c>
      <c r="F395" s="12">
        <v>8252.0439999999999</v>
      </c>
      <c r="G395" s="12">
        <v>8192.7520000000004</v>
      </c>
      <c r="H395" s="12">
        <v>8175.9930000000004</v>
      </c>
      <c r="I395" s="22">
        <f t="shared" si="62"/>
        <v>182.10910000000001</v>
      </c>
      <c r="J395" s="24">
        <f t="shared" si="54"/>
        <v>4.8150000000000004</v>
      </c>
      <c r="K395" s="24">
        <f t="shared" si="55"/>
        <v>2.4075000000000002</v>
      </c>
      <c r="L395" s="24">
        <f t="shared" si="56"/>
        <v>-1.4075</v>
      </c>
      <c r="M395" s="24">
        <f t="shared" si="57"/>
        <v>2.3946999999999998</v>
      </c>
      <c r="N395" s="24">
        <f t="shared" si="58"/>
        <v>1.1973</v>
      </c>
      <c r="O395" s="24">
        <f t="shared" si="59"/>
        <v>-0.1973</v>
      </c>
      <c r="P395" s="24">
        <f t="shared" si="60"/>
        <v>-0.68130000000000002</v>
      </c>
    </row>
    <row r="396" spans="1:16" x14ac:dyDescent="0.2">
      <c r="A396" s="1">
        <v>121394503</v>
      </c>
      <c r="B396" s="2" t="s">
        <v>455</v>
      </c>
      <c r="C396" s="2" t="s">
        <v>452</v>
      </c>
      <c r="D396" s="18">
        <v>25.934999999999999</v>
      </c>
      <c r="E396" s="23">
        <f t="shared" si="61"/>
        <v>1709.452</v>
      </c>
      <c r="F396" s="12">
        <v>1666.136</v>
      </c>
      <c r="G396" s="12">
        <v>1708.671</v>
      </c>
      <c r="H396" s="12">
        <v>1753.549</v>
      </c>
      <c r="I396" s="22">
        <f t="shared" si="62"/>
        <v>65.912899999999993</v>
      </c>
      <c r="J396" s="24">
        <f t="shared" si="54"/>
        <v>1.7426999999999999</v>
      </c>
      <c r="K396" s="24">
        <f t="shared" si="55"/>
        <v>0.87129999999999996</v>
      </c>
      <c r="L396" s="24">
        <f t="shared" si="56"/>
        <v>0.12870000000000001</v>
      </c>
      <c r="M396" s="24">
        <f t="shared" si="57"/>
        <v>0.49880000000000002</v>
      </c>
      <c r="N396" s="24">
        <f t="shared" si="58"/>
        <v>0.24940000000000001</v>
      </c>
      <c r="O396" s="24">
        <f t="shared" si="59"/>
        <v>0.75060000000000004</v>
      </c>
      <c r="P396" s="24">
        <f t="shared" si="60"/>
        <v>0.50180000000000002</v>
      </c>
    </row>
    <row r="397" spans="1:16" x14ac:dyDescent="0.2">
      <c r="A397" s="1">
        <v>121394603</v>
      </c>
      <c r="B397" s="2" t="s">
        <v>456</v>
      </c>
      <c r="C397" s="2" t="s">
        <v>452</v>
      </c>
      <c r="D397" s="18">
        <v>107.218</v>
      </c>
      <c r="E397" s="23">
        <f t="shared" si="61"/>
        <v>2231.366</v>
      </c>
      <c r="F397" s="12">
        <v>2218.6559999999999</v>
      </c>
      <c r="G397" s="12">
        <v>2230.4380000000001</v>
      </c>
      <c r="H397" s="12">
        <v>2245.0050000000001</v>
      </c>
      <c r="I397" s="22">
        <f t="shared" si="62"/>
        <v>20.811399999999999</v>
      </c>
      <c r="J397" s="24">
        <f t="shared" si="54"/>
        <v>0.55020000000000002</v>
      </c>
      <c r="K397" s="24">
        <f t="shared" si="55"/>
        <v>0.27510000000000001</v>
      </c>
      <c r="L397" s="24">
        <f t="shared" si="56"/>
        <v>0.72489999999999999</v>
      </c>
      <c r="M397" s="24">
        <f t="shared" si="57"/>
        <v>0.65110000000000001</v>
      </c>
      <c r="N397" s="24">
        <f t="shared" si="58"/>
        <v>0.32550000000000001</v>
      </c>
      <c r="O397" s="24">
        <f t="shared" si="59"/>
        <v>0.67449999999999999</v>
      </c>
      <c r="P397" s="24">
        <f t="shared" si="60"/>
        <v>0.6946</v>
      </c>
    </row>
    <row r="398" spans="1:16" x14ac:dyDescent="0.2">
      <c r="A398" s="1">
        <v>121395103</v>
      </c>
      <c r="B398" s="2" t="s">
        <v>457</v>
      </c>
      <c r="C398" s="2" t="s">
        <v>452</v>
      </c>
      <c r="D398" s="18">
        <v>72.06</v>
      </c>
      <c r="E398" s="23">
        <f t="shared" si="61"/>
        <v>9172.3439999999991</v>
      </c>
      <c r="F398" s="12">
        <v>9176.2019999999993</v>
      </c>
      <c r="G398" s="12">
        <v>9147.1740000000009</v>
      </c>
      <c r="H398" s="12">
        <v>9193.6560000000009</v>
      </c>
      <c r="I398" s="22">
        <f t="shared" si="62"/>
        <v>127.28749999999999</v>
      </c>
      <c r="J398" s="24">
        <f t="shared" si="54"/>
        <v>3.3654999999999999</v>
      </c>
      <c r="K398" s="24">
        <f t="shared" si="55"/>
        <v>1.6827000000000001</v>
      </c>
      <c r="L398" s="24">
        <f t="shared" si="56"/>
        <v>-0.68269999999999997</v>
      </c>
      <c r="M398" s="24">
        <f t="shared" si="57"/>
        <v>2.6764000000000001</v>
      </c>
      <c r="N398" s="24">
        <f t="shared" si="58"/>
        <v>1.3382000000000001</v>
      </c>
      <c r="O398" s="24">
        <f t="shared" si="59"/>
        <v>-0.3382</v>
      </c>
      <c r="P398" s="24">
        <f t="shared" si="60"/>
        <v>-0.47599999999999998</v>
      </c>
    </row>
    <row r="399" spans="1:16" x14ac:dyDescent="0.2">
      <c r="A399" s="1">
        <v>121395603</v>
      </c>
      <c r="B399" s="2" t="s">
        <v>458</v>
      </c>
      <c r="C399" s="2" t="s">
        <v>452</v>
      </c>
      <c r="D399" s="18">
        <v>11.272</v>
      </c>
      <c r="E399" s="23">
        <f t="shared" si="61"/>
        <v>1642.81</v>
      </c>
      <c r="F399" s="12">
        <v>1674.3409999999999</v>
      </c>
      <c r="G399" s="12">
        <v>1598.9870000000001</v>
      </c>
      <c r="H399" s="12">
        <v>1655.1010000000001</v>
      </c>
      <c r="I399" s="22">
        <f t="shared" si="62"/>
        <v>145.74250000000001</v>
      </c>
      <c r="J399" s="24">
        <f t="shared" si="54"/>
        <v>3.8534999999999999</v>
      </c>
      <c r="K399" s="24">
        <f t="shared" si="55"/>
        <v>1.9267000000000001</v>
      </c>
      <c r="L399" s="24">
        <f t="shared" si="56"/>
        <v>-0.92669999999999997</v>
      </c>
      <c r="M399" s="24">
        <f t="shared" si="57"/>
        <v>0.4793</v>
      </c>
      <c r="N399" s="24">
        <f t="shared" si="58"/>
        <v>0.23960000000000001</v>
      </c>
      <c r="O399" s="24">
        <f t="shared" si="59"/>
        <v>0.76039999999999996</v>
      </c>
      <c r="P399" s="24">
        <f t="shared" si="60"/>
        <v>8.5500000000000007E-2</v>
      </c>
    </row>
    <row r="400" spans="1:16" x14ac:dyDescent="0.2">
      <c r="A400" s="1">
        <v>121395703</v>
      </c>
      <c r="B400" s="2" t="s">
        <v>459</v>
      </c>
      <c r="C400" s="2" t="s">
        <v>452</v>
      </c>
      <c r="D400" s="18">
        <v>45.265999999999998</v>
      </c>
      <c r="E400" s="23">
        <f t="shared" si="61"/>
        <v>3112.0390000000002</v>
      </c>
      <c r="F400" s="12">
        <v>3143.9229999999998</v>
      </c>
      <c r="G400" s="12">
        <v>3143.3049999999998</v>
      </c>
      <c r="H400" s="12">
        <v>3048.8890000000001</v>
      </c>
      <c r="I400" s="22">
        <f t="shared" si="62"/>
        <v>68.75</v>
      </c>
      <c r="J400" s="24">
        <f t="shared" si="54"/>
        <v>1.8177000000000001</v>
      </c>
      <c r="K400" s="24">
        <f t="shared" si="55"/>
        <v>0.90880000000000005</v>
      </c>
      <c r="L400" s="24">
        <f t="shared" si="56"/>
        <v>9.11E-2</v>
      </c>
      <c r="M400" s="24">
        <f t="shared" si="57"/>
        <v>0.90800000000000003</v>
      </c>
      <c r="N400" s="24">
        <f t="shared" si="58"/>
        <v>0.45400000000000001</v>
      </c>
      <c r="O400" s="24">
        <f t="shared" si="59"/>
        <v>0.54600000000000004</v>
      </c>
      <c r="P400" s="24">
        <f t="shared" si="60"/>
        <v>0.36399999999999999</v>
      </c>
    </row>
    <row r="401" spans="1:16" x14ac:dyDescent="0.2">
      <c r="A401" s="1">
        <v>121397803</v>
      </c>
      <c r="B401" s="2" t="s">
        <v>460</v>
      </c>
      <c r="C401" s="2" t="s">
        <v>452</v>
      </c>
      <c r="D401" s="18">
        <v>13.494999999999999</v>
      </c>
      <c r="E401" s="23">
        <f t="shared" si="61"/>
        <v>4320.1189999999997</v>
      </c>
      <c r="F401" s="12">
        <v>4409.9120000000003</v>
      </c>
      <c r="G401" s="12">
        <v>4328.0879999999997</v>
      </c>
      <c r="H401" s="12">
        <v>4222.3559999999998</v>
      </c>
      <c r="I401" s="22">
        <f t="shared" si="62"/>
        <v>320.12729999999999</v>
      </c>
      <c r="J401" s="24">
        <f t="shared" si="54"/>
        <v>8.4642999999999997</v>
      </c>
      <c r="K401" s="24">
        <f t="shared" si="55"/>
        <v>4.2321</v>
      </c>
      <c r="L401" s="24">
        <f t="shared" si="56"/>
        <v>-3.2321</v>
      </c>
      <c r="M401" s="24">
        <f t="shared" si="57"/>
        <v>1.2605999999999999</v>
      </c>
      <c r="N401" s="24">
        <f t="shared" si="58"/>
        <v>0.63029999999999997</v>
      </c>
      <c r="O401" s="24">
        <f t="shared" si="59"/>
        <v>0.36969999999999997</v>
      </c>
      <c r="P401" s="24">
        <f t="shared" si="60"/>
        <v>-1.071</v>
      </c>
    </row>
    <row r="402" spans="1:16" x14ac:dyDescent="0.2">
      <c r="A402" s="1">
        <v>122091002</v>
      </c>
      <c r="B402" s="2" t="s">
        <v>461</v>
      </c>
      <c r="C402" s="2" t="s">
        <v>462</v>
      </c>
      <c r="D402" s="18">
        <v>20.922000000000001</v>
      </c>
      <c r="E402" s="23">
        <f t="shared" si="61"/>
        <v>7536.3710000000001</v>
      </c>
      <c r="F402" s="12">
        <v>7617.1840000000002</v>
      </c>
      <c r="G402" s="12">
        <v>7563.0510000000004</v>
      </c>
      <c r="H402" s="12">
        <v>7428.8779999999997</v>
      </c>
      <c r="I402" s="22">
        <f t="shared" si="62"/>
        <v>360.21269999999998</v>
      </c>
      <c r="J402" s="24">
        <f t="shared" si="54"/>
        <v>9.5241000000000007</v>
      </c>
      <c r="K402" s="24">
        <f t="shared" si="55"/>
        <v>4.7619999999999996</v>
      </c>
      <c r="L402" s="24">
        <f t="shared" si="56"/>
        <v>-3.762</v>
      </c>
      <c r="M402" s="24">
        <f t="shared" si="57"/>
        <v>2.1991000000000001</v>
      </c>
      <c r="N402" s="24">
        <f t="shared" si="58"/>
        <v>1.0994999999999999</v>
      </c>
      <c r="O402" s="24">
        <f t="shared" si="59"/>
        <v>-9.9400000000000002E-2</v>
      </c>
      <c r="P402" s="24">
        <f t="shared" si="60"/>
        <v>-1.5644</v>
      </c>
    </row>
    <row r="403" spans="1:16" x14ac:dyDescent="0.2">
      <c r="A403" s="1">
        <v>122091303</v>
      </c>
      <c r="B403" s="2" t="s">
        <v>463</v>
      </c>
      <c r="C403" s="2" t="s">
        <v>462</v>
      </c>
      <c r="D403" s="18">
        <v>1.855</v>
      </c>
      <c r="E403" s="23">
        <f t="shared" si="61"/>
        <v>1343.106</v>
      </c>
      <c r="F403" s="12">
        <v>1386.9480000000001</v>
      </c>
      <c r="G403" s="12">
        <v>1341.825</v>
      </c>
      <c r="H403" s="12">
        <v>1300.546</v>
      </c>
      <c r="I403" s="22">
        <f t="shared" si="62"/>
        <v>724.04629999999997</v>
      </c>
      <c r="J403" s="24">
        <f t="shared" si="54"/>
        <v>19.144100000000002</v>
      </c>
      <c r="K403" s="24">
        <f t="shared" si="55"/>
        <v>9.5719999999999992</v>
      </c>
      <c r="L403" s="24">
        <f t="shared" si="56"/>
        <v>-8.5719999999999992</v>
      </c>
      <c r="M403" s="24">
        <f t="shared" si="57"/>
        <v>0.39190000000000003</v>
      </c>
      <c r="N403" s="24">
        <f t="shared" si="58"/>
        <v>0.19589999999999999</v>
      </c>
      <c r="O403" s="24">
        <f t="shared" si="59"/>
        <v>0.80410000000000004</v>
      </c>
      <c r="P403" s="24">
        <f t="shared" si="60"/>
        <v>-2.9462999999999999</v>
      </c>
    </row>
    <row r="404" spans="1:16" x14ac:dyDescent="0.2">
      <c r="A404" s="1">
        <v>122091352</v>
      </c>
      <c r="B404" s="2" t="s">
        <v>464</v>
      </c>
      <c r="C404" s="2" t="s">
        <v>462</v>
      </c>
      <c r="D404" s="18">
        <v>17.201000000000001</v>
      </c>
      <c r="E404" s="23">
        <f t="shared" si="61"/>
        <v>7213.7529999999997</v>
      </c>
      <c r="F404" s="12">
        <v>7231.5519999999997</v>
      </c>
      <c r="G404" s="12">
        <v>7251.4489999999996</v>
      </c>
      <c r="H404" s="12">
        <v>7158.259</v>
      </c>
      <c r="I404" s="22">
        <f t="shared" si="62"/>
        <v>419.37979999999999</v>
      </c>
      <c r="J404" s="24">
        <f t="shared" si="54"/>
        <v>11.0886</v>
      </c>
      <c r="K404" s="24">
        <f t="shared" si="55"/>
        <v>5.5442999999999998</v>
      </c>
      <c r="L404" s="24">
        <f t="shared" si="56"/>
        <v>-4.5442999999999998</v>
      </c>
      <c r="M404" s="24">
        <f t="shared" si="57"/>
        <v>2.1049000000000002</v>
      </c>
      <c r="N404" s="24">
        <f t="shared" si="58"/>
        <v>1.0524</v>
      </c>
      <c r="O404" s="24">
        <f t="shared" si="59"/>
        <v>-5.2400000000000002E-2</v>
      </c>
      <c r="P404" s="24">
        <f t="shared" si="60"/>
        <v>-1.8491</v>
      </c>
    </row>
    <row r="405" spans="1:16" x14ac:dyDescent="0.2">
      <c r="A405" s="1">
        <v>122092002</v>
      </c>
      <c r="B405" s="2" t="s">
        <v>465</v>
      </c>
      <c r="C405" s="2" t="s">
        <v>462</v>
      </c>
      <c r="D405" s="18">
        <v>17.170000000000002</v>
      </c>
      <c r="E405" s="23">
        <f t="shared" si="61"/>
        <v>5511.4219999999996</v>
      </c>
      <c r="F405" s="12">
        <v>5486.4570000000003</v>
      </c>
      <c r="G405" s="12">
        <v>5520.4380000000001</v>
      </c>
      <c r="H405" s="12">
        <v>5527.37</v>
      </c>
      <c r="I405" s="22">
        <f t="shared" si="62"/>
        <v>320.99130000000002</v>
      </c>
      <c r="J405" s="24">
        <f t="shared" si="54"/>
        <v>8.4870999999999999</v>
      </c>
      <c r="K405" s="24">
        <f t="shared" si="55"/>
        <v>4.2435</v>
      </c>
      <c r="L405" s="24">
        <f t="shared" si="56"/>
        <v>-3.2435</v>
      </c>
      <c r="M405" s="24">
        <f t="shared" si="57"/>
        <v>1.6082000000000001</v>
      </c>
      <c r="N405" s="24">
        <f t="shared" si="58"/>
        <v>0.80410000000000004</v>
      </c>
      <c r="O405" s="24">
        <f t="shared" si="59"/>
        <v>0.19589999999999999</v>
      </c>
      <c r="P405" s="24">
        <f t="shared" si="60"/>
        <v>-1.1798</v>
      </c>
    </row>
    <row r="406" spans="1:16" x14ac:dyDescent="0.2">
      <c r="A406" s="1">
        <v>122092102</v>
      </c>
      <c r="B406" s="2" t="s">
        <v>466</v>
      </c>
      <c r="C406" s="2" t="s">
        <v>462</v>
      </c>
      <c r="D406" s="18">
        <v>121.04</v>
      </c>
      <c r="E406" s="23">
        <f t="shared" si="61"/>
        <v>18828.253000000001</v>
      </c>
      <c r="F406" s="12">
        <v>18450.455000000002</v>
      </c>
      <c r="G406" s="12">
        <v>18787.109</v>
      </c>
      <c r="H406" s="12">
        <v>19247.196</v>
      </c>
      <c r="I406" s="22">
        <f t="shared" si="62"/>
        <v>155.5539</v>
      </c>
      <c r="J406" s="24">
        <f t="shared" si="54"/>
        <v>4.1128999999999998</v>
      </c>
      <c r="K406" s="24">
        <f t="shared" si="55"/>
        <v>2.0564</v>
      </c>
      <c r="L406" s="24">
        <f t="shared" si="56"/>
        <v>-1.0564</v>
      </c>
      <c r="M406" s="24">
        <f t="shared" si="57"/>
        <v>5.4939999999999998</v>
      </c>
      <c r="N406" s="24">
        <f t="shared" si="58"/>
        <v>2.7469999999999999</v>
      </c>
      <c r="O406" s="24">
        <f t="shared" si="59"/>
        <v>-1.7470000000000001</v>
      </c>
      <c r="P406" s="24">
        <f t="shared" si="60"/>
        <v>-1.4706999999999999</v>
      </c>
    </row>
    <row r="407" spans="1:16" x14ac:dyDescent="0.2">
      <c r="A407" s="1">
        <v>122092353</v>
      </c>
      <c r="B407" s="2" t="s">
        <v>467</v>
      </c>
      <c r="C407" s="2" t="s">
        <v>462</v>
      </c>
      <c r="D407" s="18">
        <v>70.233000000000004</v>
      </c>
      <c r="E407" s="23">
        <f t="shared" si="61"/>
        <v>10913.478999999999</v>
      </c>
      <c r="F407" s="12">
        <v>10797.007</v>
      </c>
      <c r="G407" s="12">
        <v>10895.428</v>
      </c>
      <c r="H407" s="12">
        <v>11048.003000000001</v>
      </c>
      <c r="I407" s="22">
        <f t="shared" si="62"/>
        <v>155.3896</v>
      </c>
      <c r="J407" s="24">
        <f t="shared" si="54"/>
        <v>4.1085000000000003</v>
      </c>
      <c r="K407" s="24">
        <f t="shared" si="55"/>
        <v>2.0541999999999998</v>
      </c>
      <c r="L407" s="24">
        <f t="shared" si="56"/>
        <v>-1.0542</v>
      </c>
      <c r="M407" s="24">
        <f t="shared" si="57"/>
        <v>3.1844999999999999</v>
      </c>
      <c r="N407" s="24">
        <f t="shared" si="58"/>
        <v>1.5922000000000001</v>
      </c>
      <c r="O407" s="24">
        <f t="shared" si="59"/>
        <v>-0.59219999999999995</v>
      </c>
      <c r="P407" s="24">
        <f t="shared" si="60"/>
        <v>-0.77700000000000002</v>
      </c>
    </row>
    <row r="408" spans="1:16" x14ac:dyDescent="0.2">
      <c r="A408" s="1">
        <v>122097203</v>
      </c>
      <c r="B408" s="2" t="s">
        <v>468</v>
      </c>
      <c r="C408" s="2" t="s">
        <v>462</v>
      </c>
      <c r="D408" s="18">
        <v>1.972</v>
      </c>
      <c r="E408" s="23">
        <f t="shared" si="61"/>
        <v>946.79700000000003</v>
      </c>
      <c r="F408" s="12">
        <v>938.38300000000004</v>
      </c>
      <c r="G408" s="12">
        <v>963.226</v>
      </c>
      <c r="H408" s="12">
        <v>938.78300000000002</v>
      </c>
      <c r="I408" s="22">
        <f t="shared" si="62"/>
        <v>480.12009999999998</v>
      </c>
      <c r="J408" s="24">
        <f t="shared" si="54"/>
        <v>12.694599999999999</v>
      </c>
      <c r="K408" s="24">
        <f t="shared" si="55"/>
        <v>6.3472999999999997</v>
      </c>
      <c r="L408" s="24">
        <f t="shared" si="56"/>
        <v>-5.3472999999999997</v>
      </c>
      <c r="M408" s="24">
        <f t="shared" si="57"/>
        <v>0.2762</v>
      </c>
      <c r="N408" s="24">
        <f t="shared" si="58"/>
        <v>0.1381</v>
      </c>
      <c r="O408" s="24">
        <f t="shared" si="59"/>
        <v>0.8619</v>
      </c>
      <c r="P408" s="24">
        <f t="shared" si="60"/>
        <v>-1.6216999999999999</v>
      </c>
    </row>
    <row r="409" spans="1:16" x14ac:dyDescent="0.2">
      <c r="A409" s="1">
        <v>122097502</v>
      </c>
      <c r="B409" s="2" t="s">
        <v>469</v>
      </c>
      <c r="C409" s="2" t="s">
        <v>462</v>
      </c>
      <c r="D409" s="18">
        <v>27.928000000000001</v>
      </c>
      <c r="E409" s="23">
        <f t="shared" si="61"/>
        <v>8988.0840000000007</v>
      </c>
      <c r="F409" s="12">
        <v>9075.1849999999995</v>
      </c>
      <c r="G409" s="12">
        <v>9110.2109999999993</v>
      </c>
      <c r="H409" s="12">
        <v>8778.8549999999996</v>
      </c>
      <c r="I409" s="22">
        <f t="shared" si="62"/>
        <v>321.83049999999997</v>
      </c>
      <c r="J409" s="24">
        <f t="shared" si="54"/>
        <v>8.5092999999999996</v>
      </c>
      <c r="K409" s="24">
        <f t="shared" si="55"/>
        <v>4.2545999999999999</v>
      </c>
      <c r="L409" s="24">
        <f t="shared" si="56"/>
        <v>-3.2545999999999999</v>
      </c>
      <c r="M409" s="24">
        <f t="shared" si="57"/>
        <v>2.6227</v>
      </c>
      <c r="N409" s="24">
        <f t="shared" si="58"/>
        <v>1.3112999999999999</v>
      </c>
      <c r="O409" s="24">
        <f t="shared" si="59"/>
        <v>-0.31130000000000002</v>
      </c>
      <c r="P409" s="24">
        <f t="shared" si="60"/>
        <v>-1.4885999999999999</v>
      </c>
    </row>
    <row r="410" spans="1:16" x14ac:dyDescent="0.2">
      <c r="A410" s="1">
        <v>122097604</v>
      </c>
      <c r="B410" s="2" t="s">
        <v>470</v>
      </c>
      <c r="C410" s="2" t="s">
        <v>462</v>
      </c>
      <c r="D410" s="18">
        <v>28.57</v>
      </c>
      <c r="E410" s="23">
        <f t="shared" si="61"/>
        <v>1515.538</v>
      </c>
      <c r="F410" s="12">
        <v>1486.9880000000001</v>
      </c>
      <c r="G410" s="12">
        <v>1518.6310000000001</v>
      </c>
      <c r="H410" s="12">
        <v>1540.9949999999999</v>
      </c>
      <c r="I410" s="22">
        <f t="shared" si="62"/>
        <v>53.046399999999998</v>
      </c>
      <c r="J410" s="24">
        <f t="shared" si="54"/>
        <v>1.4025000000000001</v>
      </c>
      <c r="K410" s="24">
        <f t="shared" si="55"/>
        <v>0.70120000000000005</v>
      </c>
      <c r="L410" s="24">
        <f t="shared" si="56"/>
        <v>0.29880000000000001</v>
      </c>
      <c r="M410" s="24">
        <f t="shared" si="57"/>
        <v>0.44219999999999998</v>
      </c>
      <c r="N410" s="24">
        <f t="shared" si="58"/>
        <v>0.22109999999999999</v>
      </c>
      <c r="O410" s="24">
        <f t="shared" si="59"/>
        <v>0.77890000000000004</v>
      </c>
      <c r="P410" s="24">
        <f t="shared" si="60"/>
        <v>0.58679999999999999</v>
      </c>
    </row>
    <row r="411" spans="1:16" x14ac:dyDescent="0.2">
      <c r="A411" s="1">
        <v>122098003</v>
      </c>
      <c r="B411" s="2" t="s">
        <v>471</v>
      </c>
      <c r="C411" s="2" t="s">
        <v>462</v>
      </c>
      <c r="D411" s="18">
        <v>100.947</v>
      </c>
      <c r="E411" s="23">
        <f t="shared" si="61"/>
        <v>1701.528</v>
      </c>
      <c r="F411" s="12">
        <v>1639.2349999999999</v>
      </c>
      <c r="G411" s="12">
        <v>1711.24</v>
      </c>
      <c r="H411" s="12">
        <v>1754.1089999999999</v>
      </c>
      <c r="I411" s="22">
        <f t="shared" si="62"/>
        <v>16.855599999999999</v>
      </c>
      <c r="J411" s="24">
        <f t="shared" si="54"/>
        <v>0.4456</v>
      </c>
      <c r="K411" s="24">
        <f t="shared" si="55"/>
        <v>0.2228</v>
      </c>
      <c r="L411" s="24">
        <f t="shared" si="56"/>
        <v>0.7772</v>
      </c>
      <c r="M411" s="24">
        <f t="shared" si="57"/>
        <v>0.4965</v>
      </c>
      <c r="N411" s="24">
        <f t="shared" si="58"/>
        <v>0.2482</v>
      </c>
      <c r="O411" s="24">
        <f t="shared" si="59"/>
        <v>0.75180000000000002</v>
      </c>
      <c r="P411" s="24">
        <f t="shared" si="60"/>
        <v>0.76190000000000002</v>
      </c>
    </row>
    <row r="412" spans="1:16" x14ac:dyDescent="0.2">
      <c r="A412" s="1">
        <v>122098103</v>
      </c>
      <c r="B412" s="2" t="s">
        <v>472</v>
      </c>
      <c r="C412" s="2" t="s">
        <v>462</v>
      </c>
      <c r="D412" s="18">
        <v>92.468999999999994</v>
      </c>
      <c r="E412" s="23">
        <f t="shared" si="61"/>
        <v>7355.0820000000003</v>
      </c>
      <c r="F412" s="12">
        <v>7314.5879999999997</v>
      </c>
      <c r="G412" s="12">
        <v>7397.2550000000001</v>
      </c>
      <c r="H412" s="12">
        <v>7353.402</v>
      </c>
      <c r="I412" s="22">
        <f t="shared" si="62"/>
        <v>79.540999999999997</v>
      </c>
      <c r="J412" s="24">
        <f t="shared" si="54"/>
        <v>2.1031</v>
      </c>
      <c r="K412" s="24">
        <f t="shared" si="55"/>
        <v>1.0515000000000001</v>
      </c>
      <c r="L412" s="24">
        <f t="shared" si="56"/>
        <v>-5.1499999999999997E-2</v>
      </c>
      <c r="M412" s="24">
        <f t="shared" si="57"/>
        <v>2.1461999999999999</v>
      </c>
      <c r="N412" s="24">
        <f t="shared" si="58"/>
        <v>1.0730999999999999</v>
      </c>
      <c r="O412" s="24">
        <f t="shared" si="59"/>
        <v>-7.2999999999999995E-2</v>
      </c>
      <c r="P412" s="24">
        <f t="shared" si="60"/>
        <v>-6.4399999999999999E-2</v>
      </c>
    </row>
    <row r="413" spans="1:16" x14ac:dyDescent="0.2">
      <c r="A413" s="1">
        <v>122098202</v>
      </c>
      <c r="B413" s="2" t="s">
        <v>473</v>
      </c>
      <c r="C413" s="2" t="s">
        <v>462</v>
      </c>
      <c r="D413" s="18">
        <v>47.993000000000002</v>
      </c>
      <c r="E413" s="23">
        <f t="shared" si="61"/>
        <v>10826.755999999999</v>
      </c>
      <c r="F413" s="12">
        <v>11083.787</v>
      </c>
      <c r="G413" s="12">
        <v>10817.657999999999</v>
      </c>
      <c r="H413" s="12">
        <v>10578.824000000001</v>
      </c>
      <c r="I413" s="22">
        <f t="shared" si="62"/>
        <v>225.59030000000001</v>
      </c>
      <c r="J413" s="24">
        <f t="shared" si="54"/>
        <v>5.9646999999999997</v>
      </c>
      <c r="K413" s="24">
        <f t="shared" si="55"/>
        <v>2.9823</v>
      </c>
      <c r="L413" s="24">
        <f t="shared" si="56"/>
        <v>-1.9823</v>
      </c>
      <c r="M413" s="24">
        <f t="shared" si="57"/>
        <v>3.1591999999999998</v>
      </c>
      <c r="N413" s="24">
        <f t="shared" si="58"/>
        <v>1.5795999999999999</v>
      </c>
      <c r="O413" s="24">
        <f t="shared" si="59"/>
        <v>-0.5796</v>
      </c>
      <c r="P413" s="24">
        <f t="shared" si="60"/>
        <v>-1.1406000000000001</v>
      </c>
    </row>
    <row r="414" spans="1:16" x14ac:dyDescent="0.2">
      <c r="A414" s="1">
        <v>122098403</v>
      </c>
      <c r="B414" s="2" t="s">
        <v>474</v>
      </c>
      <c r="C414" s="2" t="s">
        <v>462</v>
      </c>
      <c r="D414" s="18">
        <v>72.33</v>
      </c>
      <c r="E414" s="23">
        <f t="shared" si="61"/>
        <v>5354.165</v>
      </c>
      <c r="F414" s="12">
        <v>5341.5709999999999</v>
      </c>
      <c r="G414" s="12">
        <v>5374.7250000000004</v>
      </c>
      <c r="H414" s="12">
        <v>5346.1989999999996</v>
      </c>
      <c r="I414" s="22">
        <f t="shared" si="62"/>
        <v>74.024100000000004</v>
      </c>
      <c r="J414" s="24">
        <f t="shared" si="54"/>
        <v>1.9572000000000001</v>
      </c>
      <c r="K414" s="24">
        <f t="shared" si="55"/>
        <v>0.97860000000000003</v>
      </c>
      <c r="L414" s="24">
        <f t="shared" si="56"/>
        <v>2.1399999999999999E-2</v>
      </c>
      <c r="M414" s="24">
        <f t="shared" si="57"/>
        <v>1.5623</v>
      </c>
      <c r="N414" s="24">
        <f t="shared" si="58"/>
        <v>0.78110000000000002</v>
      </c>
      <c r="O414" s="24">
        <f t="shared" si="59"/>
        <v>0.21890000000000001</v>
      </c>
      <c r="P414" s="24">
        <f t="shared" si="60"/>
        <v>0.1399</v>
      </c>
    </row>
    <row r="415" spans="1:16" x14ac:dyDescent="0.2">
      <c r="A415" s="1">
        <v>123460302</v>
      </c>
      <c r="B415" s="2" t="s">
        <v>475</v>
      </c>
      <c r="C415" s="2" t="s">
        <v>476</v>
      </c>
      <c r="D415" s="18">
        <v>15.856999999999999</v>
      </c>
      <c r="E415" s="23">
        <f t="shared" si="61"/>
        <v>7787.049</v>
      </c>
      <c r="F415" s="12">
        <v>7871.299</v>
      </c>
      <c r="G415" s="12">
        <v>7758.87</v>
      </c>
      <c r="H415" s="12">
        <v>7730.9790000000003</v>
      </c>
      <c r="I415" s="22">
        <f t="shared" si="62"/>
        <v>491.0795</v>
      </c>
      <c r="J415" s="24">
        <f t="shared" si="54"/>
        <v>12.984299999999999</v>
      </c>
      <c r="K415" s="24">
        <f t="shared" si="55"/>
        <v>6.4920999999999998</v>
      </c>
      <c r="L415" s="24">
        <f t="shared" si="56"/>
        <v>-5.4920999999999998</v>
      </c>
      <c r="M415" s="24">
        <f t="shared" si="57"/>
        <v>2.2722000000000002</v>
      </c>
      <c r="N415" s="24">
        <f t="shared" si="58"/>
        <v>1.1361000000000001</v>
      </c>
      <c r="O415" s="24">
        <f t="shared" si="59"/>
        <v>-0.1361</v>
      </c>
      <c r="P415" s="24">
        <f t="shared" si="60"/>
        <v>-2.2785000000000002</v>
      </c>
    </row>
    <row r="416" spans="1:16" x14ac:dyDescent="0.2">
      <c r="A416" s="1">
        <v>123460504</v>
      </c>
      <c r="B416" s="2" t="s">
        <v>477</v>
      </c>
      <c r="C416" s="2" t="s">
        <v>476</v>
      </c>
      <c r="D416" s="18">
        <v>1.931</v>
      </c>
      <c r="E416" s="23">
        <f t="shared" si="61"/>
        <v>7.7859999999999996</v>
      </c>
      <c r="F416" s="12">
        <v>1.7769999999999999</v>
      </c>
      <c r="G416" s="12">
        <v>9.7119999999999997</v>
      </c>
      <c r="H416" s="12">
        <v>11.868</v>
      </c>
      <c r="I416" s="22">
        <f t="shared" si="62"/>
        <v>4.0320999999999998</v>
      </c>
      <c r="J416" s="24">
        <f t="shared" si="54"/>
        <v>0.1066</v>
      </c>
      <c r="K416" s="24">
        <f t="shared" si="55"/>
        <v>5.33E-2</v>
      </c>
      <c r="L416" s="24">
        <f t="shared" si="56"/>
        <v>0.94669999999999999</v>
      </c>
      <c r="M416" s="24">
        <f t="shared" si="57"/>
        <v>2.2000000000000001E-3</v>
      </c>
      <c r="N416" s="24">
        <f t="shared" si="58"/>
        <v>1.1000000000000001E-3</v>
      </c>
      <c r="O416" s="24">
        <f t="shared" si="59"/>
        <v>0.99890000000000001</v>
      </c>
      <c r="P416" s="24">
        <f t="shared" si="60"/>
        <v>0.97799999999999998</v>
      </c>
    </row>
    <row r="417" spans="1:16" x14ac:dyDescent="0.2">
      <c r="A417" s="1">
        <v>123461302</v>
      </c>
      <c r="B417" s="2" t="s">
        <v>478</v>
      </c>
      <c r="C417" s="2" t="s">
        <v>476</v>
      </c>
      <c r="D417" s="18">
        <v>9.0459999999999994</v>
      </c>
      <c r="E417" s="23">
        <f t="shared" si="61"/>
        <v>4599.8289999999997</v>
      </c>
      <c r="F417" s="12">
        <v>4642.8549999999996</v>
      </c>
      <c r="G417" s="12">
        <v>4514.9669999999996</v>
      </c>
      <c r="H417" s="12">
        <v>4641.6660000000002</v>
      </c>
      <c r="I417" s="22">
        <f t="shared" si="62"/>
        <v>508.49310000000003</v>
      </c>
      <c r="J417" s="24">
        <f t="shared" si="54"/>
        <v>13.444800000000001</v>
      </c>
      <c r="K417" s="24">
        <f t="shared" si="55"/>
        <v>6.7224000000000004</v>
      </c>
      <c r="L417" s="24">
        <f t="shared" si="56"/>
        <v>-5.7224000000000004</v>
      </c>
      <c r="M417" s="24">
        <f t="shared" si="57"/>
        <v>1.3422000000000001</v>
      </c>
      <c r="N417" s="24">
        <f t="shared" si="58"/>
        <v>0.67110000000000003</v>
      </c>
      <c r="O417" s="24">
        <f t="shared" si="59"/>
        <v>0.32890000000000003</v>
      </c>
      <c r="P417" s="24">
        <f t="shared" si="60"/>
        <v>-2.0916000000000001</v>
      </c>
    </row>
    <row r="418" spans="1:16" x14ac:dyDescent="0.2">
      <c r="A418" s="1">
        <v>123461602</v>
      </c>
      <c r="B418" s="2" t="s">
        <v>479</v>
      </c>
      <c r="C418" s="2" t="s">
        <v>476</v>
      </c>
      <c r="D418" s="18">
        <v>24.256</v>
      </c>
      <c r="E418" s="23">
        <f t="shared" si="61"/>
        <v>4815.0640000000003</v>
      </c>
      <c r="F418" s="12">
        <v>4857.5820000000003</v>
      </c>
      <c r="G418" s="12">
        <v>4792.7420000000002</v>
      </c>
      <c r="H418" s="12">
        <v>4794.8670000000002</v>
      </c>
      <c r="I418" s="22">
        <f t="shared" si="62"/>
        <v>198.5102</v>
      </c>
      <c r="J418" s="24">
        <f t="shared" si="54"/>
        <v>5.2487000000000004</v>
      </c>
      <c r="K418" s="24">
        <f t="shared" si="55"/>
        <v>2.6242999999999999</v>
      </c>
      <c r="L418" s="24">
        <f t="shared" si="56"/>
        <v>-1.6243000000000001</v>
      </c>
      <c r="M418" s="24">
        <f t="shared" si="57"/>
        <v>1.405</v>
      </c>
      <c r="N418" s="24">
        <f t="shared" si="58"/>
        <v>0.70250000000000001</v>
      </c>
      <c r="O418" s="24">
        <f t="shared" si="59"/>
        <v>0.29749999999999999</v>
      </c>
      <c r="P418" s="24">
        <f t="shared" si="60"/>
        <v>-0.47120000000000001</v>
      </c>
    </row>
    <row r="419" spans="1:16" x14ac:dyDescent="0.2">
      <c r="A419" s="1">
        <v>123463603</v>
      </c>
      <c r="B419" s="2" t="s">
        <v>480</v>
      </c>
      <c r="C419" s="2" t="s">
        <v>476</v>
      </c>
      <c r="D419" s="18">
        <v>18.742999999999999</v>
      </c>
      <c r="E419" s="23">
        <f t="shared" si="61"/>
        <v>4698.5630000000001</v>
      </c>
      <c r="F419" s="12">
        <v>4685.91</v>
      </c>
      <c r="G419" s="12">
        <v>4683.7539999999999</v>
      </c>
      <c r="H419" s="12">
        <v>4726.0240000000003</v>
      </c>
      <c r="I419" s="22">
        <f t="shared" si="62"/>
        <v>250.68360000000001</v>
      </c>
      <c r="J419" s="24">
        <f t="shared" si="54"/>
        <v>6.6280999999999999</v>
      </c>
      <c r="K419" s="24">
        <f t="shared" si="55"/>
        <v>3.3140000000000001</v>
      </c>
      <c r="L419" s="24">
        <f t="shared" si="56"/>
        <v>-2.3140000000000001</v>
      </c>
      <c r="M419" s="24">
        <f t="shared" si="57"/>
        <v>1.371</v>
      </c>
      <c r="N419" s="24">
        <f t="shared" si="58"/>
        <v>0.6855</v>
      </c>
      <c r="O419" s="24">
        <f t="shared" si="59"/>
        <v>0.3145</v>
      </c>
      <c r="P419" s="24">
        <f t="shared" si="60"/>
        <v>-0.7369</v>
      </c>
    </row>
    <row r="420" spans="1:16" x14ac:dyDescent="0.2">
      <c r="A420" s="1">
        <v>123463803</v>
      </c>
      <c r="B420" s="2" t="s">
        <v>481</v>
      </c>
      <c r="C420" s="2" t="s">
        <v>476</v>
      </c>
      <c r="D420" s="18">
        <v>0.57999999999999996</v>
      </c>
      <c r="E420" s="23">
        <f t="shared" si="61"/>
        <v>644.04100000000005</v>
      </c>
      <c r="F420" s="12">
        <v>669.55100000000004</v>
      </c>
      <c r="G420" s="12">
        <v>622.072</v>
      </c>
      <c r="H420" s="12">
        <v>640.50099999999998</v>
      </c>
      <c r="I420" s="22">
        <f t="shared" si="62"/>
        <v>1110.4155000000001</v>
      </c>
      <c r="J420" s="24">
        <f t="shared" si="54"/>
        <v>29.3599</v>
      </c>
      <c r="K420" s="24">
        <f t="shared" si="55"/>
        <v>14.6799</v>
      </c>
      <c r="L420" s="24">
        <f t="shared" si="56"/>
        <v>-13.6799</v>
      </c>
      <c r="M420" s="24">
        <f t="shared" si="57"/>
        <v>0.18790000000000001</v>
      </c>
      <c r="N420" s="24">
        <f t="shared" si="58"/>
        <v>9.3899999999999997E-2</v>
      </c>
      <c r="O420" s="24">
        <f t="shared" si="59"/>
        <v>0.90610000000000002</v>
      </c>
      <c r="P420" s="24">
        <f t="shared" si="60"/>
        <v>-4.9283000000000001</v>
      </c>
    </row>
    <row r="421" spans="1:16" x14ac:dyDescent="0.2">
      <c r="A421" s="1">
        <v>123464502</v>
      </c>
      <c r="B421" s="2" t="s">
        <v>482</v>
      </c>
      <c r="C421" s="2" t="s">
        <v>476</v>
      </c>
      <c r="D421" s="18">
        <v>24.335000000000001</v>
      </c>
      <c r="E421" s="23">
        <f t="shared" si="61"/>
        <v>7918.8509999999997</v>
      </c>
      <c r="F421" s="12">
        <v>8193.9570000000003</v>
      </c>
      <c r="G421" s="12">
        <v>7879.8419999999996</v>
      </c>
      <c r="H421" s="12">
        <v>7682.7529999999997</v>
      </c>
      <c r="I421" s="22">
        <f t="shared" si="62"/>
        <v>325.40989999999999</v>
      </c>
      <c r="J421" s="24">
        <f t="shared" si="54"/>
        <v>8.6038999999999994</v>
      </c>
      <c r="K421" s="24">
        <f t="shared" si="55"/>
        <v>4.3018999999999998</v>
      </c>
      <c r="L421" s="24">
        <f t="shared" si="56"/>
        <v>-3.3018999999999998</v>
      </c>
      <c r="M421" s="24">
        <f t="shared" si="57"/>
        <v>2.3107000000000002</v>
      </c>
      <c r="N421" s="24">
        <f t="shared" si="58"/>
        <v>1.1553</v>
      </c>
      <c r="O421" s="24">
        <f t="shared" si="59"/>
        <v>-0.15529999999999999</v>
      </c>
      <c r="P421" s="24">
        <f t="shared" si="60"/>
        <v>-1.4138999999999999</v>
      </c>
    </row>
    <row r="422" spans="1:16" x14ac:dyDescent="0.2">
      <c r="A422" s="1">
        <v>123464603</v>
      </c>
      <c r="B422" s="2" t="s">
        <v>483</v>
      </c>
      <c r="C422" s="2" t="s">
        <v>476</v>
      </c>
      <c r="D422" s="18">
        <v>7.2809999999999997</v>
      </c>
      <c r="E422" s="23">
        <f t="shared" si="61"/>
        <v>2183.3069999999998</v>
      </c>
      <c r="F422" s="12">
        <v>2213.4780000000001</v>
      </c>
      <c r="G422" s="12">
        <v>2173.413</v>
      </c>
      <c r="H422" s="12">
        <v>2163.029</v>
      </c>
      <c r="I422" s="22">
        <f t="shared" si="62"/>
        <v>299.86360000000002</v>
      </c>
      <c r="J422" s="24">
        <f t="shared" si="54"/>
        <v>7.9284999999999997</v>
      </c>
      <c r="K422" s="24">
        <f t="shared" si="55"/>
        <v>3.9641999999999999</v>
      </c>
      <c r="L422" s="24">
        <f t="shared" si="56"/>
        <v>-2.9641999999999999</v>
      </c>
      <c r="M422" s="24">
        <f t="shared" si="57"/>
        <v>0.63700000000000001</v>
      </c>
      <c r="N422" s="24">
        <f t="shared" si="58"/>
        <v>0.31850000000000001</v>
      </c>
      <c r="O422" s="24">
        <f t="shared" si="59"/>
        <v>0.68149999999999999</v>
      </c>
      <c r="P422" s="24">
        <f t="shared" si="60"/>
        <v>-0.77669999999999995</v>
      </c>
    </row>
    <row r="423" spans="1:16" x14ac:dyDescent="0.2">
      <c r="A423" s="1">
        <v>123465303</v>
      </c>
      <c r="B423" s="2" t="s">
        <v>484</v>
      </c>
      <c r="C423" s="2" t="s">
        <v>476</v>
      </c>
      <c r="D423" s="18">
        <v>31.684000000000001</v>
      </c>
      <c r="E423" s="23">
        <f t="shared" si="61"/>
        <v>4887.683</v>
      </c>
      <c r="F423" s="12">
        <v>4835.6419999999998</v>
      </c>
      <c r="G423" s="12">
        <v>4874.674</v>
      </c>
      <c r="H423" s="12">
        <v>4952.7340000000004</v>
      </c>
      <c r="I423" s="22">
        <f t="shared" si="62"/>
        <v>154.26339999999999</v>
      </c>
      <c r="J423" s="24">
        <f t="shared" si="54"/>
        <v>4.0787000000000004</v>
      </c>
      <c r="K423" s="24">
        <f t="shared" si="55"/>
        <v>2.0392999999999999</v>
      </c>
      <c r="L423" s="24">
        <f t="shared" si="56"/>
        <v>-1.0392999999999999</v>
      </c>
      <c r="M423" s="24">
        <f t="shared" si="57"/>
        <v>1.4261999999999999</v>
      </c>
      <c r="N423" s="24">
        <f t="shared" si="58"/>
        <v>0.71309999999999996</v>
      </c>
      <c r="O423" s="24">
        <f t="shared" si="59"/>
        <v>0.28689999999999999</v>
      </c>
      <c r="P423" s="24">
        <f t="shared" si="60"/>
        <v>-0.24349999999999999</v>
      </c>
    </row>
    <row r="424" spans="1:16" x14ac:dyDescent="0.2">
      <c r="A424" s="1">
        <v>123465602</v>
      </c>
      <c r="B424" s="2" t="s">
        <v>485</v>
      </c>
      <c r="C424" s="2" t="s">
        <v>476</v>
      </c>
      <c r="D424" s="18">
        <v>15.893000000000001</v>
      </c>
      <c r="E424" s="23">
        <f t="shared" si="61"/>
        <v>7670.7389999999996</v>
      </c>
      <c r="F424" s="12">
        <v>7807.0590000000002</v>
      </c>
      <c r="G424" s="12">
        <v>7544.2449999999999</v>
      </c>
      <c r="H424" s="12">
        <v>7660.9129999999996</v>
      </c>
      <c r="I424" s="22">
        <f t="shared" si="62"/>
        <v>482.64890000000003</v>
      </c>
      <c r="J424" s="24">
        <f t="shared" si="54"/>
        <v>12.7614</v>
      </c>
      <c r="K424" s="24">
        <f t="shared" si="55"/>
        <v>6.3807</v>
      </c>
      <c r="L424" s="24">
        <f t="shared" si="56"/>
        <v>-5.3807</v>
      </c>
      <c r="M424" s="24">
        <f t="shared" si="57"/>
        <v>2.2383000000000002</v>
      </c>
      <c r="N424" s="24">
        <f t="shared" si="58"/>
        <v>1.1191</v>
      </c>
      <c r="O424" s="24">
        <f t="shared" si="59"/>
        <v>-0.1191</v>
      </c>
      <c r="P424" s="24">
        <f t="shared" si="60"/>
        <v>-2.2237</v>
      </c>
    </row>
    <row r="425" spans="1:16" x14ac:dyDescent="0.2">
      <c r="A425" s="1">
        <v>123465702</v>
      </c>
      <c r="B425" s="2" t="s">
        <v>486</v>
      </c>
      <c r="C425" s="2" t="s">
        <v>476</v>
      </c>
      <c r="D425" s="18">
        <v>42.734000000000002</v>
      </c>
      <c r="E425" s="23">
        <f t="shared" si="61"/>
        <v>12481.324000000001</v>
      </c>
      <c r="F425" s="12">
        <v>12522.672</v>
      </c>
      <c r="G425" s="12">
        <v>12484.295</v>
      </c>
      <c r="H425" s="12">
        <v>12437.004999999999</v>
      </c>
      <c r="I425" s="22">
        <f t="shared" si="62"/>
        <v>292.07010000000002</v>
      </c>
      <c r="J425" s="24">
        <f t="shared" si="54"/>
        <v>7.7224000000000004</v>
      </c>
      <c r="K425" s="24">
        <f t="shared" si="55"/>
        <v>3.8612000000000002</v>
      </c>
      <c r="L425" s="24">
        <f t="shared" si="56"/>
        <v>-2.8612000000000002</v>
      </c>
      <c r="M425" s="24">
        <f t="shared" si="57"/>
        <v>3.6419999999999999</v>
      </c>
      <c r="N425" s="24">
        <f t="shared" si="58"/>
        <v>1.821</v>
      </c>
      <c r="O425" s="24">
        <f t="shared" si="59"/>
        <v>-0.82099999999999995</v>
      </c>
      <c r="P425" s="24">
        <f t="shared" si="60"/>
        <v>-1.637</v>
      </c>
    </row>
    <row r="426" spans="1:16" x14ac:dyDescent="0.2">
      <c r="A426" s="1">
        <v>123466103</v>
      </c>
      <c r="B426" s="2" t="s">
        <v>487</v>
      </c>
      <c r="C426" s="2" t="s">
        <v>476</v>
      </c>
      <c r="D426" s="18">
        <v>31.117000000000001</v>
      </c>
      <c r="E426" s="23">
        <f t="shared" si="61"/>
        <v>5667.6</v>
      </c>
      <c r="F426" s="12">
        <v>5608.1130000000003</v>
      </c>
      <c r="G426" s="12">
        <v>5648.5829999999996</v>
      </c>
      <c r="H426" s="12">
        <v>5746.1040000000003</v>
      </c>
      <c r="I426" s="22">
        <f t="shared" si="62"/>
        <v>182.13829999999999</v>
      </c>
      <c r="J426" s="24">
        <f t="shared" si="54"/>
        <v>4.8158000000000003</v>
      </c>
      <c r="K426" s="24">
        <f t="shared" si="55"/>
        <v>2.4079000000000002</v>
      </c>
      <c r="L426" s="24">
        <f t="shared" si="56"/>
        <v>-1.4078999999999999</v>
      </c>
      <c r="M426" s="24">
        <f t="shared" si="57"/>
        <v>1.6537999999999999</v>
      </c>
      <c r="N426" s="24">
        <f t="shared" si="58"/>
        <v>0.82689999999999997</v>
      </c>
      <c r="O426" s="24">
        <f t="shared" si="59"/>
        <v>0.1731</v>
      </c>
      <c r="P426" s="24">
        <f t="shared" si="60"/>
        <v>-0.45929999999999999</v>
      </c>
    </row>
    <row r="427" spans="1:16" x14ac:dyDescent="0.2">
      <c r="A427" s="1">
        <v>123466303</v>
      </c>
      <c r="B427" s="2" t="s">
        <v>488</v>
      </c>
      <c r="C427" s="2" t="s">
        <v>476</v>
      </c>
      <c r="D427" s="18">
        <v>15.442</v>
      </c>
      <c r="E427" s="23">
        <f t="shared" si="61"/>
        <v>3367.9810000000002</v>
      </c>
      <c r="F427" s="12">
        <v>3408.884</v>
      </c>
      <c r="G427" s="12">
        <v>3367.6590000000001</v>
      </c>
      <c r="H427" s="12">
        <v>3327.4009999999998</v>
      </c>
      <c r="I427" s="22">
        <f t="shared" si="62"/>
        <v>218.1052</v>
      </c>
      <c r="J427" s="24">
        <f t="shared" si="54"/>
        <v>5.7667999999999999</v>
      </c>
      <c r="K427" s="24">
        <f t="shared" si="55"/>
        <v>2.8834</v>
      </c>
      <c r="L427" s="24">
        <f t="shared" si="56"/>
        <v>-1.8834</v>
      </c>
      <c r="M427" s="24">
        <f t="shared" si="57"/>
        <v>0.98270000000000002</v>
      </c>
      <c r="N427" s="24">
        <f t="shared" si="58"/>
        <v>0.49130000000000001</v>
      </c>
      <c r="O427" s="24">
        <f t="shared" si="59"/>
        <v>0.50870000000000004</v>
      </c>
      <c r="P427" s="24">
        <f t="shared" si="60"/>
        <v>-0.4481</v>
      </c>
    </row>
    <row r="428" spans="1:16" x14ac:dyDescent="0.2">
      <c r="A428" s="1">
        <v>123466403</v>
      </c>
      <c r="B428" s="2" t="s">
        <v>489</v>
      </c>
      <c r="C428" s="2" t="s">
        <v>476</v>
      </c>
      <c r="D428" s="18">
        <v>4.9640000000000004</v>
      </c>
      <c r="E428" s="23">
        <f t="shared" si="61"/>
        <v>3282.39</v>
      </c>
      <c r="F428" s="12">
        <v>3281.7289999999998</v>
      </c>
      <c r="G428" s="12">
        <v>3287.0369999999998</v>
      </c>
      <c r="H428" s="12">
        <v>3278.4050000000002</v>
      </c>
      <c r="I428" s="22">
        <f t="shared" si="62"/>
        <v>661.23889999999994</v>
      </c>
      <c r="J428" s="24">
        <f t="shared" si="54"/>
        <v>17.4834</v>
      </c>
      <c r="K428" s="24">
        <f t="shared" si="55"/>
        <v>8.7416999999999998</v>
      </c>
      <c r="L428" s="24">
        <f t="shared" si="56"/>
        <v>-7.7416999999999998</v>
      </c>
      <c r="M428" s="24">
        <f t="shared" si="57"/>
        <v>0.95779999999999998</v>
      </c>
      <c r="N428" s="24">
        <f t="shared" si="58"/>
        <v>0.47889999999999999</v>
      </c>
      <c r="O428" s="24">
        <f t="shared" si="59"/>
        <v>0.52110000000000001</v>
      </c>
      <c r="P428" s="24">
        <f t="shared" si="60"/>
        <v>-2.7839999999999998</v>
      </c>
    </row>
    <row r="429" spans="1:16" x14ac:dyDescent="0.2">
      <c r="A429" s="1">
        <v>123467103</v>
      </c>
      <c r="B429" s="2" t="s">
        <v>490</v>
      </c>
      <c r="C429" s="2" t="s">
        <v>476</v>
      </c>
      <c r="D429" s="18">
        <v>49.405000000000001</v>
      </c>
      <c r="E429" s="23">
        <f t="shared" si="61"/>
        <v>6626.9549999999999</v>
      </c>
      <c r="F429" s="12">
        <v>6633.1970000000001</v>
      </c>
      <c r="G429" s="12">
        <v>6589.3209999999999</v>
      </c>
      <c r="H429" s="12">
        <v>6658.348</v>
      </c>
      <c r="I429" s="22">
        <f t="shared" si="62"/>
        <v>134.1353</v>
      </c>
      <c r="J429" s="24">
        <f t="shared" si="54"/>
        <v>3.5466000000000002</v>
      </c>
      <c r="K429" s="24">
        <f t="shared" si="55"/>
        <v>1.7733000000000001</v>
      </c>
      <c r="L429" s="24">
        <f t="shared" si="56"/>
        <v>-0.77329999999999999</v>
      </c>
      <c r="M429" s="24">
        <f t="shared" si="57"/>
        <v>1.9337</v>
      </c>
      <c r="N429" s="24">
        <f t="shared" si="58"/>
        <v>0.96679999999999999</v>
      </c>
      <c r="O429" s="24">
        <f t="shared" si="59"/>
        <v>3.32E-2</v>
      </c>
      <c r="P429" s="24">
        <f t="shared" si="60"/>
        <v>-0.28939999999999999</v>
      </c>
    </row>
    <row r="430" spans="1:16" x14ac:dyDescent="0.2">
      <c r="A430" s="1">
        <v>123467203</v>
      </c>
      <c r="B430" s="2" t="s">
        <v>491</v>
      </c>
      <c r="C430" s="2" t="s">
        <v>476</v>
      </c>
      <c r="D430" s="18">
        <v>6.7919999999999998</v>
      </c>
      <c r="E430" s="23">
        <f t="shared" si="61"/>
        <v>2320.06</v>
      </c>
      <c r="F430" s="12">
        <v>2368.877</v>
      </c>
      <c r="G430" s="12">
        <v>2338.0770000000002</v>
      </c>
      <c r="H430" s="12">
        <v>2253.2249999999999</v>
      </c>
      <c r="I430" s="22">
        <f t="shared" si="62"/>
        <v>341.58710000000002</v>
      </c>
      <c r="J430" s="24">
        <f t="shared" si="54"/>
        <v>9.0317000000000007</v>
      </c>
      <c r="K430" s="24">
        <f t="shared" si="55"/>
        <v>4.5157999999999996</v>
      </c>
      <c r="L430" s="24">
        <f t="shared" si="56"/>
        <v>-3.5158</v>
      </c>
      <c r="M430" s="24">
        <f t="shared" si="57"/>
        <v>0.67689999999999995</v>
      </c>
      <c r="N430" s="24">
        <f t="shared" si="58"/>
        <v>0.33839999999999998</v>
      </c>
      <c r="O430" s="24">
        <f t="shared" si="59"/>
        <v>0.66159999999999997</v>
      </c>
      <c r="P430" s="24">
        <f t="shared" si="60"/>
        <v>-1.0093000000000001</v>
      </c>
    </row>
    <row r="431" spans="1:16" x14ac:dyDescent="0.2">
      <c r="A431" s="1">
        <v>123467303</v>
      </c>
      <c r="B431" s="2" t="s">
        <v>492</v>
      </c>
      <c r="C431" s="2" t="s">
        <v>476</v>
      </c>
      <c r="D431" s="18">
        <v>42.518999999999998</v>
      </c>
      <c r="E431" s="23">
        <f t="shared" si="61"/>
        <v>7855.3909999999996</v>
      </c>
      <c r="F431" s="12">
        <v>7865.3180000000002</v>
      </c>
      <c r="G431" s="12">
        <v>7868.2979999999998</v>
      </c>
      <c r="H431" s="12">
        <v>7832.558</v>
      </c>
      <c r="I431" s="22">
        <f t="shared" si="62"/>
        <v>184.7501</v>
      </c>
      <c r="J431" s="24">
        <f t="shared" si="54"/>
        <v>4.8848000000000003</v>
      </c>
      <c r="K431" s="24">
        <f t="shared" si="55"/>
        <v>2.4424000000000001</v>
      </c>
      <c r="L431" s="24">
        <f t="shared" si="56"/>
        <v>-1.4423999999999999</v>
      </c>
      <c r="M431" s="24">
        <f t="shared" si="57"/>
        <v>2.2921999999999998</v>
      </c>
      <c r="N431" s="24">
        <f t="shared" si="58"/>
        <v>1.1460999999999999</v>
      </c>
      <c r="O431" s="24">
        <f t="shared" si="59"/>
        <v>-0.14610000000000001</v>
      </c>
      <c r="P431" s="24">
        <f t="shared" si="60"/>
        <v>-0.66459999999999997</v>
      </c>
    </row>
    <row r="432" spans="1:16" x14ac:dyDescent="0.2">
      <c r="A432" s="1">
        <v>123468303</v>
      </c>
      <c r="B432" s="2" t="s">
        <v>493</v>
      </c>
      <c r="C432" s="2" t="s">
        <v>476</v>
      </c>
      <c r="D432" s="18">
        <v>13.26</v>
      </c>
      <c r="E432" s="23">
        <f t="shared" si="61"/>
        <v>4233.2939999999999</v>
      </c>
      <c r="F432" s="12">
        <v>4193.2190000000001</v>
      </c>
      <c r="G432" s="12">
        <v>4219.6970000000001</v>
      </c>
      <c r="H432" s="12">
        <v>4286.9660000000003</v>
      </c>
      <c r="I432" s="22">
        <f t="shared" si="62"/>
        <v>319.25290000000001</v>
      </c>
      <c r="J432" s="24">
        <f t="shared" si="54"/>
        <v>8.4411000000000005</v>
      </c>
      <c r="K432" s="24">
        <f t="shared" si="55"/>
        <v>4.2205000000000004</v>
      </c>
      <c r="L432" s="24">
        <f t="shared" si="56"/>
        <v>-3.2204999999999999</v>
      </c>
      <c r="M432" s="24">
        <f t="shared" si="57"/>
        <v>1.2352000000000001</v>
      </c>
      <c r="N432" s="24">
        <f t="shared" si="58"/>
        <v>0.61760000000000004</v>
      </c>
      <c r="O432" s="24">
        <f t="shared" si="59"/>
        <v>0.38240000000000002</v>
      </c>
      <c r="P432" s="24">
        <f t="shared" si="60"/>
        <v>-1.0587</v>
      </c>
    </row>
    <row r="433" spans="1:16" x14ac:dyDescent="0.2">
      <c r="A433" s="1">
        <v>123468402</v>
      </c>
      <c r="B433" s="2" t="s">
        <v>494</v>
      </c>
      <c r="C433" s="2" t="s">
        <v>476</v>
      </c>
      <c r="D433" s="18">
        <v>18.884</v>
      </c>
      <c r="E433" s="23">
        <f t="shared" si="61"/>
        <v>3867.2269999999999</v>
      </c>
      <c r="F433" s="12">
        <v>3858.1819999999998</v>
      </c>
      <c r="G433" s="12">
        <v>3879.6489999999999</v>
      </c>
      <c r="H433" s="12">
        <v>3863.85</v>
      </c>
      <c r="I433" s="22">
        <f t="shared" si="62"/>
        <v>204.7885</v>
      </c>
      <c r="J433" s="24">
        <f t="shared" si="54"/>
        <v>5.4146999999999998</v>
      </c>
      <c r="K433" s="24">
        <f t="shared" si="55"/>
        <v>2.7073</v>
      </c>
      <c r="L433" s="24">
        <f t="shared" si="56"/>
        <v>-1.7073</v>
      </c>
      <c r="M433" s="24">
        <f t="shared" si="57"/>
        <v>1.1284000000000001</v>
      </c>
      <c r="N433" s="24">
        <f t="shared" si="58"/>
        <v>0.56420000000000003</v>
      </c>
      <c r="O433" s="24">
        <f t="shared" si="59"/>
        <v>0.43580000000000002</v>
      </c>
      <c r="P433" s="24">
        <f t="shared" si="60"/>
        <v>-0.4214</v>
      </c>
    </row>
    <row r="434" spans="1:16" x14ac:dyDescent="0.2">
      <c r="A434" s="1">
        <v>123468503</v>
      </c>
      <c r="B434" s="2" t="s">
        <v>495</v>
      </c>
      <c r="C434" s="2" t="s">
        <v>476</v>
      </c>
      <c r="D434" s="18">
        <v>7.9770000000000003</v>
      </c>
      <c r="E434" s="23">
        <f t="shared" si="61"/>
        <v>3133.8629999999998</v>
      </c>
      <c r="F434" s="12">
        <v>3136.3760000000002</v>
      </c>
      <c r="G434" s="12">
        <v>3137.5749999999998</v>
      </c>
      <c r="H434" s="12">
        <v>3127.6370000000002</v>
      </c>
      <c r="I434" s="22">
        <f t="shared" si="62"/>
        <v>392.8623</v>
      </c>
      <c r="J434" s="24">
        <f t="shared" si="54"/>
        <v>10.3874</v>
      </c>
      <c r="K434" s="24">
        <f t="shared" si="55"/>
        <v>5.1936999999999998</v>
      </c>
      <c r="L434" s="24">
        <f t="shared" si="56"/>
        <v>-4.1936999999999998</v>
      </c>
      <c r="M434" s="24">
        <f t="shared" si="57"/>
        <v>0.91439999999999999</v>
      </c>
      <c r="N434" s="24">
        <f t="shared" si="58"/>
        <v>0.4572</v>
      </c>
      <c r="O434" s="24">
        <f t="shared" si="59"/>
        <v>0.54279999999999995</v>
      </c>
      <c r="P434" s="24">
        <f t="shared" si="60"/>
        <v>-1.3517999999999999</v>
      </c>
    </row>
    <row r="435" spans="1:16" x14ac:dyDescent="0.2">
      <c r="A435" s="1">
        <v>123468603</v>
      </c>
      <c r="B435" s="2" t="s">
        <v>496</v>
      </c>
      <c r="C435" s="2" t="s">
        <v>476</v>
      </c>
      <c r="D435" s="18">
        <v>51.305999999999997</v>
      </c>
      <c r="E435" s="23">
        <f t="shared" si="61"/>
        <v>3276.8829999999998</v>
      </c>
      <c r="F435" s="12">
        <v>3303.4110000000001</v>
      </c>
      <c r="G435" s="12">
        <v>3248.2190000000001</v>
      </c>
      <c r="H435" s="12">
        <v>3279.018</v>
      </c>
      <c r="I435" s="22">
        <f t="shared" si="62"/>
        <v>63.869300000000003</v>
      </c>
      <c r="J435" s="24">
        <f t="shared" si="54"/>
        <v>1.6887000000000001</v>
      </c>
      <c r="K435" s="24">
        <f t="shared" si="55"/>
        <v>0.84430000000000005</v>
      </c>
      <c r="L435" s="24">
        <f t="shared" si="56"/>
        <v>0.15570000000000001</v>
      </c>
      <c r="M435" s="24">
        <f t="shared" si="57"/>
        <v>0.95609999999999995</v>
      </c>
      <c r="N435" s="24">
        <f t="shared" si="58"/>
        <v>0.47799999999999998</v>
      </c>
      <c r="O435" s="24">
        <f t="shared" si="59"/>
        <v>0.52200000000000002</v>
      </c>
      <c r="P435" s="24">
        <f t="shared" si="60"/>
        <v>0.37540000000000001</v>
      </c>
    </row>
    <row r="436" spans="1:16" x14ac:dyDescent="0.2">
      <c r="A436" s="1">
        <v>123469303</v>
      </c>
      <c r="B436" s="2" t="s">
        <v>497</v>
      </c>
      <c r="C436" s="2" t="s">
        <v>476</v>
      </c>
      <c r="D436" s="18">
        <v>23.015999999999998</v>
      </c>
      <c r="E436" s="23">
        <f t="shared" si="61"/>
        <v>4498.5990000000002</v>
      </c>
      <c r="F436" s="12">
        <v>4494.0820000000003</v>
      </c>
      <c r="G436" s="12">
        <v>4494.1379999999999</v>
      </c>
      <c r="H436" s="12">
        <v>4507.5770000000002</v>
      </c>
      <c r="I436" s="22">
        <f t="shared" si="62"/>
        <v>195.45519999999999</v>
      </c>
      <c r="J436" s="24">
        <f t="shared" si="54"/>
        <v>5.1679000000000004</v>
      </c>
      <c r="K436" s="24">
        <f t="shared" si="55"/>
        <v>2.5838999999999999</v>
      </c>
      <c r="L436" s="24">
        <f t="shared" si="56"/>
        <v>-1.5839000000000001</v>
      </c>
      <c r="M436" s="24">
        <f t="shared" si="57"/>
        <v>1.3126</v>
      </c>
      <c r="N436" s="24">
        <f t="shared" si="58"/>
        <v>0.65629999999999999</v>
      </c>
      <c r="O436" s="24">
        <f t="shared" si="59"/>
        <v>0.34370000000000001</v>
      </c>
      <c r="P436" s="24">
        <f t="shared" si="60"/>
        <v>-0.42730000000000001</v>
      </c>
    </row>
    <row r="437" spans="1:16" x14ac:dyDescent="0.2">
      <c r="A437" s="1">
        <v>124150503</v>
      </c>
      <c r="B437" s="2" t="s">
        <v>498</v>
      </c>
      <c r="C437" s="2" t="s">
        <v>499</v>
      </c>
      <c r="D437" s="18">
        <v>62.720999999999997</v>
      </c>
      <c r="E437" s="23">
        <f t="shared" si="61"/>
        <v>5782.5659999999998</v>
      </c>
      <c r="F437" s="12">
        <v>5712.7690000000002</v>
      </c>
      <c r="G437" s="12">
        <v>5756.6840000000002</v>
      </c>
      <c r="H437" s="12">
        <v>5878.2449999999999</v>
      </c>
      <c r="I437" s="22">
        <f t="shared" si="62"/>
        <v>92.194999999999993</v>
      </c>
      <c r="J437" s="24">
        <f t="shared" si="54"/>
        <v>2.4376000000000002</v>
      </c>
      <c r="K437" s="24">
        <f t="shared" si="55"/>
        <v>1.2188000000000001</v>
      </c>
      <c r="L437" s="24">
        <f t="shared" si="56"/>
        <v>-0.21879999999999999</v>
      </c>
      <c r="M437" s="24">
        <f t="shared" si="57"/>
        <v>1.6873</v>
      </c>
      <c r="N437" s="24">
        <f t="shared" si="58"/>
        <v>0.84360000000000002</v>
      </c>
      <c r="O437" s="24">
        <f t="shared" si="59"/>
        <v>0.15640000000000001</v>
      </c>
      <c r="P437" s="24">
        <f t="shared" si="60"/>
        <v>6.3E-3</v>
      </c>
    </row>
    <row r="438" spans="1:16" x14ac:dyDescent="0.2">
      <c r="A438" s="1">
        <v>124151902</v>
      </c>
      <c r="B438" s="2" t="s">
        <v>500</v>
      </c>
      <c r="C438" s="2" t="s">
        <v>499</v>
      </c>
      <c r="D438" s="18">
        <v>75.816999999999993</v>
      </c>
      <c r="E438" s="23">
        <f t="shared" si="61"/>
        <v>8889.598</v>
      </c>
      <c r="F438" s="12">
        <v>8799.6010000000006</v>
      </c>
      <c r="G438" s="12">
        <v>8930.73</v>
      </c>
      <c r="H438" s="12">
        <v>8938.4639999999999</v>
      </c>
      <c r="I438" s="22">
        <f t="shared" si="62"/>
        <v>117.25069999999999</v>
      </c>
      <c r="J438" s="24">
        <f t="shared" si="54"/>
        <v>3.1000999999999999</v>
      </c>
      <c r="K438" s="24">
        <f t="shared" si="55"/>
        <v>1.55</v>
      </c>
      <c r="L438" s="24">
        <f t="shared" si="56"/>
        <v>-0.55000000000000004</v>
      </c>
      <c r="M438" s="24">
        <f t="shared" si="57"/>
        <v>2.5939000000000001</v>
      </c>
      <c r="N438" s="24">
        <f t="shared" si="58"/>
        <v>1.2968999999999999</v>
      </c>
      <c r="O438" s="24">
        <f t="shared" si="59"/>
        <v>-0.2969</v>
      </c>
      <c r="P438" s="24">
        <f t="shared" si="60"/>
        <v>-0.39810000000000001</v>
      </c>
    </row>
    <row r="439" spans="1:16" x14ac:dyDescent="0.2">
      <c r="A439" s="1">
        <v>124152003</v>
      </c>
      <c r="B439" s="2" t="s">
        <v>501</v>
      </c>
      <c r="C439" s="2" t="s">
        <v>499</v>
      </c>
      <c r="D439" s="18">
        <v>80.018000000000001</v>
      </c>
      <c r="E439" s="23">
        <f t="shared" si="61"/>
        <v>12667.411</v>
      </c>
      <c r="F439" s="12">
        <v>12856.076999999999</v>
      </c>
      <c r="G439" s="12">
        <v>12596.316000000001</v>
      </c>
      <c r="H439" s="12">
        <v>12549.839</v>
      </c>
      <c r="I439" s="22">
        <f t="shared" si="62"/>
        <v>158.30699999999999</v>
      </c>
      <c r="J439" s="24">
        <f t="shared" si="54"/>
        <v>4.1856999999999998</v>
      </c>
      <c r="K439" s="24">
        <f t="shared" si="55"/>
        <v>2.0928</v>
      </c>
      <c r="L439" s="24">
        <f t="shared" si="56"/>
        <v>-1.0928</v>
      </c>
      <c r="M439" s="24">
        <f t="shared" si="57"/>
        <v>3.6962999999999999</v>
      </c>
      <c r="N439" s="24">
        <f t="shared" si="58"/>
        <v>1.8481000000000001</v>
      </c>
      <c r="O439" s="24">
        <f t="shared" si="59"/>
        <v>-0.84809999999999997</v>
      </c>
      <c r="P439" s="24">
        <f t="shared" si="60"/>
        <v>-0.94589999999999996</v>
      </c>
    </row>
    <row r="440" spans="1:16" x14ac:dyDescent="0.2">
      <c r="A440" s="1">
        <v>124153503</v>
      </c>
      <c r="B440" s="2" t="s">
        <v>502</v>
      </c>
      <c r="C440" s="2" t="s">
        <v>499</v>
      </c>
      <c r="D440" s="18">
        <v>43.064</v>
      </c>
      <c r="E440" s="23">
        <f t="shared" si="61"/>
        <v>3980.9029999999998</v>
      </c>
      <c r="F440" s="12">
        <v>3998.27</v>
      </c>
      <c r="G440" s="12">
        <v>3971.0479999999998</v>
      </c>
      <c r="H440" s="12">
        <v>3973.39</v>
      </c>
      <c r="I440" s="22">
        <f t="shared" si="62"/>
        <v>92.441500000000005</v>
      </c>
      <c r="J440" s="24">
        <f t="shared" si="54"/>
        <v>2.4441000000000002</v>
      </c>
      <c r="K440" s="24">
        <f t="shared" si="55"/>
        <v>1.222</v>
      </c>
      <c r="L440" s="24">
        <f t="shared" si="56"/>
        <v>-0.222</v>
      </c>
      <c r="M440" s="24">
        <f t="shared" si="57"/>
        <v>1.1616</v>
      </c>
      <c r="N440" s="24">
        <f t="shared" si="58"/>
        <v>0.58079999999999998</v>
      </c>
      <c r="O440" s="24">
        <f t="shared" si="59"/>
        <v>0.41920000000000002</v>
      </c>
      <c r="P440" s="24">
        <f t="shared" si="60"/>
        <v>0.16270000000000001</v>
      </c>
    </row>
    <row r="441" spans="1:16" x14ac:dyDescent="0.2">
      <c r="A441" s="1">
        <v>124154003</v>
      </c>
      <c r="B441" s="2" t="s">
        <v>503</v>
      </c>
      <c r="C441" s="2" t="s">
        <v>499</v>
      </c>
      <c r="D441" s="18">
        <v>34.168999999999997</v>
      </c>
      <c r="E441" s="23">
        <f t="shared" si="61"/>
        <v>4458.799</v>
      </c>
      <c r="F441" s="12">
        <v>4423.7179999999998</v>
      </c>
      <c r="G441" s="12">
        <v>4466.1750000000002</v>
      </c>
      <c r="H441" s="12">
        <v>4486.5039999999999</v>
      </c>
      <c r="I441" s="22">
        <f t="shared" si="62"/>
        <v>130.49250000000001</v>
      </c>
      <c r="J441" s="24">
        <f t="shared" si="54"/>
        <v>3.4502000000000002</v>
      </c>
      <c r="K441" s="24">
        <f t="shared" si="55"/>
        <v>1.7251000000000001</v>
      </c>
      <c r="L441" s="24">
        <f t="shared" si="56"/>
        <v>-0.72509999999999997</v>
      </c>
      <c r="M441" s="24">
        <f t="shared" si="57"/>
        <v>1.3009999999999999</v>
      </c>
      <c r="N441" s="24">
        <f t="shared" si="58"/>
        <v>0.65049999999999997</v>
      </c>
      <c r="O441" s="24">
        <f t="shared" si="59"/>
        <v>0.34949999999999998</v>
      </c>
      <c r="P441" s="24">
        <f t="shared" si="60"/>
        <v>-8.0299999999999996E-2</v>
      </c>
    </row>
    <row r="442" spans="1:16" x14ac:dyDescent="0.2">
      <c r="A442" s="1">
        <v>124156503</v>
      </c>
      <c r="B442" s="2" t="s">
        <v>504</v>
      </c>
      <c r="C442" s="2" t="s">
        <v>499</v>
      </c>
      <c r="D442" s="18">
        <v>79.792000000000002</v>
      </c>
      <c r="E442" s="23">
        <f t="shared" si="61"/>
        <v>2661.3339999999998</v>
      </c>
      <c r="F442" s="12">
        <v>2616.6149999999998</v>
      </c>
      <c r="G442" s="12">
        <v>2673.953</v>
      </c>
      <c r="H442" s="12">
        <v>2693.433</v>
      </c>
      <c r="I442" s="22">
        <f t="shared" si="62"/>
        <v>33.353299999999997</v>
      </c>
      <c r="J442" s="24">
        <f t="shared" si="54"/>
        <v>0.88180000000000003</v>
      </c>
      <c r="K442" s="24">
        <f t="shared" si="55"/>
        <v>0.44090000000000001</v>
      </c>
      <c r="L442" s="24">
        <f t="shared" si="56"/>
        <v>0.55910000000000004</v>
      </c>
      <c r="M442" s="24">
        <f t="shared" si="57"/>
        <v>0.77649999999999997</v>
      </c>
      <c r="N442" s="24">
        <f t="shared" si="58"/>
        <v>0.38819999999999999</v>
      </c>
      <c r="O442" s="24">
        <f t="shared" si="59"/>
        <v>0.61180000000000001</v>
      </c>
      <c r="P442" s="24">
        <f t="shared" si="60"/>
        <v>0.5907</v>
      </c>
    </row>
    <row r="443" spans="1:16" x14ac:dyDescent="0.2">
      <c r="A443" s="1">
        <v>124156603</v>
      </c>
      <c r="B443" s="2" t="s">
        <v>505</v>
      </c>
      <c r="C443" s="2" t="s">
        <v>499</v>
      </c>
      <c r="D443" s="18">
        <v>98.787999999999997</v>
      </c>
      <c r="E443" s="23">
        <f t="shared" si="61"/>
        <v>5269.5860000000002</v>
      </c>
      <c r="F443" s="12">
        <v>5336.7669999999998</v>
      </c>
      <c r="G443" s="12">
        <v>5247.085</v>
      </c>
      <c r="H443" s="12">
        <v>5224.9059999999999</v>
      </c>
      <c r="I443" s="22">
        <f t="shared" si="62"/>
        <v>53.342300000000002</v>
      </c>
      <c r="J443" s="24">
        <f t="shared" si="54"/>
        <v>1.4103000000000001</v>
      </c>
      <c r="K443" s="24">
        <f t="shared" si="55"/>
        <v>0.70509999999999995</v>
      </c>
      <c r="L443" s="24">
        <f t="shared" si="56"/>
        <v>0.2949</v>
      </c>
      <c r="M443" s="24">
        <f t="shared" si="57"/>
        <v>1.5376000000000001</v>
      </c>
      <c r="N443" s="24">
        <f t="shared" si="58"/>
        <v>0.76880000000000004</v>
      </c>
      <c r="O443" s="24">
        <f t="shared" si="59"/>
        <v>0.23119999999999999</v>
      </c>
      <c r="P443" s="24">
        <f t="shared" si="60"/>
        <v>0.25659999999999999</v>
      </c>
    </row>
    <row r="444" spans="1:16" x14ac:dyDescent="0.2">
      <c r="A444" s="1">
        <v>124156703</v>
      </c>
      <c r="B444" s="2" t="s">
        <v>506</v>
      </c>
      <c r="C444" s="2" t="s">
        <v>499</v>
      </c>
      <c r="D444" s="18">
        <v>81.477000000000004</v>
      </c>
      <c r="E444" s="23">
        <f t="shared" si="61"/>
        <v>4380.1459999999997</v>
      </c>
      <c r="F444" s="12">
        <v>4360.2030000000004</v>
      </c>
      <c r="G444" s="12">
        <v>4379.1040000000003</v>
      </c>
      <c r="H444" s="12">
        <v>4401.1310000000003</v>
      </c>
      <c r="I444" s="22">
        <f t="shared" si="62"/>
        <v>53.7592</v>
      </c>
      <c r="J444" s="24">
        <f t="shared" si="54"/>
        <v>1.4214</v>
      </c>
      <c r="K444" s="24">
        <f t="shared" si="55"/>
        <v>0.7107</v>
      </c>
      <c r="L444" s="24">
        <f t="shared" si="56"/>
        <v>0.2893</v>
      </c>
      <c r="M444" s="24">
        <f t="shared" si="57"/>
        <v>1.2781</v>
      </c>
      <c r="N444" s="24">
        <f t="shared" si="58"/>
        <v>0.63900000000000001</v>
      </c>
      <c r="O444" s="24">
        <f t="shared" si="59"/>
        <v>0.36099999999999999</v>
      </c>
      <c r="P444" s="24">
        <f t="shared" si="60"/>
        <v>0.33229999999999998</v>
      </c>
    </row>
    <row r="445" spans="1:16" x14ac:dyDescent="0.2">
      <c r="A445" s="1">
        <v>124157203</v>
      </c>
      <c r="B445" s="2" t="s">
        <v>507</v>
      </c>
      <c r="C445" s="2" t="s">
        <v>499</v>
      </c>
      <c r="D445" s="18">
        <v>21.524000000000001</v>
      </c>
      <c r="E445" s="23">
        <f t="shared" si="61"/>
        <v>4152.5870000000004</v>
      </c>
      <c r="F445" s="12">
        <v>4147.1480000000001</v>
      </c>
      <c r="G445" s="12">
        <v>4186.3609999999999</v>
      </c>
      <c r="H445" s="12">
        <v>4124.2520000000004</v>
      </c>
      <c r="I445" s="22">
        <f t="shared" si="62"/>
        <v>192.9282</v>
      </c>
      <c r="J445" s="24">
        <f t="shared" si="54"/>
        <v>5.1010999999999997</v>
      </c>
      <c r="K445" s="24">
        <f t="shared" si="55"/>
        <v>2.5505</v>
      </c>
      <c r="L445" s="24">
        <f t="shared" si="56"/>
        <v>-1.5505</v>
      </c>
      <c r="M445" s="24">
        <f t="shared" si="57"/>
        <v>1.2117</v>
      </c>
      <c r="N445" s="24">
        <f t="shared" si="58"/>
        <v>0.60580000000000001</v>
      </c>
      <c r="O445" s="24">
        <f t="shared" si="59"/>
        <v>0.39419999999999999</v>
      </c>
      <c r="P445" s="24">
        <f t="shared" si="60"/>
        <v>-0.3836</v>
      </c>
    </row>
    <row r="446" spans="1:16" x14ac:dyDescent="0.2">
      <c r="A446" s="1">
        <v>124157802</v>
      </c>
      <c r="B446" s="2" t="s">
        <v>508</v>
      </c>
      <c r="C446" s="2" t="s">
        <v>499</v>
      </c>
      <c r="D446" s="18">
        <v>28.117999999999999</v>
      </c>
      <c r="E446" s="23">
        <f t="shared" si="61"/>
        <v>6490.3459999999995</v>
      </c>
      <c r="F446" s="12">
        <v>6527.43</v>
      </c>
      <c r="G446" s="12">
        <v>6482.6610000000001</v>
      </c>
      <c r="H446" s="12">
        <v>6460.9470000000001</v>
      </c>
      <c r="I446" s="22">
        <f t="shared" si="62"/>
        <v>230.8253</v>
      </c>
      <c r="J446" s="24">
        <f t="shared" si="54"/>
        <v>6.1031000000000004</v>
      </c>
      <c r="K446" s="24">
        <f t="shared" si="55"/>
        <v>3.0514999999999999</v>
      </c>
      <c r="L446" s="24">
        <f t="shared" si="56"/>
        <v>-2.0514999999999999</v>
      </c>
      <c r="M446" s="24">
        <f t="shared" si="57"/>
        <v>1.8937999999999999</v>
      </c>
      <c r="N446" s="24">
        <f t="shared" si="58"/>
        <v>0.94689999999999996</v>
      </c>
      <c r="O446" s="24">
        <f t="shared" si="59"/>
        <v>5.3100000000000001E-2</v>
      </c>
      <c r="P446" s="24">
        <f t="shared" si="60"/>
        <v>-0.78869999999999996</v>
      </c>
    </row>
    <row r="447" spans="1:16" x14ac:dyDescent="0.2">
      <c r="A447" s="1">
        <v>124158503</v>
      </c>
      <c r="B447" s="2" t="s">
        <v>509</v>
      </c>
      <c r="C447" s="2" t="s">
        <v>499</v>
      </c>
      <c r="D447" s="18">
        <v>76.953999999999994</v>
      </c>
      <c r="E447" s="23">
        <f t="shared" si="61"/>
        <v>4019.0770000000002</v>
      </c>
      <c r="F447" s="12">
        <v>3967.2280000000001</v>
      </c>
      <c r="G447" s="12">
        <v>3985.61</v>
      </c>
      <c r="H447" s="12">
        <v>4104.3940000000002</v>
      </c>
      <c r="I447" s="22">
        <f t="shared" si="62"/>
        <v>52.226999999999997</v>
      </c>
      <c r="J447" s="24">
        <f t="shared" si="54"/>
        <v>1.3809</v>
      </c>
      <c r="K447" s="24">
        <f t="shared" si="55"/>
        <v>0.69040000000000001</v>
      </c>
      <c r="L447" s="24">
        <f t="shared" si="56"/>
        <v>0.30959999999999999</v>
      </c>
      <c r="M447" s="24">
        <f t="shared" si="57"/>
        <v>1.1727000000000001</v>
      </c>
      <c r="N447" s="24">
        <f t="shared" si="58"/>
        <v>0.58630000000000004</v>
      </c>
      <c r="O447" s="24">
        <f t="shared" si="59"/>
        <v>0.41370000000000001</v>
      </c>
      <c r="P447" s="24">
        <f t="shared" si="60"/>
        <v>0.372</v>
      </c>
    </row>
    <row r="448" spans="1:16" x14ac:dyDescent="0.2">
      <c r="A448" s="1">
        <v>124159002</v>
      </c>
      <c r="B448" s="2" t="s">
        <v>510</v>
      </c>
      <c r="C448" s="2" t="s">
        <v>499</v>
      </c>
      <c r="D448" s="18">
        <v>73.950999999999993</v>
      </c>
      <c r="E448" s="23">
        <f t="shared" si="61"/>
        <v>12115.324000000001</v>
      </c>
      <c r="F448" s="12">
        <v>12028.734</v>
      </c>
      <c r="G448" s="12">
        <v>12109.563</v>
      </c>
      <c r="H448" s="12">
        <v>12207.675999999999</v>
      </c>
      <c r="I448" s="22">
        <f t="shared" si="62"/>
        <v>163.82900000000001</v>
      </c>
      <c r="J448" s="24">
        <f t="shared" si="54"/>
        <v>4.3316999999999997</v>
      </c>
      <c r="K448" s="24">
        <f t="shared" si="55"/>
        <v>2.1657999999999999</v>
      </c>
      <c r="L448" s="24">
        <f t="shared" si="56"/>
        <v>-1.1657999999999999</v>
      </c>
      <c r="M448" s="24">
        <f t="shared" si="57"/>
        <v>3.5352000000000001</v>
      </c>
      <c r="N448" s="24">
        <f t="shared" si="58"/>
        <v>1.7676000000000001</v>
      </c>
      <c r="O448" s="24">
        <f t="shared" si="59"/>
        <v>-0.76759999999999995</v>
      </c>
      <c r="P448" s="24">
        <f t="shared" si="60"/>
        <v>-0.92679999999999996</v>
      </c>
    </row>
    <row r="449" spans="1:16" x14ac:dyDescent="0.2">
      <c r="A449" s="1">
        <v>125231232</v>
      </c>
      <c r="B449" s="2" t="s">
        <v>511</v>
      </c>
      <c r="C449" s="2" t="s">
        <v>512</v>
      </c>
      <c r="D449" s="18">
        <v>8.0830000000000002</v>
      </c>
      <c r="E449" s="23">
        <f t="shared" si="61"/>
        <v>7077.6080000000002</v>
      </c>
      <c r="F449" s="12">
        <v>7065.415</v>
      </c>
      <c r="G449" s="12">
        <v>7172.0810000000001</v>
      </c>
      <c r="H449" s="12">
        <v>6995.3280000000004</v>
      </c>
      <c r="I449" s="22">
        <f t="shared" si="62"/>
        <v>875.6164</v>
      </c>
      <c r="J449" s="24">
        <f t="shared" si="54"/>
        <v>23.151700000000002</v>
      </c>
      <c r="K449" s="24">
        <f t="shared" si="55"/>
        <v>11.575799999999999</v>
      </c>
      <c r="L449" s="24">
        <f t="shared" si="56"/>
        <v>-10.575799999999999</v>
      </c>
      <c r="M449" s="24">
        <f t="shared" si="57"/>
        <v>2.0651999999999999</v>
      </c>
      <c r="N449" s="24">
        <f t="shared" si="58"/>
        <v>1.0326</v>
      </c>
      <c r="O449" s="24">
        <f t="shared" si="59"/>
        <v>-3.2599999999999997E-2</v>
      </c>
      <c r="P449" s="24">
        <f t="shared" si="60"/>
        <v>-4.2497999999999996</v>
      </c>
    </row>
    <row r="450" spans="1:16" x14ac:dyDescent="0.2">
      <c r="A450" s="1">
        <v>125231303</v>
      </c>
      <c r="B450" s="2" t="s">
        <v>513</v>
      </c>
      <c r="C450" s="2" t="s">
        <v>512</v>
      </c>
      <c r="D450" s="18">
        <v>10.768000000000001</v>
      </c>
      <c r="E450" s="23">
        <f t="shared" si="61"/>
        <v>3474.4520000000002</v>
      </c>
      <c r="F450" s="12">
        <v>3440.5450000000001</v>
      </c>
      <c r="G450" s="12">
        <v>3519.5590000000002</v>
      </c>
      <c r="H450" s="12">
        <v>3463.252</v>
      </c>
      <c r="I450" s="22">
        <f t="shared" si="62"/>
        <v>322.66449999999998</v>
      </c>
      <c r="J450" s="24">
        <f t="shared" ref="J450:J500" si="63">TRUNC(I450/$I$503,4)</f>
        <v>8.5313999999999997</v>
      </c>
      <c r="K450" s="24">
        <f t="shared" ref="K450:K500" si="64">TRUNC(J450*0.5,4)</f>
        <v>4.2656999999999998</v>
      </c>
      <c r="L450" s="24">
        <f t="shared" ref="L450:L500" si="65">TRUNC(1-K450,4)</f>
        <v>-3.2656999999999998</v>
      </c>
      <c r="M450" s="24">
        <f t="shared" ref="M450:M500" si="66">TRUNC(E450/$E$504,4)</f>
        <v>1.0138</v>
      </c>
      <c r="N450" s="24">
        <f t="shared" ref="N450:N500" si="67">TRUNC(M450*0.5,4)</f>
        <v>0.50690000000000002</v>
      </c>
      <c r="O450" s="24">
        <f t="shared" ref="O450:O500" si="68">TRUNC(1-N450,4)</f>
        <v>0.49309999999999998</v>
      </c>
      <c r="P450" s="24">
        <f t="shared" ref="P450:P500" si="69">TRUNC((L450*0.4)+(O450*0.6),4)</f>
        <v>-1.0104</v>
      </c>
    </row>
    <row r="451" spans="1:16" x14ac:dyDescent="0.2">
      <c r="A451" s="1">
        <v>125234103</v>
      </c>
      <c r="B451" s="2" t="s">
        <v>514</v>
      </c>
      <c r="C451" s="2" t="s">
        <v>512</v>
      </c>
      <c r="D451" s="18">
        <v>21.273</v>
      </c>
      <c r="E451" s="23">
        <f t="shared" ref="E451:E501" si="70">ROUND(AVERAGE(F451:H451),3)</f>
        <v>4682.7389999999996</v>
      </c>
      <c r="F451" s="12">
        <v>4688.6890000000003</v>
      </c>
      <c r="G451" s="12">
        <v>4666.2039999999997</v>
      </c>
      <c r="H451" s="12">
        <v>4693.3230000000003</v>
      </c>
      <c r="I451" s="22">
        <f t="shared" ref="I451:I501" si="71">TRUNC(E451/D451,4)</f>
        <v>220.1259</v>
      </c>
      <c r="J451" s="24">
        <f t="shared" si="63"/>
        <v>5.8201999999999998</v>
      </c>
      <c r="K451" s="24">
        <f t="shared" si="64"/>
        <v>2.9100999999999999</v>
      </c>
      <c r="L451" s="24">
        <f t="shared" si="65"/>
        <v>-1.9100999999999999</v>
      </c>
      <c r="M451" s="24">
        <f t="shared" si="66"/>
        <v>1.3664000000000001</v>
      </c>
      <c r="N451" s="24">
        <f t="shared" si="67"/>
        <v>0.68320000000000003</v>
      </c>
      <c r="O451" s="24">
        <f t="shared" si="68"/>
        <v>0.31680000000000003</v>
      </c>
      <c r="P451" s="24">
        <f t="shared" si="69"/>
        <v>-0.57389999999999997</v>
      </c>
    </row>
    <row r="452" spans="1:16" x14ac:dyDescent="0.2">
      <c r="A452" s="1">
        <v>125234502</v>
      </c>
      <c r="B452" s="2" t="s">
        <v>515</v>
      </c>
      <c r="C452" s="2" t="s">
        <v>512</v>
      </c>
      <c r="D452" s="18">
        <v>9.9450000000000003</v>
      </c>
      <c r="E452" s="23">
        <f t="shared" si="70"/>
        <v>5731.21</v>
      </c>
      <c r="F452" s="12">
        <v>5768.1790000000001</v>
      </c>
      <c r="G452" s="12">
        <v>5725.3580000000002</v>
      </c>
      <c r="H452" s="12">
        <v>5700.0940000000001</v>
      </c>
      <c r="I452" s="22">
        <f t="shared" si="71"/>
        <v>576.29049999999995</v>
      </c>
      <c r="J452" s="24">
        <f t="shared" si="63"/>
        <v>15.237299999999999</v>
      </c>
      <c r="K452" s="24">
        <f t="shared" si="64"/>
        <v>7.6185999999999998</v>
      </c>
      <c r="L452" s="24">
        <f t="shared" si="65"/>
        <v>-6.6185999999999998</v>
      </c>
      <c r="M452" s="24">
        <f t="shared" si="66"/>
        <v>1.6722999999999999</v>
      </c>
      <c r="N452" s="24">
        <f t="shared" si="67"/>
        <v>0.83609999999999995</v>
      </c>
      <c r="O452" s="24">
        <f t="shared" si="68"/>
        <v>0.16389999999999999</v>
      </c>
      <c r="P452" s="24">
        <f t="shared" si="69"/>
        <v>-2.5491000000000001</v>
      </c>
    </row>
    <row r="453" spans="1:16" x14ac:dyDescent="0.2">
      <c r="A453" s="1">
        <v>125235103</v>
      </c>
      <c r="B453" s="2" t="s">
        <v>516</v>
      </c>
      <c r="C453" s="2" t="s">
        <v>512</v>
      </c>
      <c r="D453" s="18">
        <v>11.313000000000001</v>
      </c>
      <c r="E453" s="23">
        <f t="shared" si="70"/>
        <v>3498.5160000000001</v>
      </c>
      <c r="F453" s="12">
        <v>3444.873</v>
      </c>
      <c r="G453" s="12">
        <v>3516.4870000000001</v>
      </c>
      <c r="H453" s="12">
        <v>3534.1880000000001</v>
      </c>
      <c r="I453" s="22">
        <f t="shared" si="71"/>
        <v>309.24740000000003</v>
      </c>
      <c r="J453" s="24">
        <f t="shared" si="63"/>
        <v>8.1766000000000005</v>
      </c>
      <c r="K453" s="24">
        <f t="shared" si="64"/>
        <v>4.0883000000000003</v>
      </c>
      <c r="L453" s="24">
        <f t="shared" si="65"/>
        <v>-3.0882999999999998</v>
      </c>
      <c r="M453" s="24">
        <f t="shared" si="66"/>
        <v>1.0207999999999999</v>
      </c>
      <c r="N453" s="24">
        <f t="shared" si="67"/>
        <v>0.51039999999999996</v>
      </c>
      <c r="O453" s="24">
        <f t="shared" si="68"/>
        <v>0.48959999999999998</v>
      </c>
      <c r="P453" s="24">
        <f t="shared" si="69"/>
        <v>-0.9415</v>
      </c>
    </row>
    <row r="454" spans="1:16" x14ac:dyDescent="0.2">
      <c r="A454" s="1">
        <v>125235502</v>
      </c>
      <c r="B454" s="2" t="s">
        <v>517</v>
      </c>
      <c r="C454" s="2" t="s">
        <v>512</v>
      </c>
      <c r="D454" s="18">
        <v>20.606999999999999</v>
      </c>
      <c r="E454" s="23">
        <f t="shared" si="70"/>
        <v>3271.34</v>
      </c>
      <c r="F454" s="12">
        <v>3236.0720000000001</v>
      </c>
      <c r="G454" s="12">
        <v>3260.3589999999999</v>
      </c>
      <c r="H454" s="12">
        <v>3317.5880000000002</v>
      </c>
      <c r="I454" s="22">
        <f t="shared" si="71"/>
        <v>158.74889999999999</v>
      </c>
      <c r="J454" s="24">
        <f t="shared" si="63"/>
        <v>4.1973000000000003</v>
      </c>
      <c r="K454" s="24">
        <f t="shared" si="64"/>
        <v>2.0985999999999998</v>
      </c>
      <c r="L454" s="24">
        <f t="shared" si="65"/>
        <v>-1.0986</v>
      </c>
      <c r="M454" s="24">
        <f t="shared" si="66"/>
        <v>0.95450000000000002</v>
      </c>
      <c r="N454" s="24">
        <f t="shared" si="67"/>
        <v>0.47720000000000001</v>
      </c>
      <c r="O454" s="24">
        <f t="shared" si="68"/>
        <v>0.52280000000000004</v>
      </c>
      <c r="P454" s="24">
        <f t="shared" si="69"/>
        <v>-0.12570000000000001</v>
      </c>
    </row>
    <row r="455" spans="1:16" x14ac:dyDescent="0.2">
      <c r="A455" s="1">
        <v>125236903</v>
      </c>
      <c r="B455" s="2" t="s">
        <v>518</v>
      </c>
      <c r="C455" s="2" t="s">
        <v>512</v>
      </c>
      <c r="D455" s="18">
        <v>7.7619999999999996</v>
      </c>
      <c r="E455" s="23">
        <f t="shared" si="70"/>
        <v>3384.9160000000002</v>
      </c>
      <c r="F455" s="12">
        <v>3362.125</v>
      </c>
      <c r="G455" s="12">
        <v>3372.9</v>
      </c>
      <c r="H455" s="12">
        <v>3419.7220000000002</v>
      </c>
      <c r="I455" s="22">
        <f t="shared" si="71"/>
        <v>436.0881</v>
      </c>
      <c r="J455" s="24">
        <f t="shared" si="63"/>
        <v>11.5303</v>
      </c>
      <c r="K455" s="24">
        <f t="shared" si="64"/>
        <v>5.7651000000000003</v>
      </c>
      <c r="L455" s="24">
        <f t="shared" si="65"/>
        <v>-4.7651000000000003</v>
      </c>
      <c r="M455" s="24">
        <f t="shared" si="66"/>
        <v>0.98770000000000002</v>
      </c>
      <c r="N455" s="24">
        <f t="shared" si="67"/>
        <v>0.49380000000000002</v>
      </c>
      <c r="O455" s="24">
        <f t="shared" si="68"/>
        <v>0.50619999999999998</v>
      </c>
      <c r="P455" s="24">
        <f t="shared" si="69"/>
        <v>-1.6023000000000001</v>
      </c>
    </row>
    <row r="456" spans="1:16" x14ac:dyDescent="0.2">
      <c r="A456" s="1">
        <v>125237603</v>
      </c>
      <c r="B456" s="2" t="s">
        <v>519</v>
      </c>
      <c r="C456" s="2" t="s">
        <v>512</v>
      </c>
      <c r="D456" s="18">
        <v>13.79</v>
      </c>
      <c r="E456" s="23">
        <f t="shared" si="70"/>
        <v>3674.9270000000001</v>
      </c>
      <c r="F456" s="12">
        <v>3761.864</v>
      </c>
      <c r="G456" s="12">
        <v>3701.8139999999999</v>
      </c>
      <c r="H456" s="12">
        <v>3561.1019999999999</v>
      </c>
      <c r="I456" s="22">
        <f t="shared" si="71"/>
        <v>266.49209999999999</v>
      </c>
      <c r="J456" s="24">
        <f t="shared" si="63"/>
        <v>7.0461</v>
      </c>
      <c r="K456" s="24">
        <f t="shared" si="64"/>
        <v>3.5230000000000001</v>
      </c>
      <c r="L456" s="24">
        <f t="shared" si="65"/>
        <v>-2.5230000000000001</v>
      </c>
      <c r="M456" s="24">
        <f t="shared" si="66"/>
        <v>1.0723</v>
      </c>
      <c r="N456" s="24">
        <f t="shared" si="67"/>
        <v>0.53610000000000002</v>
      </c>
      <c r="O456" s="24">
        <f t="shared" si="68"/>
        <v>0.46389999999999998</v>
      </c>
      <c r="P456" s="24">
        <f t="shared" si="69"/>
        <v>-0.73080000000000001</v>
      </c>
    </row>
    <row r="457" spans="1:16" x14ac:dyDescent="0.2">
      <c r="A457" s="1">
        <v>125237702</v>
      </c>
      <c r="B457" s="2" t="s">
        <v>520</v>
      </c>
      <c r="C457" s="2" t="s">
        <v>512</v>
      </c>
      <c r="D457" s="18">
        <v>7.9180000000000001</v>
      </c>
      <c r="E457" s="23">
        <f t="shared" si="70"/>
        <v>5468.4989999999998</v>
      </c>
      <c r="F457" s="12">
        <v>5453.2830000000004</v>
      </c>
      <c r="G457" s="12">
        <v>5427.3819999999996</v>
      </c>
      <c r="H457" s="12">
        <v>5524.8310000000001</v>
      </c>
      <c r="I457" s="22">
        <f t="shared" si="71"/>
        <v>690.64139999999998</v>
      </c>
      <c r="J457" s="24">
        <f t="shared" si="63"/>
        <v>18.2608</v>
      </c>
      <c r="K457" s="24">
        <f t="shared" si="64"/>
        <v>9.1303999999999998</v>
      </c>
      <c r="L457" s="24">
        <f t="shared" si="65"/>
        <v>-8.1303999999999998</v>
      </c>
      <c r="M457" s="24">
        <f t="shared" si="66"/>
        <v>1.5956999999999999</v>
      </c>
      <c r="N457" s="24">
        <f t="shared" si="67"/>
        <v>0.79779999999999995</v>
      </c>
      <c r="O457" s="24">
        <f t="shared" si="68"/>
        <v>0.20219999999999999</v>
      </c>
      <c r="P457" s="24">
        <f t="shared" si="69"/>
        <v>-3.1307999999999998</v>
      </c>
    </row>
    <row r="458" spans="1:16" x14ac:dyDescent="0.2">
      <c r="A458" s="1">
        <v>125237903</v>
      </c>
      <c r="B458" s="2" t="s">
        <v>521</v>
      </c>
      <c r="C458" s="2" t="s">
        <v>512</v>
      </c>
      <c r="D458" s="18">
        <v>29.768999999999998</v>
      </c>
      <c r="E458" s="23">
        <f t="shared" si="70"/>
        <v>3713.4070000000002</v>
      </c>
      <c r="F458" s="12">
        <v>3733.3649999999998</v>
      </c>
      <c r="G458" s="12">
        <v>3712.5250000000001</v>
      </c>
      <c r="H458" s="12">
        <v>3694.3310000000001</v>
      </c>
      <c r="I458" s="22">
        <f t="shared" si="71"/>
        <v>124.7407</v>
      </c>
      <c r="J458" s="24">
        <f t="shared" si="63"/>
        <v>3.2982</v>
      </c>
      <c r="K458" s="24">
        <f t="shared" si="64"/>
        <v>1.6491</v>
      </c>
      <c r="L458" s="24">
        <f t="shared" si="65"/>
        <v>-0.64910000000000001</v>
      </c>
      <c r="M458" s="24">
        <f t="shared" si="66"/>
        <v>1.0834999999999999</v>
      </c>
      <c r="N458" s="24">
        <f t="shared" si="67"/>
        <v>0.54169999999999996</v>
      </c>
      <c r="O458" s="24">
        <f t="shared" si="68"/>
        <v>0.45829999999999999</v>
      </c>
      <c r="P458" s="24">
        <f t="shared" si="69"/>
        <v>1.5299999999999999E-2</v>
      </c>
    </row>
    <row r="459" spans="1:16" x14ac:dyDescent="0.2">
      <c r="A459" s="1">
        <v>125238402</v>
      </c>
      <c r="B459" s="2" t="s">
        <v>522</v>
      </c>
      <c r="C459" s="2" t="s">
        <v>512</v>
      </c>
      <c r="D459" s="18">
        <v>4.4850000000000003</v>
      </c>
      <c r="E459" s="23">
        <f t="shared" si="70"/>
        <v>4458.8370000000004</v>
      </c>
      <c r="F459" s="12">
        <v>4525.2619999999997</v>
      </c>
      <c r="G459" s="12">
        <v>4484.4440000000004</v>
      </c>
      <c r="H459" s="12">
        <v>4366.8059999999996</v>
      </c>
      <c r="I459" s="22">
        <f t="shared" si="71"/>
        <v>994.16650000000004</v>
      </c>
      <c r="J459" s="24">
        <f t="shared" si="63"/>
        <v>26.286200000000001</v>
      </c>
      <c r="K459" s="24">
        <f t="shared" si="64"/>
        <v>13.1431</v>
      </c>
      <c r="L459" s="24">
        <f t="shared" si="65"/>
        <v>-12.1431</v>
      </c>
      <c r="M459" s="24">
        <f t="shared" si="66"/>
        <v>1.3009999999999999</v>
      </c>
      <c r="N459" s="24">
        <f t="shared" si="67"/>
        <v>0.65049999999999997</v>
      </c>
      <c r="O459" s="24">
        <f t="shared" si="68"/>
        <v>0.34949999999999998</v>
      </c>
      <c r="P459" s="24">
        <f t="shared" si="69"/>
        <v>-4.6475</v>
      </c>
    </row>
    <row r="460" spans="1:16" x14ac:dyDescent="0.2">
      <c r="A460" s="1">
        <v>125238502</v>
      </c>
      <c r="B460" s="2" t="s">
        <v>523</v>
      </c>
      <c r="C460" s="2" t="s">
        <v>512</v>
      </c>
      <c r="D460" s="18">
        <v>6.6970000000000001</v>
      </c>
      <c r="E460" s="23">
        <f t="shared" si="70"/>
        <v>3864.6089999999999</v>
      </c>
      <c r="F460" s="12">
        <v>3908.15</v>
      </c>
      <c r="G460" s="12">
        <v>3864.123</v>
      </c>
      <c r="H460" s="12">
        <v>3821.5529999999999</v>
      </c>
      <c r="I460" s="22">
        <f t="shared" si="71"/>
        <v>577.06569999999999</v>
      </c>
      <c r="J460" s="24">
        <f t="shared" si="63"/>
        <v>15.2578</v>
      </c>
      <c r="K460" s="24">
        <f t="shared" si="64"/>
        <v>7.6288999999999998</v>
      </c>
      <c r="L460" s="24">
        <f t="shared" si="65"/>
        <v>-6.6288999999999998</v>
      </c>
      <c r="M460" s="24">
        <f t="shared" si="66"/>
        <v>1.1275999999999999</v>
      </c>
      <c r="N460" s="24">
        <f t="shared" si="67"/>
        <v>0.56379999999999997</v>
      </c>
      <c r="O460" s="24">
        <f t="shared" si="68"/>
        <v>0.43619999999999998</v>
      </c>
      <c r="P460" s="24">
        <f t="shared" si="69"/>
        <v>-2.3898000000000001</v>
      </c>
    </row>
    <row r="461" spans="1:16" x14ac:dyDescent="0.2">
      <c r="A461" s="1">
        <v>125239452</v>
      </c>
      <c r="B461" s="2" t="s">
        <v>524</v>
      </c>
      <c r="C461" s="2" t="s">
        <v>512</v>
      </c>
      <c r="D461" s="18">
        <v>8.5299999999999994</v>
      </c>
      <c r="E461" s="23">
        <f t="shared" si="70"/>
        <v>12320.338</v>
      </c>
      <c r="F461" s="12">
        <v>12577.013999999999</v>
      </c>
      <c r="G461" s="12">
        <v>12266.349</v>
      </c>
      <c r="H461" s="12">
        <v>12117.652</v>
      </c>
      <c r="I461" s="22">
        <f t="shared" si="71"/>
        <v>1444.3538000000001</v>
      </c>
      <c r="J461" s="24">
        <f t="shared" si="63"/>
        <v>38.189399999999999</v>
      </c>
      <c r="K461" s="24">
        <f t="shared" si="64"/>
        <v>19.0947</v>
      </c>
      <c r="L461" s="24">
        <f t="shared" si="65"/>
        <v>-18.0947</v>
      </c>
      <c r="M461" s="24">
        <f t="shared" si="66"/>
        <v>3.5950000000000002</v>
      </c>
      <c r="N461" s="24">
        <f t="shared" si="67"/>
        <v>1.7975000000000001</v>
      </c>
      <c r="O461" s="24">
        <f t="shared" si="68"/>
        <v>-0.79749999999999999</v>
      </c>
      <c r="P461" s="24">
        <f t="shared" si="69"/>
        <v>-7.7163000000000004</v>
      </c>
    </row>
    <row r="462" spans="1:16" x14ac:dyDescent="0.2">
      <c r="A462" s="1">
        <v>125239603</v>
      </c>
      <c r="B462" s="2" t="s">
        <v>525</v>
      </c>
      <c r="C462" s="2" t="s">
        <v>512</v>
      </c>
      <c r="D462" s="18">
        <v>6.9969999999999999</v>
      </c>
      <c r="E462" s="23">
        <f t="shared" si="70"/>
        <v>3447.6320000000001</v>
      </c>
      <c r="F462" s="12">
        <v>3464.6819999999998</v>
      </c>
      <c r="G462" s="12">
        <v>3434.9380000000001</v>
      </c>
      <c r="H462" s="12">
        <v>3443.2750000000001</v>
      </c>
      <c r="I462" s="22">
        <f t="shared" si="71"/>
        <v>492.73</v>
      </c>
      <c r="J462" s="24">
        <f t="shared" si="63"/>
        <v>13.028</v>
      </c>
      <c r="K462" s="24">
        <f t="shared" si="64"/>
        <v>6.5140000000000002</v>
      </c>
      <c r="L462" s="24">
        <f t="shared" si="65"/>
        <v>-5.5140000000000002</v>
      </c>
      <c r="M462" s="24">
        <f t="shared" si="66"/>
        <v>1.006</v>
      </c>
      <c r="N462" s="24">
        <f t="shared" si="67"/>
        <v>0.503</v>
      </c>
      <c r="O462" s="24">
        <f t="shared" si="68"/>
        <v>0.497</v>
      </c>
      <c r="P462" s="24">
        <f t="shared" si="69"/>
        <v>-1.9074</v>
      </c>
    </row>
    <row r="463" spans="1:16" x14ac:dyDescent="0.2">
      <c r="A463" s="1">
        <v>125239652</v>
      </c>
      <c r="B463" s="2" t="s">
        <v>526</v>
      </c>
      <c r="C463" s="2" t="s">
        <v>512</v>
      </c>
      <c r="D463" s="18">
        <v>4.68</v>
      </c>
      <c r="E463" s="23">
        <f t="shared" si="70"/>
        <v>5595.1120000000001</v>
      </c>
      <c r="F463" s="12">
        <v>5635.777</v>
      </c>
      <c r="G463" s="12">
        <v>5598.73</v>
      </c>
      <c r="H463" s="12">
        <v>5550.83</v>
      </c>
      <c r="I463" s="22">
        <f t="shared" si="71"/>
        <v>1195.5367000000001</v>
      </c>
      <c r="J463" s="24">
        <f t="shared" si="63"/>
        <v>31.610499999999998</v>
      </c>
      <c r="K463" s="24">
        <f t="shared" si="64"/>
        <v>15.805199999999999</v>
      </c>
      <c r="L463" s="24">
        <f t="shared" si="65"/>
        <v>-14.805199999999999</v>
      </c>
      <c r="M463" s="24">
        <f t="shared" si="66"/>
        <v>1.6326000000000001</v>
      </c>
      <c r="N463" s="24">
        <f t="shared" si="67"/>
        <v>0.81630000000000003</v>
      </c>
      <c r="O463" s="24">
        <f t="shared" si="68"/>
        <v>0.1837</v>
      </c>
      <c r="P463" s="24">
        <f t="shared" si="69"/>
        <v>-5.8117999999999999</v>
      </c>
    </row>
    <row r="464" spans="1:16" x14ac:dyDescent="0.2">
      <c r="A464" s="1">
        <v>126515001</v>
      </c>
      <c r="B464" s="2" t="s">
        <v>527</v>
      </c>
      <c r="C464" s="2" t="s">
        <v>528</v>
      </c>
      <c r="D464" s="18">
        <v>142.70699999999999</v>
      </c>
      <c r="E464" s="23">
        <f t="shared" si="70"/>
        <v>203595.20699999999</v>
      </c>
      <c r="F464" s="12">
        <v>204057.76199999999</v>
      </c>
      <c r="G464" s="12">
        <v>203450.36799999999</v>
      </c>
      <c r="H464" s="12">
        <v>203277.49</v>
      </c>
      <c r="I464" s="22">
        <f t="shared" si="71"/>
        <v>1426.6658</v>
      </c>
      <c r="J464" s="24">
        <f t="shared" si="63"/>
        <v>37.721699999999998</v>
      </c>
      <c r="K464" s="24">
        <f t="shared" si="64"/>
        <v>18.860800000000001</v>
      </c>
      <c r="L464" s="24">
        <f t="shared" si="65"/>
        <v>-17.860800000000001</v>
      </c>
      <c r="M464" s="24">
        <f t="shared" si="66"/>
        <v>59.408999999999999</v>
      </c>
      <c r="N464" s="24">
        <f t="shared" si="67"/>
        <v>29.704499999999999</v>
      </c>
      <c r="O464" s="24">
        <f t="shared" si="68"/>
        <v>-28.704499999999999</v>
      </c>
      <c r="P464" s="24">
        <f t="shared" si="69"/>
        <v>-24.367000000000001</v>
      </c>
    </row>
    <row r="465" spans="1:16" x14ac:dyDescent="0.2">
      <c r="A465" s="1">
        <v>127040503</v>
      </c>
      <c r="B465" s="2" t="s">
        <v>529</v>
      </c>
      <c r="C465" s="2" t="s">
        <v>530</v>
      </c>
      <c r="D465" s="18">
        <v>4.5960000000000001</v>
      </c>
      <c r="E465" s="23">
        <f t="shared" si="70"/>
        <v>1287.9870000000001</v>
      </c>
      <c r="F465" s="12">
        <v>1260.8050000000001</v>
      </c>
      <c r="G465" s="12">
        <v>1298.9380000000001</v>
      </c>
      <c r="H465" s="12">
        <v>1304.2180000000001</v>
      </c>
      <c r="I465" s="22">
        <f t="shared" si="71"/>
        <v>280.24079999999998</v>
      </c>
      <c r="J465" s="24">
        <f t="shared" si="63"/>
        <v>7.4097</v>
      </c>
      <c r="K465" s="24">
        <f t="shared" si="64"/>
        <v>3.7048000000000001</v>
      </c>
      <c r="L465" s="24">
        <f t="shared" si="65"/>
        <v>-2.7048000000000001</v>
      </c>
      <c r="M465" s="24">
        <f t="shared" si="66"/>
        <v>0.37580000000000002</v>
      </c>
      <c r="N465" s="24">
        <f t="shared" si="67"/>
        <v>0.18790000000000001</v>
      </c>
      <c r="O465" s="24">
        <f t="shared" si="68"/>
        <v>0.81210000000000004</v>
      </c>
      <c r="P465" s="24">
        <f t="shared" si="69"/>
        <v>-0.59460000000000002</v>
      </c>
    </row>
    <row r="466" spans="1:16" x14ac:dyDescent="0.2">
      <c r="A466" s="1">
        <v>127040703</v>
      </c>
      <c r="B466" s="2" t="s">
        <v>531</v>
      </c>
      <c r="C466" s="2" t="s">
        <v>530</v>
      </c>
      <c r="D466" s="18">
        <v>25.588999999999999</v>
      </c>
      <c r="E466" s="23">
        <f t="shared" si="70"/>
        <v>2924.6460000000002</v>
      </c>
      <c r="F466" s="12">
        <v>2917.0219999999999</v>
      </c>
      <c r="G466" s="12">
        <v>2943.62</v>
      </c>
      <c r="H466" s="12">
        <v>2913.2950000000001</v>
      </c>
      <c r="I466" s="22">
        <f t="shared" si="71"/>
        <v>114.29300000000001</v>
      </c>
      <c r="J466" s="24">
        <f t="shared" si="63"/>
        <v>3.0219</v>
      </c>
      <c r="K466" s="24">
        <f t="shared" si="64"/>
        <v>1.5108999999999999</v>
      </c>
      <c r="L466" s="24">
        <f t="shared" si="65"/>
        <v>-0.51090000000000002</v>
      </c>
      <c r="M466" s="24">
        <f t="shared" si="66"/>
        <v>0.85340000000000005</v>
      </c>
      <c r="N466" s="24">
        <f t="shared" si="67"/>
        <v>0.42670000000000002</v>
      </c>
      <c r="O466" s="24">
        <f t="shared" si="68"/>
        <v>0.57330000000000003</v>
      </c>
      <c r="P466" s="24">
        <f t="shared" si="69"/>
        <v>0.1396</v>
      </c>
    </row>
    <row r="467" spans="1:16" x14ac:dyDescent="0.2">
      <c r="A467" s="1">
        <v>127041203</v>
      </c>
      <c r="B467" s="2" t="s">
        <v>532</v>
      </c>
      <c r="C467" s="2" t="s">
        <v>530</v>
      </c>
      <c r="D467" s="18">
        <v>22.456</v>
      </c>
      <c r="E467" s="23">
        <f t="shared" si="70"/>
        <v>2021.65</v>
      </c>
      <c r="F467" s="12">
        <v>2034.4939999999999</v>
      </c>
      <c r="G467" s="12">
        <v>2008.817</v>
      </c>
      <c r="H467" s="12">
        <v>2021.6379999999999</v>
      </c>
      <c r="I467" s="22">
        <f t="shared" si="71"/>
        <v>90.027100000000004</v>
      </c>
      <c r="J467" s="24">
        <f t="shared" si="63"/>
        <v>2.3803000000000001</v>
      </c>
      <c r="K467" s="24">
        <f t="shared" si="64"/>
        <v>1.1900999999999999</v>
      </c>
      <c r="L467" s="24">
        <f t="shared" si="65"/>
        <v>-0.19009999999999999</v>
      </c>
      <c r="M467" s="24">
        <f t="shared" si="66"/>
        <v>0.58989999999999998</v>
      </c>
      <c r="N467" s="24">
        <f t="shared" si="67"/>
        <v>0.2949</v>
      </c>
      <c r="O467" s="24">
        <f t="shared" si="68"/>
        <v>0.70509999999999995</v>
      </c>
      <c r="P467" s="24">
        <f t="shared" si="69"/>
        <v>0.34699999999999998</v>
      </c>
    </row>
    <row r="468" spans="1:16" x14ac:dyDescent="0.2">
      <c r="A468" s="1">
        <v>127041503</v>
      </c>
      <c r="B468" s="2" t="s">
        <v>533</v>
      </c>
      <c r="C468" s="2" t="s">
        <v>530</v>
      </c>
      <c r="D468" s="18">
        <v>22.210999999999999</v>
      </c>
      <c r="E468" s="23">
        <f t="shared" si="70"/>
        <v>1762.461</v>
      </c>
      <c r="F468" s="12">
        <v>1771.932</v>
      </c>
      <c r="G468" s="12">
        <v>1754.865</v>
      </c>
      <c r="H468" s="12">
        <v>1760.586</v>
      </c>
      <c r="I468" s="22">
        <f t="shared" si="71"/>
        <v>79.350800000000007</v>
      </c>
      <c r="J468" s="24">
        <f t="shared" si="63"/>
        <v>2.0979999999999999</v>
      </c>
      <c r="K468" s="24">
        <f t="shared" si="64"/>
        <v>1.0489999999999999</v>
      </c>
      <c r="L468" s="24">
        <f t="shared" si="65"/>
        <v>-4.8899999999999999E-2</v>
      </c>
      <c r="M468" s="24">
        <f t="shared" si="66"/>
        <v>0.51419999999999999</v>
      </c>
      <c r="N468" s="24">
        <f t="shared" si="67"/>
        <v>0.2571</v>
      </c>
      <c r="O468" s="24">
        <f t="shared" si="68"/>
        <v>0.7429</v>
      </c>
      <c r="P468" s="24">
        <f t="shared" si="69"/>
        <v>0.42609999999999998</v>
      </c>
    </row>
    <row r="469" spans="1:16" x14ac:dyDescent="0.2">
      <c r="A469" s="1">
        <v>127041603</v>
      </c>
      <c r="B469" s="2" t="s">
        <v>534</v>
      </c>
      <c r="C469" s="2" t="s">
        <v>530</v>
      </c>
      <c r="D469" s="18">
        <v>70.787999999999997</v>
      </c>
      <c r="E469" s="23">
        <f t="shared" si="70"/>
        <v>2534.9110000000001</v>
      </c>
      <c r="F469" s="12">
        <v>2516.636</v>
      </c>
      <c r="G469" s="12">
        <v>2511.6819999999998</v>
      </c>
      <c r="H469" s="12">
        <v>2576.415</v>
      </c>
      <c r="I469" s="22">
        <f t="shared" si="71"/>
        <v>35.809800000000003</v>
      </c>
      <c r="J469" s="24">
        <f t="shared" si="63"/>
        <v>0.94679999999999997</v>
      </c>
      <c r="K469" s="24">
        <f t="shared" si="64"/>
        <v>0.47339999999999999</v>
      </c>
      <c r="L469" s="24">
        <f t="shared" si="65"/>
        <v>0.52659999999999996</v>
      </c>
      <c r="M469" s="24">
        <f t="shared" si="66"/>
        <v>0.73960000000000004</v>
      </c>
      <c r="N469" s="24">
        <f t="shared" si="67"/>
        <v>0.36980000000000002</v>
      </c>
      <c r="O469" s="24">
        <f t="shared" si="68"/>
        <v>0.63019999999999998</v>
      </c>
      <c r="P469" s="24">
        <f t="shared" si="69"/>
        <v>0.5887</v>
      </c>
    </row>
    <row r="470" spans="1:16" x14ac:dyDescent="0.2">
      <c r="A470" s="7">
        <v>127042003</v>
      </c>
      <c r="B470" s="7" t="s">
        <v>535</v>
      </c>
      <c r="C470" s="7" t="s">
        <v>530</v>
      </c>
      <c r="D470" s="18">
        <v>24.673999999999999</v>
      </c>
      <c r="E470" s="23">
        <f t="shared" si="70"/>
        <v>2384.1280000000002</v>
      </c>
      <c r="F470" s="12">
        <v>2379.6019999999999</v>
      </c>
      <c r="G470" s="12">
        <v>2378.9340000000002</v>
      </c>
      <c r="H470" s="12">
        <v>2393.8470000000002</v>
      </c>
      <c r="I470" s="22">
        <f t="shared" si="71"/>
        <v>96.625100000000003</v>
      </c>
      <c r="J470" s="24">
        <f t="shared" si="63"/>
        <v>2.5548000000000002</v>
      </c>
      <c r="K470" s="24">
        <f t="shared" si="64"/>
        <v>1.2774000000000001</v>
      </c>
      <c r="L470" s="24">
        <f t="shared" si="65"/>
        <v>-0.27739999999999998</v>
      </c>
      <c r="M470" s="24">
        <f t="shared" si="66"/>
        <v>0.6956</v>
      </c>
      <c r="N470" s="24">
        <f t="shared" si="67"/>
        <v>0.3478</v>
      </c>
      <c r="O470" s="24">
        <f t="shared" si="68"/>
        <v>0.6522</v>
      </c>
      <c r="P470" s="24">
        <f t="shared" si="69"/>
        <v>0.28029999999999999</v>
      </c>
    </row>
    <row r="471" spans="1:16" x14ac:dyDescent="0.2">
      <c r="A471" s="1">
        <v>127042853</v>
      </c>
      <c r="B471" s="2" t="s">
        <v>536</v>
      </c>
      <c r="C471" s="2" t="s">
        <v>530</v>
      </c>
      <c r="D471" s="18">
        <v>34.889000000000003</v>
      </c>
      <c r="E471" s="23">
        <f t="shared" si="70"/>
        <v>1532.0450000000001</v>
      </c>
      <c r="F471" s="12">
        <v>1490.4690000000001</v>
      </c>
      <c r="G471" s="12">
        <v>1534.8430000000001</v>
      </c>
      <c r="H471" s="12">
        <v>1570.8219999999999</v>
      </c>
      <c r="I471" s="22">
        <f t="shared" si="71"/>
        <v>43.911900000000003</v>
      </c>
      <c r="J471" s="24">
        <f t="shared" si="63"/>
        <v>1.161</v>
      </c>
      <c r="K471" s="24">
        <f t="shared" si="64"/>
        <v>0.58050000000000002</v>
      </c>
      <c r="L471" s="24">
        <f t="shared" si="65"/>
        <v>0.41949999999999998</v>
      </c>
      <c r="M471" s="24">
        <f t="shared" si="66"/>
        <v>0.44700000000000001</v>
      </c>
      <c r="N471" s="24">
        <f t="shared" si="67"/>
        <v>0.2235</v>
      </c>
      <c r="O471" s="24">
        <f t="shared" si="68"/>
        <v>0.77649999999999997</v>
      </c>
      <c r="P471" s="24">
        <f t="shared" si="69"/>
        <v>0.63370000000000004</v>
      </c>
    </row>
    <row r="472" spans="1:16" x14ac:dyDescent="0.2">
      <c r="A472" s="1">
        <v>127044103</v>
      </c>
      <c r="B472" s="2" t="s">
        <v>537</v>
      </c>
      <c r="C472" s="2" t="s">
        <v>530</v>
      </c>
      <c r="D472" s="18">
        <v>59.834000000000003</v>
      </c>
      <c r="E472" s="23">
        <f t="shared" si="70"/>
        <v>2281.1329999999998</v>
      </c>
      <c r="F472" s="12">
        <v>2194.0880000000002</v>
      </c>
      <c r="G472" s="12">
        <v>2294.5509999999999</v>
      </c>
      <c r="H472" s="12">
        <v>2354.759</v>
      </c>
      <c r="I472" s="22">
        <f t="shared" si="71"/>
        <v>38.124299999999998</v>
      </c>
      <c r="J472" s="24">
        <f t="shared" si="63"/>
        <v>1.008</v>
      </c>
      <c r="K472" s="24">
        <f t="shared" si="64"/>
        <v>0.504</v>
      </c>
      <c r="L472" s="24">
        <f t="shared" si="65"/>
        <v>0.496</v>
      </c>
      <c r="M472" s="24">
        <f t="shared" si="66"/>
        <v>0.66559999999999997</v>
      </c>
      <c r="N472" s="24">
        <f t="shared" si="67"/>
        <v>0.33279999999999998</v>
      </c>
      <c r="O472" s="24">
        <f t="shared" si="68"/>
        <v>0.66720000000000002</v>
      </c>
      <c r="P472" s="24">
        <f t="shared" si="69"/>
        <v>0.59870000000000001</v>
      </c>
    </row>
    <row r="473" spans="1:16" x14ac:dyDescent="0.2">
      <c r="A473" s="1">
        <v>127045303</v>
      </c>
      <c r="B473" s="2" t="s">
        <v>538</v>
      </c>
      <c r="C473" s="2" t="s">
        <v>530</v>
      </c>
      <c r="D473" s="18">
        <v>1.9910000000000001</v>
      </c>
      <c r="E473" s="23">
        <f t="shared" si="70"/>
        <v>424.45299999999997</v>
      </c>
      <c r="F473" s="12">
        <v>420.274</v>
      </c>
      <c r="G473" s="12">
        <v>417.00400000000002</v>
      </c>
      <c r="H473" s="12">
        <v>436.08</v>
      </c>
      <c r="I473" s="22">
        <f t="shared" si="71"/>
        <v>213.1858</v>
      </c>
      <c r="J473" s="24">
        <f t="shared" si="63"/>
        <v>5.6367000000000003</v>
      </c>
      <c r="K473" s="24">
        <f t="shared" si="64"/>
        <v>2.8182999999999998</v>
      </c>
      <c r="L473" s="24">
        <f t="shared" si="65"/>
        <v>-1.8183</v>
      </c>
      <c r="M473" s="24">
        <f t="shared" si="66"/>
        <v>0.12379999999999999</v>
      </c>
      <c r="N473" s="24">
        <f t="shared" si="67"/>
        <v>6.1899999999999997E-2</v>
      </c>
      <c r="O473" s="24">
        <f t="shared" si="68"/>
        <v>0.93810000000000004</v>
      </c>
      <c r="P473" s="24">
        <f t="shared" si="69"/>
        <v>-0.16439999999999999</v>
      </c>
    </row>
    <row r="474" spans="1:16" x14ac:dyDescent="0.2">
      <c r="A474" s="1">
        <v>127045653</v>
      </c>
      <c r="B474" s="2" t="s">
        <v>539</v>
      </c>
      <c r="C474" s="2" t="s">
        <v>530</v>
      </c>
      <c r="D474" s="18">
        <v>12.282999999999999</v>
      </c>
      <c r="E474" s="23">
        <f t="shared" si="70"/>
        <v>1526.232</v>
      </c>
      <c r="F474" s="12">
        <v>1511.874</v>
      </c>
      <c r="G474" s="12">
        <v>1498.508</v>
      </c>
      <c r="H474" s="12">
        <v>1568.3140000000001</v>
      </c>
      <c r="I474" s="22">
        <f t="shared" si="71"/>
        <v>124.2556</v>
      </c>
      <c r="J474" s="24">
        <f t="shared" si="63"/>
        <v>3.2852999999999999</v>
      </c>
      <c r="K474" s="24">
        <f t="shared" si="64"/>
        <v>1.6426000000000001</v>
      </c>
      <c r="L474" s="24">
        <f t="shared" si="65"/>
        <v>-0.64259999999999995</v>
      </c>
      <c r="M474" s="24">
        <f t="shared" si="66"/>
        <v>0.44529999999999997</v>
      </c>
      <c r="N474" s="24">
        <f t="shared" si="67"/>
        <v>0.22259999999999999</v>
      </c>
      <c r="O474" s="24">
        <f t="shared" si="68"/>
        <v>0.77739999999999998</v>
      </c>
      <c r="P474" s="24">
        <f t="shared" si="69"/>
        <v>0.2094</v>
      </c>
    </row>
    <row r="475" spans="1:16" x14ac:dyDescent="0.2">
      <c r="A475" s="1">
        <v>127045853</v>
      </c>
      <c r="B475" s="2" t="s">
        <v>540</v>
      </c>
      <c r="C475" s="2" t="s">
        <v>530</v>
      </c>
      <c r="D475" s="18">
        <v>49.408000000000001</v>
      </c>
      <c r="E475" s="23">
        <f t="shared" si="70"/>
        <v>1544.5239999999999</v>
      </c>
      <c r="F475" s="12">
        <v>1520.6489999999999</v>
      </c>
      <c r="G475" s="12">
        <v>1547.104</v>
      </c>
      <c r="H475" s="12">
        <v>1565.818</v>
      </c>
      <c r="I475" s="22">
        <f t="shared" si="71"/>
        <v>31.2606</v>
      </c>
      <c r="J475" s="24">
        <f t="shared" si="63"/>
        <v>0.82650000000000001</v>
      </c>
      <c r="K475" s="24">
        <f t="shared" si="64"/>
        <v>0.41320000000000001</v>
      </c>
      <c r="L475" s="24">
        <f t="shared" si="65"/>
        <v>0.58679999999999999</v>
      </c>
      <c r="M475" s="24">
        <f t="shared" si="66"/>
        <v>0.4506</v>
      </c>
      <c r="N475" s="24">
        <f t="shared" si="67"/>
        <v>0.2253</v>
      </c>
      <c r="O475" s="24">
        <f t="shared" si="68"/>
        <v>0.77470000000000006</v>
      </c>
      <c r="P475" s="24">
        <f t="shared" si="69"/>
        <v>0.69950000000000001</v>
      </c>
    </row>
    <row r="476" spans="1:16" x14ac:dyDescent="0.2">
      <c r="A476" s="1">
        <v>127046903</v>
      </c>
      <c r="B476" s="2" t="s">
        <v>541</v>
      </c>
      <c r="C476" s="2" t="s">
        <v>530</v>
      </c>
      <c r="D476" s="18">
        <v>5.1390000000000002</v>
      </c>
      <c r="E476" s="23">
        <f t="shared" si="70"/>
        <v>825.11099999999999</v>
      </c>
      <c r="F476" s="12">
        <v>800.07600000000002</v>
      </c>
      <c r="G476" s="12">
        <v>815.55200000000002</v>
      </c>
      <c r="H476" s="12">
        <v>859.70600000000002</v>
      </c>
      <c r="I476" s="22">
        <f t="shared" si="71"/>
        <v>160.55860000000001</v>
      </c>
      <c r="J476" s="24">
        <f t="shared" si="63"/>
        <v>4.2451999999999996</v>
      </c>
      <c r="K476" s="24">
        <f t="shared" si="64"/>
        <v>2.1225999999999998</v>
      </c>
      <c r="L476" s="24">
        <f t="shared" si="65"/>
        <v>-1.1226</v>
      </c>
      <c r="M476" s="24">
        <f t="shared" si="66"/>
        <v>0.2407</v>
      </c>
      <c r="N476" s="24">
        <f t="shared" si="67"/>
        <v>0.1203</v>
      </c>
      <c r="O476" s="24">
        <f t="shared" si="68"/>
        <v>0.87970000000000004</v>
      </c>
      <c r="P476" s="24">
        <f t="shared" si="69"/>
        <v>7.8700000000000006E-2</v>
      </c>
    </row>
    <row r="477" spans="1:16" x14ac:dyDescent="0.2">
      <c r="A477" s="1">
        <v>127047404</v>
      </c>
      <c r="B477" s="2" t="s">
        <v>542</v>
      </c>
      <c r="C477" s="2" t="s">
        <v>530</v>
      </c>
      <c r="D477" s="18">
        <v>75.578999999999994</v>
      </c>
      <c r="E477" s="23">
        <f t="shared" si="70"/>
        <v>1146.914</v>
      </c>
      <c r="F477" s="12">
        <v>1108.2460000000001</v>
      </c>
      <c r="G477" s="12">
        <v>1158.1759999999999</v>
      </c>
      <c r="H477" s="12">
        <v>1174.319</v>
      </c>
      <c r="I477" s="22">
        <f t="shared" si="71"/>
        <v>15.175000000000001</v>
      </c>
      <c r="J477" s="24">
        <f t="shared" si="63"/>
        <v>0.4012</v>
      </c>
      <c r="K477" s="24">
        <f t="shared" si="64"/>
        <v>0.2006</v>
      </c>
      <c r="L477" s="24">
        <f t="shared" si="65"/>
        <v>0.7994</v>
      </c>
      <c r="M477" s="24">
        <f t="shared" si="66"/>
        <v>0.33460000000000001</v>
      </c>
      <c r="N477" s="24">
        <f t="shared" si="67"/>
        <v>0.1673</v>
      </c>
      <c r="O477" s="24">
        <f t="shared" si="68"/>
        <v>0.8327</v>
      </c>
      <c r="P477" s="24">
        <f t="shared" si="69"/>
        <v>0.81930000000000003</v>
      </c>
    </row>
    <row r="478" spans="1:16" x14ac:dyDescent="0.2">
      <c r="A478" s="1">
        <v>127049303</v>
      </c>
      <c r="B478" s="2" t="s">
        <v>543</v>
      </c>
      <c r="C478" s="2" t="s">
        <v>530</v>
      </c>
      <c r="D478" s="18">
        <v>34.779000000000003</v>
      </c>
      <c r="E478" s="23">
        <f t="shared" si="70"/>
        <v>760.005</v>
      </c>
      <c r="F478" s="12">
        <v>769.88099999999997</v>
      </c>
      <c r="G478" s="12">
        <v>761.22900000000004</v>
      </c>
      <c r="H478" s="12">
        <v>748.90599999999995</v>
      </c>
      <c r="I478" s="22">
        <f t="shared" si="71"/>
        <v>21.852399999999999</v>
      </c>
      <c r="J478" s="24">
        <f t="shared" si="63"/>
        <v>0.57769999999999999</v>
      </c>
      <c r="K478" s="24">
        <f t="shared" si="64"/>
        <v>0.2888</v>
      </c>
      <c r="L478" s="24">
        <f t="shared" si="65"/>
        <v>0.71120000000000005</v>
      </c>
      <c r="M478" s="24">
        <f t="shared" si="66"/>
        <v>0.22170000000000001</v>
      </c>
      <c r="N478" s="24">
        <f t="shared" si="67"/>
        <v>0.1108</v>
      </c>
      <c r="O478" s="24">
        <f t="shared" si="68"/>
        <v>0.88919999999999999</v>
      </c>
      <c r="P478" s="24">
        <f t="shared" si="69"/>
        <v>0.81799999999999995</v>
      </c>
    </row>
    <row r="479" spans="1:16" x14ac:dyDescent="0.2">
      <c r="A479" s="1">
        <v>128030603</v>
      </c>
      <c r="B479" s="2" t="s">
        <v>544</v>
      </c>
      <c r="C479" s="2" t="s">
        <v>545</v>
      </c>
      <c r="D479" s="18">
        <v>76.825999999999993</v>
      </c>
      <c r="E479" s="23">
        <f t="shared" si="70"/>
        <v>1363.348</v>
      </c>
      <c r="F479" s="12">
        <v>1364.913</v>
      </c>
      <c r="G479" s="12">
        <v>1353.788</v>
      </c>
      <c r="H479" s="12">
        <v>1371.3420000000001</v>
      </c>
      <c r="I479" s="22">
        <f t="shared" si="71"/>
        <v>17.745899999999999</v>
      </c>
      <c r="J479" s="24">
        <f t="shared" si="63"/>
        <v>0.46920000000000001</v>
      </c>
      <c r="K479" s="24">
        <f t="shared" si="64"/>
        <v>0.2346</v>
      </c>
      <c r="L479" s="24">
        <f t="shared" si="65"/>
        <v>0.76539999999999997</v>
      </c>
      <c r="M479" s="24">
        <f t="shared" si="66"/>
        <v>0.39779999999999999</v>
      </c>
      <c r="N479" s="24">
        <f t="shared" si="67"/>
        <v>0.19889999999999999</v>
      </c>
      <c r="O479" s="24">
        <f t="shared" si="68"/>
        <v>0.80110000000000003</v>
      </c>
      <c r="P479" s="24">
        <f t="shared" si="69"/>
        <v>0.78680000000000005</v>
      </c>
    </row>
    <row r="480" spans="1:16" x14ac:dyDescent="0.2">
      <c r="A480" s="1">
        <v>128030852</v>
      </c>
      <c r="B480" s="2" t="s">
        <v>546</v>
      </c>
      <c r="C480" s="2" t="s">
        <v>545</v>
      </c>
      <c r="D480" s="18">
        <v>444.16500000000002</v>
      </c>
      <c r="E480" s="23">
        <f t="shared" si="70"/>
        <v>5490.683</v>
      </c>
      <c r="F480" s="12">
        <v>5336.2640000000001</v>
      </c>
      <c r="G480" s="12">
        <v>5466.6689999999999</v>
      </c>
      <c r="H480" s="12">
        <v>5669.116</v>
      </c>
      <c r="I480" s="22">
        <f t="shared" si="71"/>
        <v>12.361800000000001</v>
      </c>
      <c r="J480" s="24">
        <f t="shared" si="63"/>
        <v>0.32679999999999998</v>
      </c>
      <c r="K480" s="24">
        <f t="shared" si="64"/>
        <v>0.16339999999999999</v>
      </c>
      <c r="L480" s="24">
        <f t="shared" si="65"/>
        <v>0.83660000000000001</v>
      </c>
      <c r="M480" s="24">
        <f t="shared" si="66"/>
        <v>1.6021000000000001</v>
      </c>
      <c r="N480" s="24">
        <f t="shared" si="67"/>
        <v>0.80100000000000005</v>
      </c>
      <c r="O480" s="24">
        <f t="shared" si="68"/>
        <v>0.19900000000000001</v>
      </c>
      <c r="P480" s="24">
        <f t="shared" si="69"/>
        <v>0.45400000000000001</v>
      </c>
    </row>
    <row r="481" spans="1:16" x14ac:dyDescent="0.2">
      <c r="A481" s="1">
        <v>128033053</v>
      </c>
      <c r="B481" s="2" t="s">
        <v>547</v>
      </c>
      <c r="C481" s="2" t="s">
        <v>545</v>
      </c>
      <c r="D481" s="18">
        <v>53.430999999999997</v>
      </c>
      <c r="E481" s="23">
        <f t="shared" si="70"/>
        <v>1902.463</v>
      </c>
      <c r="F481" s="12">
        <v>1890.537</v>
      </c>
      <c r="G481" s="12">
        <v>1891.675</v>
      </c>
      <c r="H481" s="12">
        <v>1925.1780000000001</v>
      </c>
      <c r="I481" s="22">
        <f t="shared" si="71"/>
        <v>35.605899999999998</v>
      </c>
      <c r="J481" s="24">
        <f t="shared" si="63"/>
        <v>0.94140000000000001</v>
      </c>
      <c r="K481" s="24">
        <f t="shared" si="64"/>
        <v>0.47070000000000001</v>
      </c>
      <c r="L481" s="24">
        <f t="shared" si="65"/>
        <v>0.52929999999999999</v>
      </c>
      <c r="M481" s="24">
        <f t="shared" si="66"/>
        <v>0.55510000000000004</v>
      </c>
      <c r="N481" s="24">
        <f t="shared" si="67"/>
        <v>0.27750000000000002</v>
      </c>
      <c r="O481" s="24">
        <f t="shared" si="68"/>
        <v>0.72250000000000003</v>
      </c>
      <c r="P481" s="24">
        <f t="shared" si="69"/>
        <v>0.6452</v>
      </c>
    </row>
    <row r="482" spans="1:16" x14ac:dyDescent="0.2">
      <c r="A482" s="1">
        <v>128034503</v>
      </c>
      <c r="B482" s="2" t="s">
        <v>548</v>
      </c>
      <c r="C482" s="2" t="s">
        <v>545</v>
      </c>
      <c r="D482" s="18">
        <v>18.622</v>
      </c>
      <c r="E482" s="23">
        <f t="shared" si="70"/>
        <v>800.07799999999997</v>
      </c>
      <c r="F482" s="12">
        <v>769.65800000000002</v>
      </c>
      <c r="G482" s="12">
        <v>816.31</v>
      </c>
      <c r="H482" s="12">
        <v>814.26499999999999</v>
      </c>
      <c r="I482" s="22">
        <f t="shared" si="71"/>
        <v>42.964100000000002</v>
      </c>
      <c r="J482" s="24">
        <f t="shared" si="63"/>
        <v>1.1358999999999999</v>
      </c>
      <c r="K482" s="24">
        <f t="shared" si="64"/>
        <v>0.56789999999999996</v>
      </c>
      <c r="L482" s="24">
        <f t="shared" si="65"/>
        <v>0.43209999999999998</v>
      </c>
      <c r="M482" s="24">
        <f t="shared" si="66"/>
        <v>0.2334</v>
      </c>
      <c r="N482" s="24">
        <f t="shared" si="67"/>
        <v>0.1167</v>
      </c>
      <c r="O482" s="24">
        <f t="shared" si="68"/>
        <v>0.88329999999999997</v>
      </c>
      <c r="P482" s="24">
        <f t="shared" si="69"/>
        <v>0.70279999999999998</v>
      </c>
    </row>
    <row r="483" spans="1:16" x14ac:dyDescent="0.2">
      <c r="A483" s="1">
        <v>128321103</v>
      </c>
      <c r="B483" s="2" t="s">
        <v>549</v>
      </c>
      <c r="C483" s="2" t="s">
        <v>550</v>
      </c>
      <c r="D483" s="18">
        <v>110.85</v>
      </c>
      <c r="E483" s="23">
        <f t="shared" si="70"/>
        <v>1657.8340000000001</v>
      </c>
      <c r="F483" s="12">
        <v>1618.547</v>
      </c>
      <c r="G483" s="12">
        <v>1662.8779999999999</v>
      </c>
      <c r="H483" s="12">
        <v>1692.078</v>
      </c>
      <c r="I483" s="22">
        <f t="shared" si="71"/>
        <v>14.9556</v>
      </c>
      <c r="J483" s="24">
        <f t="shared" si="63"/>
        <v>0.39539999999999997</v>
      </c>
      <c r="K483" s="24">
        <f t="shared" si="64"/>
        <v>0.19769999999999999</v>
      </c>
      <c r="L483" s="24">
        <f t="shared" si="65"/>
        <v>0.80230000000000001</v>
      </c>
      <c r="M483" s="24">
        <f t="shared" si="66"/>
        <v>0.48370000000000002</v>
      </c>
      <c r="N483" s="24">
        <f t="shared" si="67"/>
        <v>0.24179999999999999</v>
      </c>
      <c r="O483" s="24">
        <f t="shared" si="68"/>
        <v>0.75819999999999999</v>
      </c>
      <c r="P483" s="24">
        <f t="shared" si="69"/>
        <v>0.77580000000000005</v>
      </c>
    </row>
    <row r="484" spans="1:16" x14ac:dyDescent="0.2">
      <c r="A484" s="1">
        <v>128323303</v>
      </c>
      <c r="B484" s="2" t="s">
        <v>551</v>
      </c>
      <c r="C484" s="2" t="s">
        <v>550</v>
      </c>
      <c r="D484" s="18">
        <v>41.174999999999997</v>
      </c>
      <c r="E484" s="23">
        <f t="shared" si="70"/>
        <v>866.35900000000004</v>
      </c>
      <c r="F484" s="12">
        <v>879.66899999999998</v>
      </c>
      <c r="G484" s="12">
        <v>856.09100000000001</v>
      </c>
      <c r="H484" s="12">
        <v>863.31799999999998</v>
      </c>
      <c r="I484" s="22">
        <f t="shared" si="71"/>
        <v>21.040800000000001</v>
      </c>
      <c r="J484" s="24">
        <f t="shared" si="63"/>
        <v>0.55630000000000002</v>
      </c>
      <c r="K484" s="24">
        <f t="shared" si="64"/>
        <v>0.27810000000000001</v>
      </c>
      <c r="L484" s="24">
        <f t="shared" si="65"/>
        <v>0.72189999999999999</v>
      </c>
      <c r="M484" s="24">
        <f t="shared" si="66"/>
        <v>0.25280000000000002</v>
      </c>
      <c r="N484" s="24">
        <f t="shared" si="67"/>
        <v>0.12640000000000001</v>
      </c>
      <c r="O484" s="24">
        <f t="shared" si="68"/>
        <v>0.87360000000000004</v>
      </c>
      <c r="P484" s="24">
        <f t="shared" si="69"/>
        <v>0.81289999999999996</v>
      </c>
    </row>
    <row r="485" spans="1:16" x14ac:dyDescent="0.2">
      <c r="A485" s="1">
        <v>128323703</v>
      </c>
      <c r="B485" s="2" t="s">
        <v>552</v>
      </c>
      <c r="C485" s="2" t="s">
        <v>550</v>
      </c>
      <c r="D485" s="18">
        <v>82.388999999999996</v>
      </c>
      <c r="E485" s="23">
        <f t="shared" si="70"/>
        <v>2811.0450000000001</v>
      </c>
      <c r="F485" s="12">
        <v>2816.22</v>
      </c>
      <c r="G485" s="12">
        <v>2797.5309999999999</v>
      </c>
      <c r="H485" s="12">
        <v>2819.3829999999998</v>
      </c>
      <c r="I485" s="22">
        <f t="shared" si="71"/>
        <v>34.119100000000003</v>
      </c>
      <c r="J485" s="24">
        <f t="shared" si="63"/>
        <v>0.90210000000000001</v>
      </c>
      <c r="K485" s="24">
        <f t="shared" si="64"/>
        <v>0.45100000000000001</v>
      </c>
      <c r="L485" s="24">
        <f t="shared" si="65"/>
        <v>0.54900000000000004</v>
      </c>
      <c r="M485" s="24">
        <f t="shared" si="66"/>
        <v>0.82020000000000004</v>
      </c>
      <c r="N485" s="24">
        <f t="shared" si="67"/>
        <v>0.41010000000000002</v>
      </c>
      <c r="O485" s="24">
        <f t="shared" si="68"/>
        <v>0.58989999999999998</v>
      </c>
      <c r="P485" s="24">
        <f t="shared" si="69"/>
        <v>0.57350000000000001</v>
      </c>
    </row>
    <row r="486" spans="1:16" x14ac:dyDescent="0.2">
      <c r="A486" s="1">
        <v>128325203</v>
      </c>
      <c r="B486" s="2" t="s">
        <v>553</v>
      </c>
      <c r="C486" s="2" t="s">
        <v>550</v>
      </c>
      <c r="D486" s="18">
        <v>192.61199999999999</v>
      </c>
      <c r="E486" s="23">
        <f t="shared" si="70"/>
        <v>1364.4839999999999</v>
      </c>
      <c r="F486" s="12">
        <v>1351.0170000000001</v>
      </c>
      <c r="G486" s="12">
        <v>1377.8109999999999</v>
      </c>
      <c r="H486" s="12">
        <v>1364.624</v>
      </c>
      <c r="I486" s="22">
        <f t="shared" si="71"/>
        <v>7.0841000000000003</v>
      </c>
      <c r="J486" s="24">
        <f t="shared" si="63"/>
        <v>0.18729999999999999</v>
      </c>
      <c r="K486" s="24">
        <f t="shared" si="64"/>
        <v>9.3600000000000003E-2</v>
      </c>
      <c r="L486" s="24">
        <f t="shared" si="65"/>
        <v>0.90639999999999998</v>
      </c>
      <c r="M486" s="24">
        <f t="shared" si="66"/>
        <v>0.39810000000000001</v>
      </c>
      <c r="N486" s="24">
        <f t="shared" si="67"/>
        <v>0.19900000000000001</v>
      </c>
      <c r="O486" s="24">
        <f t="shared" si="68"/>
        <v>0.80100000000000005</v>
      </c>
      <c r="P486" s="24">
        <f t="shared" si="69"/>
        <v>0.84309999999999996</v>
      </c>
    </row>
    <row r="487" spans="1:16" x14ac:dyDescent="0.2">
      <c r="A487" s="1">
        <v>128326303</v>
      </c>
      <c r="B487" s="2" t="s">
        <v>554</v>
      </c>
      <c r="C487" s="2" t="s">
        <v>550</v>
      </c>
      <c r="D487" s="18">
        <v>81.14</v>
      </c>
      <c r="E487" s="23">
        <f t="shared" si="70"/>
        <v>884.09299999999996</v>
      </c>
      <c r="F487" s="12">
        <v>883.64599999999996</v>
      </c>
      <c r="G487" s="12">
        <v>887.68499999999995</v>
      </c>
      <c r="H487" s="12">
        <v>880.94799999999998</v>
      </c>
      <c r="I487" s="22">
        <f t="shared" si="71"/>
        <v>10.895799999999999</v>
      </c>
      <c r="J487" s="24">
        <f t="shared" si="63"/>
        <v>0.28799999999999998</v>
      </c>
      <c r="K487" s="24">
        <f t="shared" si="64"/>
        <v>0.14399999999999999</v>
      </c>
      <c r="L487" s="24">
        <f t="shared" si="65"/>
        <v>0.85599999999999998</v>
      </c>
      <c r="M487" s="24">
        <f t="shared" si="66"/>
        <v>0.25790000000000002</v>
      </c>
      <c r="N487" s="24">
        <f t="shared" si="67"/>
        <v>0.12889999999999999</v>
      </c>
      <c r="O487" s="24">
        <f t="shared" si="68"/>
        <v>0.87109999999999999</v>
      </c>
      <c r="P487" s="24">
        <f t="shared" si="69"/>
        <v>0.86499999999999999</v>
      </c>
    </row>
    <row r="488" spans="1:16" x14ac:dyDescent="0.2">
      <c r="A488" s="1">
        <v>128327303</v>
      </c>
      <c r="B488" s="2" t="s">
        <v>555</v>
      </c>
      <c r="C488" s="2" t="s">
        <v>550</v>
      </c>
      <c r="D488" s="18">
        <v>145.63900000000001</v>
      </c>
      <c r="E488" s="23">
        <f t="shared" si="70"/>
        <v>961.928</v>
      </c>
      <c r="F488" s="12">
        <v>926.00099999999998</v>
      </c>
      <c r="G488" s="12">
        <v>965.77599999999995</v>
      </c>
      <c r="H488" s="12">
        <v>994.00800000000004</v>
      </c>
      <c r="I488" s="22">
        <f t="shared" si="71"/>
        <v>6.6048</v>
      </c>
      <c r="J488" s="24">
        <f t="shared" si="63"/>
        <v>0.17460000000000001</v>
      </c>
      <c r="K488" s="24">
        <f t="shared" si="64"/>
        <v>8.7300000000000003E-2</v>
      </c>
      <c r="L488" s="24">
        <f t="shared" si="65"/>
        <v>0.91269999999999996</v>
      </c>
      <c r="M488" s="24">
        <f t="shared" si="66"/>
        <v>0.28060000000000002</v>
      </c>
      <c r="N488" s="24">
        <f t="shared" si="67"/>
        <v>0.14030000000000001</v>
      </c>
      <c r="O488" s="24">
        <f t="shared" si="68"/>
        <v>0.85970000000000002</v>
      </c>
      <c r="P488" s="24">
        <f t="shared" si="69"/>
        <v>0.88090000000000002</v>
      </c>
    </row>
    <row r="489" spans="1:16" x14ac:dyDescent="0.2">
      <c r="A489" s="1">
        <v>128328003</v>
      </c>
      <c r="B489" s="2" t="s">
        <v>556</v>
      </c>
      <c r="C489" s="2" t="s">
        <v>550</v>
      </c>
      <c r="D489" s="18">
        <v>132.322</v>
      </c>
      <c r="E489" s="23">
        <f t="shared" si="70"/>
        <v>1128.3920000000001</v>
      </c>
      <c r="F489" s="12">
        <v>1122.3589999999999</v>
      </c>
      <c r="G489" s="12">
        <v>1123.04</v>
      </c>
      <c r="H489" s="12">
        <v>1139.778</v>
      </c>
      <c r="I489" s="22">
        <f t="shared" si="71"/>
        <v>8.5275999999999996</v>
      </c>
      <c r="J489" s="24">
        <f t="shared" si="63"/>
        <v>0.22539999999999999</v>
      </c>
      <c r="K489" s="24">
        <f t="shared" si="64"/>
        <v>0.11269999999999999</v>
      </c>
      <c r="L489" s="24">
        <f t="shared" si="65"/>
        <v>0.88729999999999998</v>
      </c>
      <c r="M489" s="24">
        <f t="shared" si="66"/>
        <v>0.32919999999999999</v>
      </c>
      <c r="N489" s="24">
        <f t="shared" si="67"/>
        <v>0.1646</v>
      </c>
      <c r="O489" s="24">
        <f t="shared" si="68"/>
        <v>0.83540000000000003</v>
      </c>
      <c r="P489" s="24">
        <f t="shared" si="69"/>
        <v>0.85609999999999997</v>
      </c>
    </row>
    <row r="490" spans="1:16" x14ac:dyDescent="0.2">
      <c r="A490" s="1">
        <v>129540803</v>
      </c>
      <c r="B490" s="2" t="s">
        <v>557</v>
      </c>
      <c r="C490" s="2" t="s">
        <v>558</v>
      </c>
      <c r="D490" s="18">
        <v>123.214</v>
      </c>
      <c r="E490" s="23">
        <f t="shared" si="70"/>
        <v>2785.9609999999998</v>
      </c>
      <c r="F490" s="12">
        <v>2752.6959999999999</v>
      </c>
      <c r="G490" s="12">
        <v>2777.38</v>
      </c>
      <c r="H490" s="12">
        <v>2827.8069999999998</v>
      </c>
      <c r="I490" s="22">
        <f t="shared" si="71"/>
        <v>22.610700000000001</v>
      </c>
      <c r="J490" s="24">
        <f t="shared" si="63"/>
        <v>0.5978</v>
      </c>
      <c r="K490" s="24">
        <f t="shared" si="64"/>
        <v>0.2989</v>
      </c>
      <c r="L490" s="24">
        <f t="shared" si="65"/>
        <v>0.70109999999999995</v>
      </c>
      <c r="M490" s="24">
        <f t="shared" si="66"/>
        <v>0.81289999999999996</v>
      </c>
      <c r="N490" s="24">
        <f t="shared" si="67"/>
        <v>0.40639999999999998</v>
      </c>
      <c r="O490" s="24">
        <f t="shared" si="68"/>
        <v>0.59360000000000002</v>
      </c>
      <c r="P490" s="24">
        <f t="shared" si="69"/>
        <v>0.63660000000000005</v>
      </c>
    </row>
    <row r="491" spans="1:16" x14ac:dyDescent="0.2">
      <c r="A491" s="1">
        <v>129544503</v>
      </c>
      <c r="B491" s="2" t="s">
        <v>559</v>
      </c>
      <c r="C491" s="2" t="s">
        <v>558</v>
      </c>
      <c r="D491" s="18">
        <v>50.853000000000002</v>
      </c>
      <c r="E491" s="23">
        <f t="shared" si="70"/>
        <v>1096.211</v>
      </c>
      <c r="F491" s="12">
        <v>1080.3230000000001</v>
      </c>
      <c r="G491" s="12">
        <v>1099.422</v>
      </c>
      <c r="H491" s="12">
        <v>1108.8879999999999</v>
      </c>
      <c r="I491" s="22">
        <f t="shared" si="71"/>
        <v>21.5564</v>
      </c>
      <c r="J491" s="24">
        <f t="shared" si="63"/>
        <v>0.56989999999999996</v>
      </c>
      <c r="K491" s="24">
        <f t="shared" si="64"/>
        <v>0.28489999999999999</v>
      </c>
      <c r="L491" s="24">
        <f t="shared" si="65"/>
        <v>0.71509999999999996</v>
      </c>
      <c r="M491" s="24">
        <f t="shared" si="66"/>
        <v>0.31979999999999997</v>
      </c>
      <c r="N491" s="24">
        <f t="shared" si="67"/>
        <v>0.15989999999999999</v>
      </c>
      <c r="O491" s="24">
        <f t="shared" si="68"/>
        <v>0.84009999999999996</v>
      </c>
      <c r="P491" s="24">
        <f t="shared" si="69"/>
        <v>0.79010000000000002</v>
      </c>
    </row>
    <row r="492" spans="1:16" x14ac:dyDescent="0.2">
      <c r="A492" s="1">
        <v>129544703</v>
      </c>
      <c r="B492" s="2" t="s">
        <v>560</v>
      </c>
      <c r="C492" s="2" t="s">
        <v>558</v>
      </c>
      <c r="D492" s="18">
        <v>55.466000000000001</v>
      </c>
      <c r="E492" s="23">
        <f t="shared" si="70"/>
        <v>1283.578</v>
      </c>
      <c r="F492" s="12">
        <v>1269.904</v>
      </c>
      <c r="G492" s="12">
        <v>1284.4880000000001</v>
      </c>
      <c r="H492" s="12">
        <v>1296.3409999999999</v>
      </c>
      <c r="I492" s="22">
        <f t="shared" si="71"/>
        <v>23.1417</v>
      </c>
      <c r="J492" s="24">
        <f t="shared" si="63"/>
        <v>0.61180000000000001</v>
      </c>
      <c r="K492" s="24">
        <f t="shared" si="64"/>
        <v>0.30590000000000001</v>
      </c>
      <c r="L492" s="24">
        <f t="shared" si="65"/>
        <v>0.69410000000000005</v>
      </c>
      <c r="M492" s="24">
        <f t="shared" si="66"/>
        <v>0.3745</v>
      </c>
      <c r="N492" s="24">
        <f t="shared" si="67"/>
        <v>0.18720000000000001</v>
      </c>
      <c r="O492" s="24">
        <f t="shared" si="68"/>
        <v>0.81279999999999997</v>
      </c>
      <c r="P492" s="24">
        <f t="shared" si="69"/>
        <v>0.76529999999999998</v>
      </c>
    </row>
    <row r="493" spans="1:16" x14ac:dyDescent="0.2">
      <c r="A493" s="1">
        <v>129545003</v>
      </c>
      <c r="B493" s="2" t="s">
        <v>561</v>
      </c>
      <c r="C493" s="2" t="s">
        <v>558</v>
      </c>
      <c r="D493" s="18">
        <v>72.072000000000003</v>
      </c>
      <c r="E493" s="23">
        <f t="shared" si="70"/>
        <v>1980.22</v>
      </c>
      <c r="F493" s="12">
        <v>1979.2639999999999</v>
      </c>
      <c r="G493" s="12">
        <v>1913.665</v>
      </c>
      <c r="H493" s="12">
        <v>2047.73</v>
      </c>
      <c r="I493" s="22">
        <f t="shared" si="71"/>
        <v>27.4755</v>
      </c>
      <c r="J493" s="24">
        <f t="shared" si="63"/>
        <v>0.72640000000000005</v>
      </c>
      <c r="K493" s="24">
        <f t="shared" si="64"/>
        <v>0.36320000000000002</v>
      </c>
      <c r="L493" s="24">
        <f t="shared" si="65"/>
        <v>0.63680000000000003</v>
      </c>
      <c r="M493" s="24">
        <f t="shared" si="66"/>
        <v>0.57779999999999998</v>
      </c>
      <c r="N493" s="24">
        <f t="shared" si="67"/>
        <v>0.28889999999999999</v>
      </c>
      <c r="O493" s="24">
        <f t="shared" si="68"/>
        <v>0.71109999999999995</v>
      </c>
      <c r="P493" s="24">
        <f t="shared" si="69"/>
        <v>0.68130000000000002</v>
      </c>
    </row>
    <row r="494" spans="1:16" x14ac:dyDescent="0.2">
      <c r="A494" s="1">
        <v>129546003</v>
      </c>
      <c r="B494" s="2" t="s">
        <v>562</v>
      </c>
      <c r="C494" s="2" t="s">
        <v>558</v>
      </c>
      <c r="D494" s="18">
        <v>104.19199999999999</v>
      </c>
      <c r="E494" s="23">
        <f t="shared" si="70"/>
        <v>1650.731</v>
      </c>
      <c r="F494" s="12">
        <v>1647.3810000000001</v>
      </c>
      <c r="G494" s="12">
        <v>1659.8789999999999</v>
      </c>
      <c r="H494" s="12">
        <v>1644.933</v>
      </c>
      <c r="I494" s="22">
        <f t="shared" si="71"/>
        <v>15.8431</v>
      </c>
      <c r="J494" s="24">
        <f t="shared" si="63"/>
        <v>0.41880000000000001</v>
      </c>
      <c r="K494" s="24">
        <f t="shared" si="64"/>
        <v>0.2094</v>
      </c>
      <c r="L494" s="24">
        <f t="shared" si="65"/>
        <v>0.79059999999999997</v>
      </c>
      <c r="M494" s="24">
        <f t="shared" si="66"/>
        <v>0.48159999999999997</v>
      </c>
      <c r="N494" s="24">
        <f t="shared" si="67"/>
        <v>0.24079999999999999</v>
      </c>
      <c r="O494" s="24">
        <f t="shared" si="68"/>
        <v>0.75919999999999999</v>
      </c>
      <c r="P494" s="24">
        <f t="shared" si="69"/>
        <v>0.77170000000000005</v>
      </c>
    </row>
    <row r="495" spans="1:16" x14ac:dyDescent="0.2">
      <c r="A495" s="1">
        <v>129546103</v>
      </c>
      <c r="B495" s="2" t="s">
        <v>563</v>
      </c>
      <c r="C495" s="2" t="s">
        <v>558</v>
      </c>
      <c r="D495" s="18">
        <v>12.236000000000001</v>
      </c>
      <c r="E495" s="23">
        <f t="shared" si="70"/>
        <v>2753.277</v>
      </c>
      <c r="F495" s="12">
        <v>2725.0149999999999</v>
      </c>
      <c r="G495" s="12">
        <v>2746.415</v>
      </c>
      <c r="H495" s="12">
        <v>2788.4009999999998</v>
      </c>
      <c r="I495" s="22">
        <f t="shared" si="71"/>
        <v>225.01439999999999</v>
      </c>
      <c r="J495" s="24">
        <f t="shared" si="63"/>
        <v>5.9493999999999998</v>
      </c>
      <c r="K495" s="24">
        <f t="shared" si="64"/>
        <v>2.9746999999999999</v>
      </c>
      <c r="L495" s="24">
        <f t="shared" si="65"/>
        <v>-1.9746999999999999</v>
      </c>
      <c r="M495" s="24">
        <f t="shared" si="66"/>
        <v>0.8034</v>
      </c>
      <c r="N495" s="24">
        <f t="shared" si="67"/>
        <v>0.4017</v>
      </c>
      <c r="O495" s="24">
        <f t="shared" si="68"/>
        <v>0.59830000000000005</v>
      </c>
      <c r="P495" s="24">
        <f t="shared" si="69"/>
        <v>-0.43090000000000001</v>
      </c>
    </row>
    <row r="496" spans="1:16" x14ac:dyDescent="0.2">
      <c r="A496" s="1">
        <v>129546803</v>
      </c>
      <c r="B496" s="2" t="s">
        <v>564</v>
      </c>
      <c r="C496" s="2" t="s">
        <v>558</v>
      </c>
      <c r="D496" s="18">
        <v>47.484000000000002</v>
      </c>
      <c r="E496" s="23">
        <f t="shared" si="70"/>
        <v>798.57600000000002</v>
      </c>
      <c r="F496" s="12">
        <v>739.04300000000001</v>
      </c>
      <c r="G496" s="12">
        <v>790.97500000000002</v>
      </c>
      <c r="H496" s="12">
        <v>865.70899999999995</v>
      </c>
      <c r="I496" s="22">
        <f t="shared" si="71"/>
        <v>16.817699999999999</v>
      </c>
      <c r="J496" s="24">
        <f t="shared" si="63"/>
        <v>0.4446</v>
      </c>
      <c r="K496" s="24">
        <f t="shared" si="64"/>
        <v>0.2223</v>
      </c>
      <c r="L496" s="24">
        <f t="shared" si="65"/>
        <v>0.77769999999999995</v>
      </c>
      <c r="M496" s="24">
        <f t="shared" si="66"/>
        <v>0.23300000000000001</v>
      </c>
      <c r="N496" s="24">
        <f t="shared" si="67"/>
        <v>0.11650000000000001</v>
      </c>
      <c r="O496" s="24">
        <f t="shared" si="68"/>
        <v>0.88349999999999995</v>
      </c>
      <c r="P496" s="24">
        <f t="shared" si="69"/>
        <v>0.84109999999999996</v>
      </c>
    </row>
    <row r="497" spans="1:16" x14ac:dyDescent="0.2">
      <c r="A497" s="1">
        <v>129547203</v>
      </c>
      <c r="B497" s="2" t="s">
        <v>565</v>
      </c>
      <c r="C497" s="2" t="s">
        <v>558</v>
      </c>
      <c r="D497" s="18">
        <v>12.000999999999999</v>
      </c>
      <c r="E497" s="23">
        <f t="shared" si="70"/>
        <v>1129.3320000000001</v>
      </c>
      <c r="F497" s="12">
        <v>1114.8810000000001</v>
      </c>
      <c r="G497" s="12">
        <v>1122.931</v>
      </c>
      <c r="H497" s="12">
        <v>1150.184</v>
      </c>
      <c r="I497" s="22">
        <f t="shared" si="71"/>
        <v>94.103099999999998</v>
      </c>
      <c r="J497" s="24">
        <f t="shared" si="63"/>
        <v>2.4881000000000002</v>
      </c>
      <c r="K497" s="24">
        <f t="shared" si="64"/>
        <v>1.244</v>
      </c>
      <c r="L497" s="24">
        <f t="shared" si="65"/>
        <v>-0.24399999999999999</v>
      </c>
      <c r="M497" s="24">
        <f t="shared" si="66"/>
        <v>0.32950000000000002</v>
      </c>
      <c r="N497" s="24">
        <f t="shared" si="67"/>
        <v>0.16470000000000001</v>
      </c>
      <c r="O497" s="24">
        <f t="shared" si="68"/>
        <v>0.83530000000000004</v>
      </c>
      <c r="P497" s="24">
        <f t="shared" si="69"/>
        <v>0.40350000000000003</v>
      </c>
    </row>
    <row r="498" spans="1:16" x14ac:dyDescent="0.2">
      <c r="A498" s="1">
        <v>129547303</v>
      </c>
      <c r="B498" s="2" t="s">
        <v>566</v>
      </c>
      <c r="C498" s="2" t="s">
        <v>558</v>
      </c>
      <c r="D498" s="18">
        <v>23.928000000000001</v>
      </c>
      <c r="E498" s="23">
        <f t="shared" si="70"/>
        <v>1276.558</v>
      </c>
      <c r="F498" s="12">
        <v>1256.2470000000001</v>
      </c>
      <c r="G498" s="12">
        <v>1292.58</v>
      </c>
      <c r="H498" s="12">
        <v>1280.846</v>
      </c>
      <c r="I498" s="22">
        <f t="shared" si="71"/>
        <v>53.349899999999998</v>
      </c>
      <c r="J498" s="24">
        <f t="shared" si="63"/>
        <v>1.4105000000000001</v>
      </c>
      <c r="K498" s="24">
        <f t="shared" si="64"/>
        <v>0.70520000000000005</v>
      </c>
      <c r="L498" s="24">
        <f t="shared" si="65"/>
        <v>0.29480000000000001</v>
      </c>
      <c r="M498" s="24">
        <f t="shared" si="66"/>
        <v>0.37240000000000001</v>
      </c>
      <c r="N498" s="24">
        <f t="shared" si="67"/>
        <v>0.1862</v>
      </c>
      <c r="O498" s="24">
        <f t="shared" si="68"/>
        <v>0.81379999999999997</v>
      </c>
      <c r="P498" s="24">
        <f t="shared" si="69"/>
        <v>0.60619999999999996</v>
      </c>
    </row>
    <row r="499" spans="1:16" x14ac:dyDescent="0.2">
      <c r="A499" s="1">
        <v>129547603</v>
      </c>
      <c r="B499" s="2" t="s">
        <v>567</v>
      </c>
      <c r="C499" s="2" t="s">
        <v>558</v>
      </c>
      <c r="D499" s="18">
        <v>122.889</v>
      </c>
      <c r="E499" s="23">
        <f t="shared" si="70"/>
        <v>2111.6379999999999</v>
      </c>
      <c r="F499" s="12">
        <v>2125.373</v>
      </c>
      <c r="G499" s="12">
        <v>2110.029</v>
      </c>
      <c r="H499" s="12">
        <v>2099.5120000000002</v>
      </c>
      <c r="I499" s="22">
        <f t="shared" si="71"/>
        <v>17.183199999999999</v>
      </c>
      <c r="J499" s="24">
        <f t="shared" si="63"/>
        <v>0.45429999999999998</v>
      </c>
      <c r="K499" s="24">
        <f t="shared" si="64"/>
        <v>0.2271</v>
      </c>
      <c r="L499" s="24">
        <f t="shared" si="65"/>
        <v>0.77290000000000003</v>
      </c>
      <c r="M499" s="24">
        <f t="shared" si="66"/>
        <v>0.61609999999999998</v>
      </c>
      <c r="N499" s="24">
        <f t="shared" si="67"/>
        <v>0.308</v>
      </c>
      <c r="O499" s="24">
        <f t="shared" si="68"/>
        <v>0.69199999999999995</v>
      </c>
      <c r="P499" s="24">
        <f t="shared" si="69"/>
        <v>0.72430000000000005</v>
      </c>
    </row>
    <row r="500" spans="1:16" x14ac:dyDescent="0.2">
      <c r="A500" s="1">
        <v>129547803</v>
      </c>
      <c r="B500" s="2" t="s">
        <v>568</v>
      </c>
      <c r="C500" s="2" t="s">
        <v>558</v>
      </c>
      <c r="D500" s="18">
        <v>99.15</v>
      </c>
      <c r="E500" s="23">
        <f t="shared" si="70"/>
        <v>896.87199999999996</v>
      </c>
      <c r="F500" s="12">
        <v>917.56399999999996</v>
      </c>
      <c r="G500" s="12">
        <v>885.81799999999998</v>
      </c>
      <c r="H500" s="12">
        <v>887.23500000000001</v>
      </c>
      <c r="I500" s="22">
        <f t="shared" si="71"/>
        <v>9.0456000000000003</v>
      </c>
      <c r="J500" s="24">
        <f t="shared" si="63"/>
        <v>0.23910000000000001</v>
      </c>
      <c r="K500" s="24">
        <f t="shared" si="64"/>
        <v>0.1195</v>
      </c>
      <c r="L500" s="24">
        <f t="shared" si="65"/>
        <v>0.88049999999999995</v>
      </c>
      <c r="M500" s="24">
        <f t="shared" si="66"/>
        <v>0.26169999999999999</v>
      </c>
      <c r="N500" s="24">
        <f t="shared" si="67"/>
        <v>0.1308</v>
      </c>
      <c r="O500" s="24">
        <f t="shared" si="68"/>
        <v>0.86919999999999997</v>
      </c>
      <c r="P500" s="24">
        <f t="shared" si="69"/>
        <v>0.87370000000000003</v>
      </c>
    </row>
    <row r="501" spans="1:16" x14ac:dyDescent="0.2">
      <c r="A501" s="1">
        <v>129548803</v>
      </c>
      <c r="B501" s="2" t="s">
        <v>569</v>
      </c>
      <c r="C501" s="2" t="s">
        <v>558</v>
      </c>
      <c r="D501" s="18">
        <v>61.622</v>
      </c>
      <c r="E501" s="23">
        <f t="shared" si="70"/>
        <v>1075.2139999999999</v>
      </c>
      <c r="F501" s="12">
        <v>1068.47</v>
      </c>
      <c r="G501" s="12">
        <v>1080.825</v>
      </c>
      <c r="H501" s="12">
        <v>1076.347</v>
      </c>
      <c r="I501" s="22">
        <f t="shared" si="71"/>
        <v>17.448499999999999</v>
      </c>
      <c r="J501" s="24">
        <f t="shared" ref="J501" si="72">TRUNC(I501/$I$503,4)</f>
        <v>0.46129999999999999</v>
      </c>
      <c r="K501" s="24">
        <f t="shared" ref="K501" si="73">TRUNC(J501*0.5,4)</f>
        <v>0.2306</v>
      </c>
      <c r="L501" s="24">
        <f t="shared" ref="L501" si="74">TRUNC(1-K501,4)</f>
        <v>0.76939999999999997</v>
      </c>
      <c r="M501" s="24">
        <f t="shared" ref="M501" si="75">TRUNC(E501/$E$504,4)</f>
        <v>0.31369999999999998</v>
      </c>
      <c r="N501" s="24">
        <f t="shared" ref="N501" si="76">TRUNC(M501*0.5,4)</f>
        <v>0.15679999999999999</v>
      </c>
      <c r="O501" s="24">
        <f t="shared" ref="O501" si="77">TRUNC(1-N501,4)</f>
        <v>0.84319999999999995</v>
      </c>
      <c r="P501" s="24">
        <f t="shared" ref="P501" si="78">TRUNC((L501*0.4)+(O501*0.6),4)</f>
        <v>0.81359999999999999</v>
      </c>
    </row>
    <row r="503" spans="1:16" x14ac:dyDescent="0.2">
      <c r="D503" s="23">
        <f>SUM(D2:D501)</f>
        <v>45305.784000000065</v>
      </c>
      <c r="E503" s="23">
        <f>SUM(E2:E501)</f>
        <v>1713502.7419999992</v>
      </c>
      <c r="I503" s="22">
        <f>ROUND(E503/D503,4)</f>
        <v>37.820799999999998</v>
      </c>
      <c r="P503" s="22">
        <f>TRUNC(PERCENTILE(P2:P501,0.7),4)</f>
        <v>0.75619999999999998</v>
      </c>
    </row>
    <row r="504" spans="1:16" x14ac:dyDescent="0.2">
      <c r="E504" s="23">
        <f>ROUND(AVERAGE(E2:E501),3)</f>
        <v>3427.0050000000001</v>
      </c>
      <c r="P504" s="22" t="s">
        <v>583</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506"/>
  <sheetViews>
    <sheetView workbookViewId="0">
      <pane xSplit="2" ySplit="1" topLeftCell="C482" activePane="bottomRight" state="frozen"/>
      <selection pane="topRight" activeCell="C1" sqref="C1"/>
      <selection pane="bottomLeft" activeCell="A2" sqref="A2"/>
      <selection pane="bottomRight" activeCell="D380" sqref="D380"/>
    </sheetView>
  </sheetViews>
  <sheetFormatPr defaultColWidth="9.85546875" defaultRowHeight="11.25" x14ac:dyDescent="0.2"/>
  <cols>
    <col min="1" max="1" width="8.7109375" style="93" bestFit="1" customWidth="1"/>
    <col min="2" max="2" width="21.7109375" style="94" bestFit="1" customWidth="1"/>
    <col min="3" max="3" width="11.85546875" style="94" bestFit="1" customWidth="1"/>
    <col min="4" max="13" width="10.85546875" style="95" bestFit="1" customWidth="1"/>
    <col min="14" max="15" width="10.85546875" style="95" customWidth="1"/>
    <col min="16" max="17" width="9.85546875" style="94"/>
    <col min="18" max="18" width="12.28515625" style="94" bestFit="1" customWidth="1"/>
    <col min="19" max="19" width="11.140625" style="94" customWidth="1"/>
    <col min="20" max="20" width="11" style="94" customWidth="1"/>
    <col min="21" max="21" width="2.28515625" style="94" customWidth="1"/>
    <col min="22" max="22" width="11.28515625" style="94" customWidth="1"/>
    <col min="23" max="23" width="12.28515625" style="94" customWidth="1"/>
    <col min="24" max="16384" width="9.85546875" style="94"/>
  </cols>
  <sheetData>
    <row r="1" spans="1:23" s="189" customFormat="1" ht="45" x14ac:dyDescent="0.2">
      <c r="A1" s="99" t="s">
        <v>0</v>
      </c>
      <c r="B1" s="100" t="s">
        <v>1</v>
      </c>
      <c r="C1" s="100" t="s">
        <v>2</v>
      </c>
      <c r="D1" s="101" t="s">
        <v>670</v>
      </c>
      <c r="E1" s="101" t="s">
        <v>718</v>
      </c>
      <c r="F1" s="101" t="s">
        <v>717</v>
      </c>
      <c r="G1" s="101" t="s">
        <v>716</v>
      </c>
      <c r="H1" s="101" t="s">
        <v>715</v>
      </c>
      <c r="I1" s="101" t="s">
        <v>714</v>
      </c>
      <c r="J1" s="101" t="s">
        <v>713</v>
      </c>
      <c r="K1" s="101" t="s">
        <v>712</v>
      </c>
      <c r="L1" s="101" t="s">
        <v>711</v>
      </c>
      <c r="M1" s="101" t="s">
        <v>710</v>
      </c>
      <c r="N1" s="101" t="s">
        <v>709</v>
      </c>
      <c r="O1" s="101" t="s">
        <v>708</v>
      </c>
      <c r="R1" s="190" t="s">
        <v>722</v>
      </c>
      <c r="S1" s="193" t="s">
        <v>723</v>
      </c>
      <c r="T1" s="189" t="s">
        <v>724</v>
      </c>
      <c r="V1" s="193" t="s">
        <v>725</v>
      </c>
      <c r="W1" s="189" t="s">
        <v>726</v>
      </c>
    </row>
    <row r="2" spans="1:23" ht="12.75" x14ac:dyDescent="0.2">
      <c r="A2" s="1">
        <v>101260303</v>
      </c>
      <c r="B2" s="2" t="s">
        <v>3</v>
      </c>
      <c r="C2" s="2" t="s">
        <v>4</v>
      </c>
      <c r="D2" s="95">
        <v>4428.5410000000002</v>
      </c>
      <c r="E2" s="95">
        <v>4397.8890000000001</v>
      </c>
      <c r="F2" s="95">
        <v>4397.857</v>
      </c>
      <c r="G2" s="95">
        <v>4465.2129999999997</v>
      </c>
      <c r="H2" s="95">
        <v>4386.4889999999996</v>
      </c>
      <c r="I2" s="95">
        <v>4384.924</v>
      </c>
      <c r="J2" s="95">
        <v>4396.1509999999998</v>
      </c>
      <c r="K2" s="95">
        <v>4381.9030000000002</v>
      </c>
      <c r="L2" s="95">
        <v>4345.01</v>
      </c>
      <c r="M2" s="95">
        <v>4213.5870000000004</v>
      </c>
      <c r="N2" s="95">
        <v>4169.9120000000003</v>
      </c>
      <c r="O2" s="95">
        <v>4158.183</v>
      </c>
      <c r="R2" s="191">
        <v>3503.5070000000001</v>
      </c>
      <c r="S2" s="95">
        <f>R2-D2</f>
        <v>-925.03400000000011</v>
      </c>
      <c r="T2" s="192">
        <f>S2/D2</f>
        <v>-0.2088800803695845</v>
      </c>
      <c r="V2" s="95">
        <f>R2-O2</f>
        <v>-654.67599999999993</v>
      </c>
      <c r="W2" s="192">
        <f>V2/O2</f>
        <v>-0.15744280614874331</v>
      </c>
    </row>
    <row r="3" spans="1:23" ht="12.75" x14ac:dyDescent="0.2">
      <c r="A3" s="1">
        <v>101260803</v>
      </c>
      <c r="B3" s="2" t="s">
        <v>5</v>
      </c>
      <c r="C3" s="2" t="s">
        <v>4</v>
      </c>
      <c r="D3" s="95">
        <v>2548.7600000000002</v>
      </c>
      <c r="E3" s="95">
        <v>2494.35</v>
      </c>
      <c r="F3" s="95">
        <v>2416.607</v>
      </c>
      <c r="G3" s="95">
        <v>2405.8980000000001</v>
      </c>
      <c r="H3" s="95">
        <v>2410.9929999999999</v>
      </c>
      <c r="I3" s="95">
        <v>2304.4029999999998</v>
      </c>
      <c r="J3" s="95">
        <v>2261.8580000000002</v>
      </c>
      <c r="K3" s="95">
        <v>2242.7469999999998</v>
      </c>
      <c r="L3" s="95">
        <v>2222.2429999999999</v>
      </c>
      <c r="M3" s="95">
        <v>2162.6190000000001</v>
      </c>
      <c r="N3" s="95">
        <v>2072.0140000000001</v>
      </c>
      <c r="O3" s="95">
        <v>2050.3620000000001</v>
      </c>
      <c r="R3" s="191">
        <v>1736.3610000000001</v>
      </c>
      <c r="S3" s="95">
        <f t="shared" ref="S3:S66" si="0">R3-D3</f>
        <v>-812.39900000000011</v>
      </c>
      <c r="T3" s="192">
        <f t="shared" ref="T3:T66" si="1">S3/D3</f>
        <v>-0.31874283965536182</v>
      </c>
      <c r="V3" s="95">
        <f t="shared" ref="V3:V66" si="2">R3-O3</f>
        <v>-314.00099999999998</v>
      </c>
      <c r="W3" s="192">
        <f t="shared" ref="W3:W66" si="3">V3/O3</f>
        <v>-0.15314417649176096</v>
      </c>
    </row>
    <row r="4" spans="1:23" ht="12.75" x14ac:dyDescent="0.2">
      <c r="A4" s="1">
        <v>101261302</v>
      </c>
      <c r="B4" s="2" t="s">
        <v>6</v>
      </c>
      <c r="C4" s="2" t="s">
        <v>4</v>
      </c>
      <c r="D4" s="95">
        <v>6354.5940000000001</v>
      </c>
      <c r="E4" s="95">
        <v>6348.1139999999996</v>
      </c>
      <c r="F4" s="95">
        <v>6304.6629999999996</v>
      </c>
      <c r="G4" s="95">
        <v>6273.02</v>
      </c>
      <c r="H4" s="95">
        <v>6276.06</v>
      </c>
      <c r="I4" s="95">
        <v>6219.3670000000002</v>
      </c>
      <c r="J4" s="95">
        <v>6190.7250000000004</v>
      </c>
      <c r="K4" s="95">
        <v>6158.0339999999997</v>
      </c>
      <c r="L4" s="95">
        <v>6104.2160000000003</v>
      </c>
      <c r="M4" s="95">
        <v>5980.31</v>
      </c>
      <c r="N4" s="95">
        <v>5884.2330000000002</v>
      </c>
      <c r="O4" s="95">
        <v>5826.2969999999996</v>
      </c>
      <c r="R4" s="191">
        <v>4707.5919999999996</v>
      </c>
      <c r="S4" s="95">
        <f t="shared" si="0"/>
        <v>-1647.0020000000004</v>
      </c>
      <c r="T4" s="192">
        <f t="shared" si="1"/>
        <v>-0.25918288406780993</v>
      </c>
      <c r="V4" s="95">
        <f t="shared" si="2"/>
        <v>-1118.7049999999999</v>
      </c>
      <c r="W4" s="192">
        <f t="shared" si="3"/>
        <v>-0.19200960747452456</v>
      </c>
    </row>
    <row r="5" spans="1:23" ht="12.75" x14ac:dyDescent="0.2">
      <c r="A5" s="1">
        <v>101262903</v>
      </c>
      <c r="B5" s="2" t="s">
        <v>7</v>
      </c>
      <c r="C5" s="2" t="s">
        <v>4</v>
      </c>
      <c r="D5" s="95">
        <v>1369.278</v>
      </c>
      <c r="E5" s="95">
        <v>1303.7349999999999</v>
      </c>
      <c r="F5" s="95">
        <v>1310.7239999999999</v>
      </c>
      <c r="G5" s="95">
        <v>1338.422</v>
      </c>
      <c r="H5" s="95">
        <v>1325.345</v>
      </c>
      <c r="I5" s="95">
        <v>1336.4</v>
      </c>
      <c r="J5" s="95">
        <v>1341.164</v>
      </c>
      <c r="K5" s="95">
        <v>1302.086</v>
      </c>
      <c r="L5" s="95">
        <v>1212.827</v>
      </c>
      <c r="M5" s="95">
        <v>1225.3610000000001</v>
      </c>
      <c r="N5" s="95">
        <v>1206.2470000000001</v>
      </c>
      <c r="O5" s="95">
        <v>1176.3789999999999</v>
      </c>
      <c r="R5" s="191">
        <v>1236.7660000000001</v>
      </c>
      <c r="S5" s="95">
        <f t="shared" si="0"/>
        <v>-132.51199999999994</v>
      </c>
      <c r="T5" s="192">
        <f t="shared" si="1"/>
        <v>-9.6775088769409823E-2</v>
      </c>
      <c r="V5" s="95">
        <f t="shared" si="2"/>
        <v>60.387000000000171</v>
      </c>
      <c r="W5" s="192">
        <f t="shared" si="3"/>
        <v>5.1332946269867258E-2</v>
      </c>
    </row>
    <row r="6" spans="1:23" ht="12.75" x14ac:dyDescent="0.2">
      <c r="A6" s="1">
        <v>101264003</v>
      </c>
      <c r="B6" s="2" t="s">
        <v>8</v>
      </c>
      <c r="C6" s="2" t="s">
        <v>4</v>
      </c>
      <c r="D6" s="95">
        <v>3663.627</v>
      </c>
      <c r="E6" s="95">
        <v>3726.7759999999998</v>
      </c>
      <c r="F6" s="95">
        <v>3807.27</v>
      </c>
      <c r="G6" s="95">
        <v>3948.8040000000001</v>
      </c>
      <c r="H6" s="95">
        <v>3981.6210000000001</v>
      </c>
      <c r="I6" s="95">
        <v>3932.05</v>
      </c>
      <c r="J6" s="95">
        <v>3900.9630000000002</v>
      </c>
      <c r="K6" s="95">
        <v>3929.578</v>
      </c>
      <c r="L6" s="95">
        <v>3849.797</v>
      </c>
      <c r="M6" s="95">
        <v>3835.2469999999998</v>
      </c>
      <c r="N6" s="95">
        <v>3733.9879999999998</v>
      </c>
      <c r="O6" s="95">
        <v>3800.1089999999999</v>
      </c>
      <c r="R6" s="191">
        <v>3046.1309999999999</v>
      </c>
      <c r="S6" s="95">
        <f t="shared" si="0"/>
        <v>-617.49600000000009</v>
      </c>
      <c r="T6" s="192">
        <f t="shared" si="1"/>
        <v>-0.16854772606490784</v>
      </c>
      <c r="V6" s="95">
        <f t="shared" si="2"/>
        <v>-753.97800000000007</v>
      </c>
      <c r="W6" s="192">
        <f t="shared" si="3"/>
        <v>-0.1984095719359629</v>
      </c>
    </row>
    <row r="7" spans="1:23" ht="12.75" x14ac:dyDescent="0.2">
      <c r="A7" s="1">
        <v>101268003</v>
      </c>
      <c r="B7" s="2" t="s">
        <v>9</v>
      </c>
      <c r="C7" s="2" t="s">
        <v>4</v>
      </c>
      <c r="D7" s="95">
        <v>3827.7469999999998</v>
      </c>
      <c r="E7" s="95">
        <v>3841.172</v>
      </c>
      <c r="F7" s="95">
        <v>3828.8649999999998</v>
      </c>
      <c r="G7" s="95">
        <v>3777.6759999999999</v>
      </c>
      <c r="H7" s="95">
        <v>3892.8960000000002</v>
      </c>
      <c r="I7" s="95">
        <v>3861.0680000000002</v>
      </c>
      <c r="J7" s="95">
        <v>3836.9920000000002</v>
      </c>
      <c r="K7" s="95">
        <v>3776.2489999999998</v>
      </c>
      <c r="L7" s="95">
        <v>3759.107</v>
      </c>
      <c r="M7" s="95">
        <v>3710.7130000000002</v>
      </c>
      <c r="N7" s="95">
        <v>3569.895</v>
      </c>
      <c r="O7" s="95">
        <v>3608.0749999999998</v>
      </c>
      <c r="R7" s="191">
        <v>2898.5549999999998</v>
      </c>
      <c r="S7" s="95">
        <f t="shared" si="0"/>
        <v>-929.19200000000001</v>
      </c>
      <c r="T7" s="192">
        <f t="shared" si="1"/>
        <v>-0.24275167611652496</v>
      </c>
      <c r="V7" s="95">
        <f t="shared" si="2"/>
        <v>-709.52</v>
      </c>
      <c r="W7" s="192">
        <f t="shared" si="3"/>
        <v>-0.19664779695544024</v>
      </c>
    </row>
    <row r="8" spans="1:23" ht="12.75" x14ac:dyDescent="0.2">
      <c r="A8" s="1">
        <v>101301303</v>
      </c>
      <c r="B8" s="2" t="s">
        <v>10</v>
      </c>
      <c r="C8" s="2" t="s">
        <v>11</v>
      </c>
      <c r="D8" s="95">
        <v>1285.7560000000001</v>
      </c>
      <c r="E8" s="95">
        <v>1234.617</v>
      </c>
      <c r="F8" s="95">
        <v>1240.8979999999999</v>
      </c>
      <c r="G8" s="95">
        <v>1248.807</v>
      </c>
      <c r="H8" s="95">
        <v>1261.798</v>
      </c>
      <c r="I8" s="95">
        <v>1261.222</v>
      </c>
      <c r="J8" s="95">
        <v>1251.3430000000001</v>
      </c>
      <c r="K8" s="95">
        <v>1259.0319999999999</v>
      </c>
      <c r="L8" s="95">
        <v>1218.184</v>
      </c>
      <c r="M8" s="95">
        <v>1219.3040000000001</v>
      </c>
      <c r="N8" s="95">
        <v>1188.5630000000001</v>
      </c>
      <c r="O8" s="95">
        <v>1150.5309999999999</v>
      </c>
      <c r="R8" s="191">
        <v>1121.1110000000001</v>
      </c>
      <c r="S8" s="95">
        <f t="shared" si="0"/>
        <v>-164.64499999999998</v>
      </c>
      <c r="T8" s="192">
        <f t="shared" si="1"/>
        <v>-0.12805306761158414</v>
      </c>
      <c r="V8" s="95">
        <f t="shared" si="2"/>
        <v>-29.419999999999845</v>
      </c>
      <c r="W8" s="192">
        <f t="shared" si="3"/>
        <v>-2.5570801655930911E-2</v>
      </c>
    </row>
    <row r="9" spans="1:23" ht="12.75" x14ac:dyDescent="0.2">
      <c r="A9" s="1">
        <v>101301403</v>
      </c>
      <c r="B9" s="2" t="s">
        <v>12</v>
      </c>
      <c r="C9" s="2" t="s">
        <v>11</v>
      </c>
      <c r="D9" s="95">
        <v>2617.9780000000001</v>
      </c>
      <c r="E9" s="95">
        <v>2622.4650000000001</v>
      </c>
      <c r="F9" s="95">
        <v>2523.5309999999999</v>
      </c>
      <c r="G9" s="95">
        <v>2547.9810000000002</v>
      </c>
      <c r="H9" s="95">
        <v>2519.5320000000002</v>
      </c>
      <c r="I9" s="95">
        <v>2513.6909999999998</v>
      </c>
      <c r="J9" s="95">
        <v>2452.4929999999999</v>
      </c>
      <c r="K9" s="95">
        <v>2402.6570000000002</v>
      </c>
      <c r="L9" s="95">
        <v>2410.3980000000001</v>
      </c>
      <c r="M9" s="95">
        <v>2342.3670000000002</v>
      </c>
      <c r="N9" s="95">
        <v>2366.65</v>
      </c>
      <c r="O9" s="95">
        <v>2326.6860000000001</v>
      </c>
      <c r="R9" s="191">
        <v>1860.7449999999999</v>
      </c>
      <c r="S9" s="95">
        <f t="shared" si="0"/>
        <v>-757.23300000000017</v>
      </c>
      <c r="T9" s="192">
        <f t="shared" si="1"/>
        <v>-0.28924345429946324</v>
      </c>
      <c r="V9" s="95">
        <f t="shared" si="2"/>
        <v>-465.94100000000026</v>
      </c>
      <c r="W9" s="192">
        <f t="shared" si="3"/>
        <v>-0.20025951073758996</v>
      </c>
    </row>
    <row r="10" spans="1:23" ht="12.75" x14ac:dyDescent="0.2">
      <c r="A10" s="1">
        <v>101303503</v>
      </c>
      <c r="B10" s="2" t="s">
        <v>13</v>
      </c>
      <c r="C10" s="2" t="s">
        <v>11</v>
      </c>
      <c r="D10" s="95">
        <v>1091.7529999999999</v>
      </c>
      <c r="E10" s="95">
        <v>1096.9659999999999</v>
      </c>
      <c r="F10" s="95">
        <v>1120.077</v>
      </c>
      <c r="G10" s="95">
        <v>1103.9839999999999</v>
      </c>
      <c r="H10" s="95">
        <v>1096.431</v>
      </c>
      <c r="I10" s="95">
        <v>1046.421</v>
      </c>
      <c r="J10" s="95">
        <v>1054.0160000000001</v>
      </c>
      <c r="K10" s="95">
        <v>996.87400000000002</v>
      </c>
      <c r="L10" s="95">
        <v>947.35799999999995</v>
      </c>
      <c r="M10" s="95">
        <v>929.22500000000002</v>
      </c>
      <c r="N10" s="95">
        <v>955.173</v>
      </c>
      <c r="O10" s="95">
        <v>951.16399999999999</v>
      </c>
      <c r="R10" s="191">
        <v>809.93399999999997</v>
      </c>
      <c r="S10" s="95">
        <f t="shared" si="0"/>
        <v>-281.81899999999996</v>
      </c>
      <c r="T10" s="192">
        <f t="shared" si="1"/>
        <v>-0.25813439486770356</v>
      </c>
      <c r="V10" s="95">
        <f t="shared" si="2"/>
        <v>-141.23000000000002</v>
      </c>
      <c r="W10" s="192">
        <f t="shared" si="3"/>
        <v>-0.1484812293148185</v>
      </c>
    </row>
    <row r="11" spans="1:23" ht="12.75" x14ac:dyDescent="0.2">
      <c r="A11" s="1">
        <v>101306503</v>
      </c>
      <c r="B11" s="2" t="s">
        <v>14</v>
      </c>
      <c r="C11" s="2" t="s">
        <v>11</v>
      </c>
      <c r="D11" s="95">
        <v>954.24599999999998</v>
      </c>
      <c r="E11" s="95">
        <v>927.66700000000003</v>
      </c>
      <c r="F11" s="95">
        <v>907.50900000000001</v>
      </c>
      <c r="G11" s="95">
        <v>886.94799999999998</v>
      </c>
      <c r="H11" s="95">
        <v>889.41300000000001</v>
      </c>
      <c r="I11" s="95">
        <v>842.322</v>
      </c>
      <c r="J11" s="95">
        <v>839.92499999999995</v>
      </c>
      <c r="K11" s="95">
        <v>800.96299999999997</v>
      </c>
      <c r="L11" s="95">
        <v>804.36900000000003</v>
      </c>
      <c r="M11" s="95">
        <v>780.54399999999998</v>
      </c>
      <c r="N11" s="95">
        <v>791.82100000000003</v>
      </c>
      <c r="O11" s="95">
        <v>749.78300000000002</v>
      </c>
      <c r="R11" s="191">
        <v>625.495</v>
      </c>
      <c r="S11" s="95">
        <f t="shared" si="0"/>
        <v>-328.75099999999998</v>
      </c>
      <c r="T11" s="192">
        <f t="shared" si="1"/>
        <v>-0.34451388845224395</v>
      </c>
      <c r="V11" s="95">
        <f t="shared" si="2"/>
        <v>-124.28800000000001</v>
      </c>
      <c r="W11" s="192">
        <f t="shared" si="3"/>
        <v>-0.16576529475861684</v>
      </c>
    </row>
    <row r="12" spans="1:23" ht="12.75" x14ac:dyDescent="0.2">
      <c r="A12" s="1">
        <v>101308503</v>
      </c>
      <c r="B12" s="2" t="s">
        <v>15</v>
      </c>
      <c r="C12" s="2" t="s">
        <v>11</v>
      </c>
      <c r="D12" s="95">
        <v>1179.107</v>
      </c>
      <c r="E12" s="95">
        <v>1182.33</v>
      </c>
      <c r="F12" s="95">
        <v>1158.8510000000001</v>
      </c>
      <c r="G12" s="95">
        <v>1154.3320000000001</v>
      </c>
      <c r="H12" s="95">
        <v>1145.7059999999999</v>
      </c>
      <c r="I12" s="95">
        <v>1148.4359999999999</v>
      </c>
      <c r="J12" s="95">
        <v>1157.6110000000001</v>
      </c>
      <c r="K12" s="95">
        <v>1127.4010000000001</v>
      </c>
      <c r="L12" s="95">
        <v>1119.2090000000001</v>
      </c>
      <c r="M12" s="95">
        <v>1111.53</v>
      </c>
      <c r="N12" s="95">
        <v>1077.431</v>
      </c>
      <c r="O12" s="95">
        <v>1055.049</v>
      </c>
      <c r="R12" s="191">
        <v>692.99400000000003</v>
      </c>
      <c r="S12" s="95">
        <f t="shared" si="0"/>
        <v>-486.11299999999994</v>
      </c>
      <c r="T12" s="192">
        <f t="shared" si="1"/>
        <v>-0.41227216868358846</v>
      </c>
      <c r="V12" s="95">
        <f t="shared" si="2"/>
        <v>-362.05499999999995</v>
      </c>
      <c r="W12" s="192">
        <f t="shared" si="3"/>
        <v>-0.34316415635671893</v>
      </c>
    </row>
    <row r="13" spans="1:23" ht="12.75" x14ac:dyDescent="0.2">
      <c r="A13" s="1">
        <v>101630504</v>
      </c>
      <c r="B13" s="2" t="s">
        <v>16</v>
      </c>
      <c r="C13" s="2" t="s">
        <v>17</v>
      </c>
      <c r="D13" s="95">
        <v>859.25599999999997</v>
      </c>
      <c r="E13" s="95">
        <v>843.07299999999998</v>
      </c>
      <c r="F13" s="95">
        <v>846.43499999999995</v>
      </c>
      <c r="G13" s="95">
        <v>824.51099999999997</v>
      </c>
      <c r="H13" s="95">
        <v>837.28399999999999</v>
      </c>
      <c r="I13" s="95">
        <v>827.49800000000005</v>
      </c>
      <c r="J13" s="95">
        <v>806.31799999999998</v>
      </c>
      <c r="K13" s="95">
        <v>802.93200000000002</v>
      </c>
      <c r="L13" s="95">
        <v>803.24800000000005</v>
      </c>
      <c r="M13" s="95">
        <v>799.53700000000003</v>
      </c>
      <c r="N13" s="95">
        <v>825.96900000000005</v>
      </c>
      <c r="O13" s="95">
        <v>757.3</v>
      </c>
      <c r="R13" s="191">
        <v>568.77599999999995</v>
      </c>
      <c r="S13" s="95">
        <f t="shared" si="0"/>
        <v>-290.48</v>
      </c>
      <c r="T13" s="192">
        <f t="shared" si="1"/>
        <v>-0.33805990298583893</v>
      </c>
      <c r="V13" s="95">
        <f t="shared" si="2"/>
        <v>-188.524</v>
      </c>
      <c r="W13" s="192">
        <f t="shared" si="3"/>
        <v>-0.24894229499537834</v>
      </c>
    </row>
    <row r="14" spans="1:23" ht="12.75" x14ac:dyDescent="0.2">
      <c r="A14" s="1">
        <v>101630903</v>
      </c>
      <c r="B14" s="2" t="s">
        <v>18</v>
      </c>
      <c r="C14" s="2" t="s">
        <v>17</v>
      </c>
      <c r="D14" s="95">
        <v>1423.81</v>
      </c>
      <c r="E14" s="95">
        <v>1414.9659999999999</v>
      </c>
      <c r="F14" s="95">
        <v>1388.3009999999999</v>
      </c>
      <c r="G14" s="95">
        <v>1371.086</v>
      </c>
      <c r="H14" s="95">
        <v>1356.7449999999999</v>
      </c>
      <c r="I14" s="95">
        <v>1355.569</v>
      </c>
      <c r="J14" s="95">
        <v>1343.7550000000001</v>
      </c>
      <c r="K14" s="95">
        <v>1337.6379999999999</v>
      </c>
      <c r="L14" s="95">
        <v>1331.316</v>
      </c>
      <c r="M14" s="95">
        <v>1301.9749999999999</v>
      </c>
      <c r="N14" s="95">
        <v>1292.124</v>
      </c>
      <c r="O14" s="95">
        <v>1268.5730000000001</v>
      </c>
      <c r="R14" s="191">
        <v>1123.4780000000001</v>
      </c>
      <c r="S14" s="95">
        <f t="shared" si="0"/>
        <v>-300.33199999999988</v>
      </c>
      <c r="T14" s="192">
        <f t="shared" si="1"/>
        <v>-0.21093544784767623</v>
      </c>
      <c r="V14" s="95">
        <f t="shared" si="2"/>
        <v>-145.09500000000003</v>
      </c>
      <c r="W14" s="192">
        <f t="shared" si="3"/>
        <v>-0.11437654750652901</v>
      </c>
    </row>
    <row r="15" spans="1:23" ht="12.75" x14ac:dyDescent="0.2">
      <c r="A15" s="1">
        <v>101631003</v>
      </c>
      <c r="B15" s="2" t="s">
        <v>19</v>
      </c>
      <c r="C15" s="2" t="s">
        <v>17</v>
      </c>
      <c r="D15" s="95">
        <v>1793.18</v>
      </c>
      <c r="E15" s="95">
        <v>1748.847</v>
      </c>
      <c r="F15" s="95">
        <v>1683.2090000000001</v>
      </c>
      <c r="G15" s="95">
        <v>1674.3579999999999</v>
      </c>
      <c r="H15" s="95">
        <v>1655.5340000000001</v>
      </c>
      <c r="I15" s="95">
        <v>1632.0029999999999</v>
      </c>
      <c r="J15" s="95">
        <v>1612.2919999999999</v>
      </c>
      <c r="K15" s="95">
        <v>1605.069</v>
      </c>
      <c r="L15" s="95">
        <v>1551.171</v>
      </c>
      <c r="M15" s="95">
        <v>1534.866</v>
      </c>
      <c r="N15" s="95">
        <v>1457.0250000000001</v>
      </c>
      <c r="O15" s="95">
        <v>1463.953</v>
      </c>
      <c r="R15" s="191">
        <v>1297.8889999999999</v>
      </c>
      <c r="S15" s="95">
        <f t="shared" si="0"/>
        <v>-495.29100000000017</v>
      </c>
      <c r="T15" s="192">
        <f t="shared" si="1"/>
        <v>-0.2762081888042473</v>
      </c>
      <c r="V15" s="95">
        <f t="shared" si="2"/>
        <v>-166.06400000000008</v>
      </c>
      <c r="W15" s="192">
        <f t="shared" si="3"/>
        <v>-0.11343533569725263</v>
      </c>
    </row>
    <row r="16" spans="1:23" ht="12.75" x14ac:dyDescent="0.2">
      <c r="A16" s="1">
        <v>101631203</v>
      </c>
      <c r="B16" s="2" t="s">
        <v>20</v>
      </c>
      <c r="C16" s="2" t="s">
        <v>17</v>
      </c>
      <c r="D16" s="95">
        <v>1581.2460000000001</v>
      </c>
      <c r="E16" s="95">
        <v>1597.17</v>
      </c>
      <c r="F16" s="95">
        <v>1579.1</v>
      </c>
      <c r="G16" s="95">
        <v>1550.78</v>
      </c>
      <c r="H16" s="95">
        <v>1577.923</v>
      </c>
      <c r="I16" s="95">
        <v>1575.9159999999999</v>
      </c>
      <c r="J16" s="95">
        <v>1546.367</v>
      </c>
      <c r="K16" s="95">
        <v>1530.5989999999999</v>
      </c>
      <c r="L16" s="95">
        <v>1541.3050000000001</v>
      </c>
      <c r="M16" s="95">
        <v>1529.4549999999999</v>
      </c>
      <c r="N16" s="95">
        <v>1522.62</v>
      </c>
      <c r="O16" s="95">
        <v>1529.606</v>
      </c>
      <c r="R16" s="191">
        <v>1235.5989999999999</v>
      </c>
      <c r="S16" s="95">
        <f t="shared" si="0"/>
        <v>-345.64700000000016</v>
      </c>
      <c r="T16" s="192">
        <f t="shared" si="1"/>
        <v>-0.21859154110113174</v>
      </c>
      <c r="V16" s="95">
        <f t="shared" si="2"/>
        <v>-294.00700000000006</v>
      </c>
      <c r="W16" s="192">
        <f t="shared" si="3"/>
        <v>-0.19221093536505482</v>
      </c>
    </row>
    <row r="17" spans="1:23" ht="12.75" x14ac:dyDescent="0.2">
      <c r="A17" s="1">
        <v>101631503</v>
      </c>
      <c r="B17" s="2" t="s">
        <v>21</v>
      </c>
      <c r="C17" s="2" t="s">
        <v>17</v>
      </c>
      <c r="D17" s="95">
        <v>1236.2909999999999</v>
      </c>
      <c r="E17" s="95">
        <v>1199.03</v>
      </c>
      <c r="F17" s="95">
        <v>1209.7650000000001</v>
      </c>
      <c r="G17" s="95">
        <v>1200.421</v>
      </c>
      <c r="H17" s="95">
        <v>1191.2840000000001</v>
      </c>
      <c r="I17" s="95">
        <v>1189.9190000000001</v>
      </c>
      <c r="J17" s="95">
        <v>1130.9580000000001</v>
      </c>
      <c r="K17" s="95">
        <v>1103.711</v>
      </c>
      <c r="L17" s="95">
        <v>1060.6410000000001</v>
      </c>
      <c r="M17" s="95">
        <v>1035.4939999999999</v>
      </c>
      <c r="N17" s="95">
        <v>1048.0119999999999</v>
      </c>
      <c r="O17" s="95">
        <v>1059.2650000000001</v>
      </c>
      <c r="R17" s="191">
        <v>936.048</v>
      </c>
      <c r="S17" s="95">
        <f t="shared" si="0"/>
        <v>-300.24299999999994</v>
      </c>
      <c r="T17" s="192">
        <f t="shared" si="1"/>
        <v>-0.24285787084108834</v>
      </c>
      <c r="V17" s="95">
        <f t="shared" si="2"/>
        <v>-123.2170000000001</v>
      </c>
      <c r="W17" s="192">
        <f t="shared" si="3"/>
        <v>-0.1163231108362875</v>
      </c>
    </row>
    <row r="18" spans="1:23" ht="12.75" x14ac:dyDescent="0.2">
      <c r="A18" s="1">
        <v>101631703</v>
      </c>
      <c r="B18" s="2" t="s">
        <v>22</v>
      </c>
      <c r="C18" s="2" t="s">
        <v>17</v>
      </c>
      <c r="D18" s="95">
        <v>3738.1089999999999</v>
      </c>
      <c r="E18" s="95">
        <v>3769.0970000000002</v>
      </c>
      <c r="F18" s="95">
        <v>3758.42</v>
      </c>
      <c r="G18" s="95">
        <v>3795.6669999999999</v>
      </c>
      <c r="H18" s="95">
        <v>3878.259</v>
      </c>
      <c r="I18" s="95">
        <v>3922.9769999999999</v>
      </c>
      <c r="J18" s="95">
        <v>3962.1889999999999</v>
      </c>
      <c r="K18" s="95">
        <v>4033.8420000000001</v>
      </c>
      <c r="L18" s="95">
        <v>3990.2020000000002</v>
      </c>
      <c r="M18" s="95">
        <v>4045.5210000000002</v>
      </c>
      <c r="N18" s="95">
        <v>4144.4480000000003</v>
      </c>
      <c r="O18" s="95">
        <v>4279.7030000000004</v>
      </c>
      <c r="R18" s="191">
        <v>5255.5209999999997</v>
      </c>
      <c r="S18" s="95">
        <f t="shared" si="0"/>
        <v>1517.4119999999998</v>
      </c>
      <c r="T18" s="192">
        <f t="shared" si="1"/>
        <v>0.40593037816714278</v>
      </c>
      <c r="V18" s="95">
        <f t="shared" si="2"/>
        <v>975.8179999999993</v>
      </c>
      <c r="W18" s="192">
        <f t="shared" si="3"/>
        <v>0.2280106820496654</v>
      </c>
    </row>
    <row r="19" spans="1:23" ht="12.75" x14ac:dyDescent="0.2">
      <c r="A19" s="1">
        <v>101631803</v>
      </c>
      <c r="B19" s="2" t="s">
        <v>23</v>
      </c>
      <c r="C19" s="2" t="s">
        <v>17</v>
      </c>
      <c r="D19" s="95">
        <v>1825.8510000000001</v>
      </c>
      <c r="E19" s="95">
        <v>1857.1289999999999</v>
      </c>
      <c r="F19" s="95">
        <v>1854.393</v>
      </c>
      <c r="G19" s="95">
        <v>1832.6410000000001</v>
      </c>
      <c r="H19" s="95">
        <v>1833.7239999999999</v>
      </c>
      <c r="I19" s="95">
        <v>1829.357</v>
      </c>
      <c r="J19" s="95">
        <v>1811.4390000000001</v>
      </c>
      <c r="K19" s="95">
        <v>1885.4280000000001</v>
      </c>
      <c r="L19" s="95">
        <v>1784.604</v>
      </c>
      <c r="M19" s="95">
        <v>1727.2539999999999</v>
      </c>
      <c r="N19" s="95">
        <v>1730.5730000000001</v>
      </c>
      <c r="O19" s="95">
        <v>1652.1569999999999</v>
      </c>
      <c r="R19" s="191">
        <v>1628.8150000000001</v>
      </c>
      <c r="S19" s="95">
        <f t="shared" si="0"/>
        <v>-197.03600000000006</v>
      </c>
      <c r="T19" s="192">
        <f t="shared" si="1"/>
        <v>-0.10791461077601625</v>
      </c>
      <c r="V19" s="95">
        <f t="shared" si="2"/>
        <v>-23.341999999999871</v>
      </c>
      <c r="W19" s="192">
        <f t="shared" si="3"/>
        <v>-1.412819725970345E-2</v>
      </c>
    </row>
    <row r="20" spans="1:23" ht="12.75" x14ac:dyDescent="0.2">
      <c r="A20" s="1">
        <v>101631903</v>
      </c>
      <c r="B20" s="2" t="s">
        <v>24</v>
      </c>
      <c r="C20" s="2" t="s">
        <v>17</v>
      </c>
      <c r="D20" s="95">
        <v>1209.681</v>
      </c>
      <c r="E20" s="95">
        <v>1215.8900000000001</v>
      </c>
      <c r="F20" s="95">
        <v>1206.943</v>
      </c>
      <c r="G20" s="95">
        <v>1236.127</v>
      </c>
      <c r="H20" s="95">
        <v>1263.405</v>
      </c>
      <c r="I20" s="95">
        <v>1244.8869999999999</v>
      </c>
      <c r="J20" s="95">
        <v>1251.9770000000001</v>
      </c>
      <c r="K20" s="95">
        <v>1254.934</v>
      </c>
      <c r="L20" s="95">
        <v>1254.1849999999999</v>
      </c>
      <c r="M20" s="95">
        <v>1308.1010000000001</v>
      </c>
      <c r="N20" s="95">
        <v>1258.0709999999999</v>
      </c>
      <c r="O20" s="95">
        <v>1277.1949999999999</v>
      </c>
      <c r="R20" s="191">
        <v>1124.633</v>
      </c>
      <c r="S20" s="95">
        <f t="shared" si="0"/>
        <v>-85.048000000000002</v>
      </c>
      <c r="T20" s="192">
        <f t="shared" si="1"/>
        <v>-7.0306138560496528E-2</v>
      </c>
      <c r="V20" s="95">
        <f t="shared" si="2"/>
        <v>-152.5619999999999</v>
      </c>
      <c r="W20" s="192">
        <f t="shared" si="3"/>
        <v>-0.1194508277905879</v>
      </c>
    </row>
    <row r="21" spans="1:23" ht="12.75" x14ac:dyDescent="0.2">
      <c r="A21" s="1">
        <v>101632403</v>
      </c>
      <c r="B21" s="2" t="s">
        <v>25</v>
      </c>
      <c r="C21" s="2" t="s">
        <v>17</v>
      </c>
      <c r="D21" s="95">
        <v>1489.9179999999999</v>
      </c>
      <c r="E21" s="95">
        <v>1502.058</v>
      </c>
      <c r="F21" s="95">
        <v>1507.6030000000001</v>
      </c>
      <c r="G21" s="95">
        <v>1475.624</v>
      </c>
      <c r="H21" s="95">
        <v>1478.9780000000001</v>
      </c>
      <c r="I21" s="95">
        <v>1488.297</v>
      </c>
      <c r="J21" s="95">
        <v>1514.704</v>
      </c>
      <c r="K21" s="95">
        <v>1492.9390000000001</v>
      </c>
      <c r="L21" s="95">
        <v>1492.4110000000001</v>
      </c>
      <c r="M21" s="95">
        <v>1429.64</v>
      </c>
      <c r="N21" s="95">
        <v>1364.1569999999999</v>
      </c>
      <c r="O21" s="95">
        <v>1361.4390000000001</v>
      </c>
      <c r="R21" s="191">
        <v>1066.241</v>
      </c>
      <c r="S21" s="95">
        <f t="shared" si="0"/>
        <v>-423.67699999999991</v>
      </c>
      <c r="T21" s="192">
        <f t="shared" si="1"/>
        <v>-0.2843626293527563</v>
      </c>
      <c r="V21" s="95">
        <f t="shared" si="2"/>
        <v>-295.19800000000009</v>
      </c>
      <c r="W21" s="192">
        <f t="shared" si="3"/>
        <v>-0.21682792985950899</v>
      </c>
    </row>
    <row r="22" spans="1:23" ht="12.75" x14ac:dyDescent="0.2">
      <c r="A22" s="1">
        <v>101633903</v>
      </c>
      <c r="B22" s="2" t="s">
        <v>26</v>
      </c>
      <c r="C22" s="2" t="s">
        <v>17</v>
      </c>
      <c r="D22" s="95">
        <v>2760.36</v>
      </c>
      <c r="E22" s="95">
        <v>2770.3649999999998</v>
      </c>
      <c r="F22" s="95">
        <v>2757.0619999999999</v>
      </c>
      <c r="G22" s="95">
        <v>2736.248</v>
      </c>
      <c r="H22" s="95">
        <v>2755.078</v>
      </c>
      <c r="I22" s="95">
        <v>2673.252</v>
      </c>
      <c r="J22" s="95">
        <v>2649.1860000000001</v>
      </c>
      <c r="K22" s="95">
        <v>2630.1509999999998</v>
      </c>
      <c r="L22" s="95">
        <v>2627.79</v>
      </c>
      <c r="M22" s="95">
        <v>2530.2640000000001</v>
      </c>
      <c r="N22" s="95">
        <v>2474.183</v>
      </c>
      <c r="O22" s="95">
        <v>2441.3139999999999</v>
      </c>
      <c r="R22" s="191">
        <v>1755.5319999999999</v>
      </c>
      <c r="S22" s="95">
        <f t="shared" si="0"/>
        <v>-1004.8280000000002</v>
      </c>
      <c r="T22" s="192">
        <f t="shared" si="1"/>
        <v>-0.3640206349896391</v>
      </c>
      <c r="V22" s="95">
        <f t="shared" si="2"/>
        <v>-685.78199999999993</v>
      </c>
      <c r="W22" s="192">
        <f t="shared" si="3"/>
        <v>-0.28090692143657064</v>
      </c>
    </row>
    <row r="23" spans="1:23" ht="12.75" x14ac:dyDescent="0.2">
      <c r="A23" s="1">
        <v>101636503</v>
      </c>
      <c r="B23" s="2" t="s">
        <v>27</v>
      </c>
      <c r="C23" s="2" t="s">
        <v>17</v>
      </c>
      <c r="D23" s="95">
        <v>2676.6170000000002</v>
      </c>
      <c r="E23" s="95">
        <v>2747.6080000000002</v>
      </c>
      <c r="F23" s="95">
        <v>2895.8580000000002</v>
      </c>
      <c r="G23" s="95">
        <v>3038.663</v>
      </c>
      <c r="H23" s="95">
        <v>3151.848</v>
      </c>
      <c r="I23" s="95">
        <v>3212.047</v>
      </c>
      <c r="J23" s="95">
        <v>3306.7</v>
      </c>
      <c r="K23" s="95">
        <v>3331.5430000000001</v>
      </c>
      <c r="L23" s="95">
        <v>3463.4679999999998</v>
      </c>
      <c r="M23" s="95">
        <v>3595.4630000000002</v>
      </c>
      <c r="N23" s="95">
        <v>3661.1039999999998</v>
      </c>
      <c r="O23" s="95">
        <v>3786.5169999999998</v>
      </c>
      <c r="R23" s="191">
        <v>4206.3680000000004</v>
      </c>
      <c r="S23" s="95">
        <f t="shared" si="0"/>
        <v>1529.7510000000002</v>
      </c>
      <c r="T23" s="192">
        <f t="shared" si="1"/>
        <v>0.57152405443139609</v>
      </c>
      <c r="V23" s="95">
        <f t="shared" si="2"/>
        <v>419.85100000000057</v>
      </c>
      <c r="W23" s="192">
        <f t="shared" si="3"/>
        <v>0.11088052687997983</v>
      </c>
    </row>
    <row r="24" spans="1:23" ht="12.75" x14ac:dyDescent="0.2">
      <c r="A24" s="1">
        <v>101637002</v>
      </c>
      <c r="B24" s="2" t="s">
        <v>28</v>
      </c>
      <c r="C24" s="2" t="s">
        <v>17</v>
      </c>
      <c r="D24" s="95">
        <v>3786.9560000000001</v>
      </c>
      <c r="E24" s="95">
        <v>3753.0790000000002</v>
      </c>
      <c r="F24" s="95">
        <v>3769.4839999999999</v>
      </c>
      <c r="G24" s="95">
        <v>3708.3890000000001</v>
      </c>
      <c r="H24" s="95">
        <v>3724.43</v>
      </c>
      <c r="I24" s="95">
        <v>3754.7159999999999</v>
      </c>
      <c r="J24" s="95">
        <v>3793.2449999999999</v>
      </c>
      <c r="K24" s="95">
        <v>3794.7559999999999</v>
      </c>
      <c r="L24" s="95">
        <v>3773.9879999999998</v>
      </c>
      <c r="M24" s="95">
        <v>3818.181</v>
      </c>
      <c r="N24" s="95">
        <v>3839.4140000000002</v>
      </c>
      <c r="O24" s="95">
        <v>3849.7330000000002</v>
      </c>
      <c r="R24" s="191">
        <v>3032.17</v>
      </c>
      <c r="S24" s="95">
        <f t="shared" si="0"/>
        <v>-754.78600000000006</v>
      </c>
      <c r="T24" s="192">
        <f t="shared" si="1"/>
        <v>-0.19931205960671317</v>
      </c>
      <c r="V24" s="95">
        <f t="shared" si="2"/>
        <v>-817.5630000000001</v>
      </c>
      <c r="W24" s="192">
        <f t="shared" si="3"/>
        <v>-0.2123687538850097</v>
      </c>
    </row>
    <row r="25" spans="1:23" ht="12.75" x14ac:dyDescent="0.2">
      <c r="A25" s="1">
        <v>101638003</v>
      </c>
      <c r="B25" s="2" t="s">
        <v>29</v>
      </c>
      <c r="C25" s="2" t="s">
        <v>17</v>
      </c>
      <c r="D25" s="95">
        <v>4121.701</v>
      </c>
      <c r="E25" s="95">
        <v>4069.9479999999999</v>
      </c>
      <c r="F25" s="95">
        <v>4121.6689999999999</v>
      </c>
      <c r="G25" s="95">
        <v>4089.1379999999999</v>
      </c>
      <c r="H25" s="95">
        <v>4051.94</v>
      </c>
      <c r="I25" s="95">
        <v>4011.279</v>
      </c>
      <c r="J25" s="95">
        <v>4048.308</v>
      </c>
      <c r="K25" s="95">
        <v>3950.9270000000001</v>
      </c>
      <c r="L25" s="95">
        <v>3939.1439999999998</v>
      </c>
      <c r="M25" s="95">
        <v>3904.0659999999998</v>
      </c>
      <c r="N25" s="95">
        <v>3865.5830000000001</v>
      </c>
      <c r="O25" s="95">
        <v>3833.1889999999999</v>
      </c>
      <c r="R25" s="191">
        <v>3313.3009999999999</v>
      </c>
      <c r="S25" s="95">
        <f t="shared" si="0"/>
        <v>-808.40000000000009</v>
      </c>
      <c r="T25" s="192">
        <f t="shared" si="1"/>
        <v>-0.1961326161213538</v>
      </c>
      <c r="V25" s="95">
        <f t="shared" si="2"/>
        <v>-519.88799999999992</v>
      </c>
      <c r="W25" s="192">
        <f t="shared" si="3"/>
        <v>-0.1356280632131627</v>
      </c>
    </row>
    <row r="26" spans="1:23" ht="12.75" x14ac:dyDescent="0.2">
      <c r="A26" s="1">
        <v>101638803</v>
      </c>
      <c r="B26" s="2" t="s">
        <v>30</v>
      </c>
      <c r="C26" s="2" t="s">
        <v>17</v>
      </c>
      <c r="D26" s="95">
        <v>2138.5210000000002</v>
      </c>
      <c r="E26" s="95">
        <v>2154.346</v>
      </c>
      <c r="F26" s="95">
        <v>2163.7449999999999</v>
      </c>
      <c r="G26" s="95">
        <v>2170.0909999999999</v>
      </c>
      <c r="H26" s="95">
        <v>2155.127</v>
      </c>
      <c r="I26" s="95">
        <v>2167.8069999999998</v>
      </c>
      <c r="J26" s="95">
        <v>2255.91</v>
      </c>
      <c r="K26" s="95">
        <v>2233.549</v>
      </c>
      <c r="L26" s="95">
        <v>2256.2660000000001</v>
      </c>
      <c r="M26" s="95">
        <v>2253.7280000000001</v>
      </c>
      <c r="N26" s="95">
        <v>2280.8470000000002</v>
      </c>
      <c r="O26" s="95">
        <v>2158.1840000000002</v>
      </c>
      <c r="R26" s="191">
        <v>1564.8869999999999</v>
      </c>
      <c r="S26" s="95">
        <f t="shared" si="0"/>
        <v>-573.63400000000024</v>
      </c>
      <c r="T26" s="192">
        <f t="shared" si="1"/>
        <v>-0.26823865652944262</v>
      </c>
      <c r="V26" s="95">
        <f t="shared" si="2"/>
        <v>-593.29700000000025</v>
      </c>
      <c r="W26" s="192">
        <f t="shared" si="3"/>
        <v>-0.27490566142645861</v>
      </c>
    </row>
    <row r="27" spans="1:23" ht="12.75" x14ac:dyDescent="0.2">
      <c r="A27" s="1">
        <v>102027451</v>
      </c>
      <c r="B27" s="2" t="s">
        <v>31</v>
      </c>
      <c r="C27" s="2" t="s">
        <v>32</v>
      </c>
      <c r="D27" s="95">
        <v>39753.735999999997</v>
      </c>
      <c r="E27" s="95">
        <v>39912.510999999999</v>
      </c>
      <c r="F27" s="95">
        <v>39616.743000000002</v>
      </c>
      <c r="G27" s="95">
        <v>39242.324000000001</v>
      </c>
      <c r="H27" s="95">
        <v>39323.637000000002</v>
      </c>
      <c r="I27" s="95">
        <v>39297.245999999999</v>
      </c>
      <c r="J27" s="95">
        <v>39804.093999999997</v>
      </c>
      <c r="K27" s="95">
        <v>39251.324000000001</v>
      </c>
      <c r="L27" s="95">
        <v>40027.360000000001</v>
      </c>
      <c r="M27" s="95">
        <v>38604.002</v>
      </c>
      <c r="N27" s="95">
        <v>40012.629999999997</v>
      </c>
      <c r="O27" s="95">
        <v>37848.487000000001</v>
      </c>
      <c r="R27" s="191">
        <v>27226.815999999999</v>
      </c>
      <c r="S27" s="95">
        <f t="shared" si="0"/>
        <v>-12526.919999999998</v>
      </c>
      <c r="T27" s="192">
        <f t="shared" si="1"/>
        <v>-0.31511302484878401</v>
      </c>
      <c r="V27" s="95">
        <f t="shared" si="2"/>
        <v>-10621.671000000002</v>
      </c>
      <c r="W27" s="192">
        <f t="shared" si="3"/>
        <v>-0.28063660774603755</v>
      </c>
    </row>
    <row r="28" spans="1:23" ht="12.75" x14ac:dyDescent="0.2">
      <c r="A28" s="1">
        <v>103020603</v>
      </c>
      <c r="B28" s="2" t="s">
        <v>33</v>
      </c>
      <c r="C28" s="2" t="s">
        <v>32</v>
      </c>
      <c r="D28" s="95">
        <v>1267.5509999999999</v>
      </c>
      <c r="E28" s="95">
        <v>1295.7070000000001</v>
      </c>
      <c r="F28" s="95">
        <v>1307.422</v>
      </c>
      <c r="G28" s="95">
        <v>1307.2940000000001</v>
      </c>
      <c r="H28" s="95">
        <v>1341.38</v>
      </c>
      <c r="I28" s="95">
        <v>1343.2470000000001</v>
      </c>
      <c r="J28" s="95">
        <v>1365.146</v>
      </c>
      <c r="K28" s="95">
        <v>1363.48</v>
      </c>
      <c r="L28" s="95">
        <v>1352.7049999999999</v>
      </c>
      <c r="M28" s="95">
        <v>1342.08</v>
      </c>
      <c r="N28" s="95">
        <v>1318.934</v>
      </c>
      <c r="O28" s="95">
        <v>1270.057</v>
      </c>
      <c r="R28" s="191">
        <v>958.31500000000005</v>
      </c>
      <c r="S28" s="95">
        <f t="shared" si="0"/>
        <v>-309.23599999999988</v>
      </c>
      <c r="T28" s="192">
        <f t="shared" si="1"/>
        <v>-0.24396335926522869</v>
      </c>
      <c r="V28" s="95">
        <f t="shared" si="2"/>
        <v>-311.74199999999996</v>
      </c>
      <c r="W28" s="192">
        <f t="shared" si="3"/>
        <v>-0.24545512524241034</v>
      </c>
    </row>
    <row r="29" spans="1:23" ht="12.75" x14ac:dyDescent="0.2">
      <c r="A29" s="1">
        <v>103020753</v>
      </c>
      <c r="B29" s="2" t="s">
        <v>34</v>
      </c>
      <c r="C29" s="2" t="s">
        <v>32</v>
      </c>
      <c r="D29" s="95">
        <v>1005.715</v>
      </c>
      <c r="E29" s="95">
        <v>1098.0070000000001</v>
      </c>
      <c r="F29" s="95">
        <v>1149.7809999999999</v>
      </c>
      <c r="G29" s="95">
        <v>1245.1510000000001</v>
      </c>
      <c r="H29" s="95">
        <v>1270.4090000000001</v>
      </c>
      <c r="I29" s="95">
        <v>1299.8520000000001</v>
      </c>
      <c r="J29" s="95">
        <v>1292.56</v>
      </c>
      <c r="K29" s="95">
        <v>1288.223</v>
      </c>
      <c r="L29" s="95">
        <v>1343.5039999999999</v>
      </c>
      <c r="M29" s="95">
        <v>1313.2629999999999</v>
      </c>
      <c r="N29" s="95">
        <v>1332.729</v>
      </c>
      <c r="O29" s="95">
        <v>1355.7270000000001</v>
      </c>
      <c r="R29" s="191">
        <v>1652.5309999999999</v>
      </c>
      <c r="S29" s="95">
        <f t="shared" si="0"/>
        <v>646.81599999999992</v>
      </c>
      <c r="T29" s="192">
        <f t="shared" si="1"/>
        <v>0.6431404523150196</v>
      </c>
      <c r="V29" s="95">
        <f t="shared" si="2"/>
        <v>296.80399999999986</v>
      </c>
      <c r="W29" s="192">
        <f t="shared" si="3"/>
        <v>0.21892608172589306</v>
      </c>
    </row>
    <row r="30" spans="1:23" ht="12.75" x14ac:dyDescent="0.2">
      <c r="A30" s="1">
        <v>103021003</v>
      </c>
      <c r="B30" s="2" t="s">
        <v>35</v>
      </c>
      <c r="C30" s="2" t="s">
        <v>32</v>
      </c>
      <c r="D30" s="95">
        <v>2143.25</v>
      </c>
      <c r="E30" s="95">
        <v>2258.4769999999999</v>
      </c>
      <c r="F30" s="95">
        <v>2405.018</v>
      </c>
      <c r="G30" s="95">
        <v>2535.0410000000002</v>
      </c>
      <c r="H30" s="95">
        <v>2715.7809999999999</v>
      </c>
      <c r="I30" s="95">
        <v>2862.2869999999998</v>
      </c>
      <c r="J30" s="95">
        <v>2999.2260000000001</v>
      </c>
      <c r="K30" s="95">
        <v>3145.7759999999998</v>
      </c>
      <c r="L30" s="95">
        <v>3321.2939999999999</v>
      </c>
      <c r="M30" s="95">
        <v>3525.3620000000001</v>
      </c>
      <c r="N30" s="95">
        <v>3641.962</v>
      </c>
      <c r="O30" s="95">
        <v>3735.7249999999999</v>
      </c>
      <c r="R30" s="191">
        <v>4652.8270000000002</v>
      </c>
      <c r="S30" s="95">
        <f t="shared" si="0"/>
        <v>2509.5770000000002</v>
      </c>
      <c r="T30" s="192">
        <f t="shared" si="1"/>
        <v>1.1709212644348537</v>
      </c>
      <c r="V30" s="95">
        <f t="shared" si="2"/>
        <v>917.10200000000032</v>
      </c>
      <c r="W30" s="192">
        <f t="shared" si="3"/>
        <v>0.24549505116142123</v>
      </c>
    </row>
    <row r="31" spans="1:23" ht="12.75" x14ac:dyDescent="0.2">
      <c r="A31" s="1">
        <v>103021102</v>
      </c>
      <c r="B31" s="2" t="s">
        <v>36</v>
      </c>
      <c r="C31" s="2" t="s">
        <v>32</v>
      </c>
      <c r="D31" s="95">
        <v>4525.1850000000004</v>
      </c>
      <c r="E31" s="95">
        <v>4601.3</v>
      </c>
      <c r="F31" s="95">
        <v>4680.5159999999996</v>
      </c>
      <c r="G31" s="95">
        <v>4720.0709999999999</v>
      </c>
      <c r="H31" s="95">
        <v>4759.6229999999996</v>
      </c>
      <c r="I31" s="95">
        <v>4841.098</v>
      </c>
      <c r="J31" s="95">
        <v>4832.1170000000002</v>
      </c>
      <c r="K31" s="95">
        <v>4831.59</v>
      </c>
      <c r="L31" s="95">
        <v>4783.875</v>
      </c>
      <c r="M31" s="95">
        <v>4849.0060000000003</v>
      </c>
      <c r="N31" s="95">
        <v>4884.8029999999999</v>
      </c>
      <c r="O31" s="95">
        <v>4765.1719999999996</v>
      </c>
      <c r="R31" s="191">
        <v>4281.7690000000002</v>
      </c>
      <c r="S31" s="95">
        <f t="shared" si="0"/>
        <v>-243.41600000000017</v>
      </c>
      <c r="T31" s="192">
        <f t="shared" si="1"/>
        <v>-5.3791391954141135E-2</v>
      </c>
      <c r="V31" s="95">
        <f t="shared" si="2"/>
        <v>-483.40299999999934</v>
      </c>
      <c r="W31" s="192">
        <f t="shared" si="3"/>
        <v>-0.10144502653839135</v>
      </c>
    </row>
    <row r="32" spans="1:23" ht="12.75" x14ac:dyDescent="0.2">
      <c r="A32" s="1">
        <v>103021252</v>
      </c>
      <c r="B32" s="2" t="s">
        <v>37</v>
      </c>
      <c r="C32" s="2" t="s">
        <v>32</v>
      </c>
      <c r="D32" s="95">
        <v>4451.5540000000001</v>
      </c>
      <c r="E32" s="95">
        <v>4679.5349999999999</v>
      </c>
      <c r="F32" s="95">
        <v>4817.549</v>
      </c>
      <c r="G32" s="95">
        <v>4914.2489999999998</v>
      </c>
      <c r="H32" s="95">
        <v>5022.9970000000003</v>
      </c>
      <c r="I32" s="95">
        <v>5178.1790000000001</v>
      </c>
      <c r="J32" s="95">
        <v>5294.8379999999997</v>
      </c>
      <c r="K32" s="95">
        <v>5255.0709999999999</v>
      </c>
      <c r="L32" s="95">
        <v>5301.2290000000003</v>
      </c>
      <c r="M32" s="95">
        <v>5280.1639999999998</v>
      </c>
      <c r="N32" s="95">
        <v>5329.78</v>
      </c>
      <c r="O32" s="95">
        <v>5286.0829999999996</v>
      </c>
      <c r="R32" s="191">
        <v>4286.6689999999999</v>
      </c>
      <c r="S32" s="95">
        <f t="shared" si="0"/>
        <v>-164.88500000000022</v>
      </c>
      <c r="T32" s="192">
        <f t="shared" si="1"/>
        <v>-3.7039874165291538E-2</v>
      </c>
      <c r="V32" s="95">
        <f t="shared" si="2"/>
        <v>-999.41399999999976</v>
      </c>
      <c r="W32" s="192">
        <f t="shared" si="3"/>
        <v>-0.18906513575363834</v>
      </c>
    </row>
    <row r="33" spans="1:23" ht="12.75" x14ac:dyDescent="0.2">
      <c r="A33" s="1">
        <v>103021453</v>
      </c>
      <c r="B33" s="2" t="s">
        <v>38</v>
      </c>
      <c r="C33" s="2" t="s">
        <v>32</v>
      </c>
      <c r="D33" s="95">
        <v>1201.7339999999999</v>
      </c>
      <c r="E33" s="95">
        <v>1239.98</v>
      </c>
      <c r="F33" s="95">
        <v>1300.011</v>
      </c>
      <c r="G33" s="95">
        <v>1359.529</v>
      </c>
      <c r="H33" s="95">
        <v>1409.279</v>
      </c>
      <c r="I33" s="95">
        <v>1458.3140000000001</v>
      </c>
      <c r="J33" s="95">
        <v>1477.2560000000001</v>
      </c>
      <c r="K33" s="95">
        <v>1408.327</v>
      </c>
      <c r="L33" s="95">
        <v>1448.4459999999999</v>
      </c>
      <c r="M33" s="95">
        <v>1404.087</v>
      </c>
      <c r="N33" s="95">
        <v>1402.665</v>
      </c>
      <c r="O33" s="95">
        <v>1386.087</v>
      </c>
      <c r="R33" s="191">
        <v>1237.759</v>
      </c>
      <c r="S33" s="95">
        <f t="shared" si="0"/>
        <v>36.025000000000091</v>
      </c>
      <c r="T33" s="192">
        <f t="shared" si="1"/>
        <v>2.997751582296922E-2</v>
      </c>
      <c r="V33" s="95">
        <f t="shared" si="2"/>
        <v>-148.32799999999997</v>
      </c>
      <c r="W33" s="192">
        <f t="shared" si="3"/>
        <v>-0.1070120418126712</v>
      </c>
    </row>
    <row r="34" spans="1:23" ht="12.75" x14ac:dyDescent="0.2">
      <c r="A34" s="1">
        <v>103021603</v>
      </c>
      <c r="B34" s="2" t="s">
        <v>39</v>
      </c>
      <c r="C34" s="2" t="s">
        <v>32</v>
      </c>
      <c r="D34" s="95">
        <v>1819.3030000000001</v>
      </c>
      <c r="E34" s="95">
        <v>1841.683</v>
      </c>
      <c r="F34" s="95">
        <v>1801.4069999999999</v>
      </c>
      <c r="G34" s="95">
        <v>1861.4559999999999</v>
      </c>
      <c r="H34" s="95">
        <v>1837.54</v>
      </c>
      <c r="I34" s="95">
        <v>1886.9290000000001</v>
      </c>
      <c r="J34" s="95">
        <v>1854.9549999999999</v>
      </c>
      <c r="K34" s="95">
        <v>1805.8150000000001</v>
      </c>
      <c r="L34" s="95">
        <v>1777.347</v>
      </c>
      <c r="M34" s="95">
        <v>1689.259</v>
      </c>
      <c r="N34" s="95">
        <v>1685.7460000000001</v>
      </c>
      <c r="O34" s="95">
        <v>1639.1569999999999</v>
      </c>
      <c r="R34" s="191">
        <v>1449.989</v>
      </c>
      <c r="S34" s="95">
        <f t="shared" si="0"/>
        <v>-369.31400000000008</v>
      </c>
      <c r="T34" s="192">
        <f t="shared" si="1"/>
        <v>-0.20299752157831877</v>
      </c>
      <c r="V34" s="95">
        <f t="shared" si="2"/>
        <v>-189.16799999999989</v>
      </c>
      <c r="W34" s="192">
        <f t="shared" si="3"/>
        <v>-0.11540566278886032</v>
      </c>
    </row>
    <row r="35" spans="1:23" ht="12.75" x14ac:dyDescent="0.2">
      <c r="A35" s="1">
        <v>103021752</v>
      </c>
      <c r="B35" s="2" t="s">
        <v>40</v>
      </c>
      <c r="C35" s="2" t="s">
        <v>32</v>
      </c>
      <c r="D35" s="95">
        <v>2648.1379999999999</v>
      </c>
      <c r="E35" s="95">
        <v>2686.5770000000002</v>
      </c>
      <c r="F35" s="95">
        <v>2668.3159999999998</v>
      </c>
      <c r="G35" s="95">
        <v>2769.8229999999999</v>
      </c>
      <c r="H35" s="95">
        <v>2876.4450000000002</v>
      </c>
      <c r="I35" s="95">
        <v>2972.75</v>
      </c>
      <c r="J35" s="95">
        <v>3080.3829999999998</v>
      </c>
      <c r="K35" s="95">
        <v>3251.5949999999998</v>
      </c>
      <c r="L35" s="95">
        <v>3318.5219999999999</v>
      </c>
      <c r="M35" s="95">
        <v>3342.0250000000001</v>
      </c>
      <c r="N35" s="95">
        <v>3457.8049999999998</v>
      </c>
      <c r="O35" s="95">
        <v>3475.57</v>
      </c>
      <c r="R35" s="191">
        <v>3415.2919999999999</v>
      </c>
      <c r="S35" s="95">
        <f t="shared" si="0"/>
        <v>767.154</v>
      </c>
      <c r="T35" s="192">
        <f t="shared" si="1"/>
        <v>0.28969562764478285</v>
      </c>
      <c r="V35" s="95">
        <f t="shared" si="2"/>
        <v>-60.278000000000247</v>
      </c>
      <c r="W35" s="192">
        <f t="shared" si="3"/>
        <v>-1.734334224314292E-2</v>
      </c>
    </row>
    <row r="36" spans="1:23" ht="12.75" x14ac:dyDescent="0.2">
      <c r="A36" s="1">
        <v>103021903</v>
      </c>
      <c r="B36" s="2" t="s">
        <v>41</v>
      </c>
      <c r="C36" s="2" t="s">
        <v>32</v>
      </c>
      <c r="D36" s="95">
        <v>1145.7190000000001</v>
      </c>
      <c r="E36" s="95">
        <v>1170.7629999999999</v>
      </c>
      <c r="F36" s="95">
        <v>1142.9649999999999</v>
      </c>
      <c r="G36" s="95">
        <v>1175.1279999999999</v>
      </c>
      <c r="H36" s="95">
        <v>1147.0899999999999</v>
      </c>
      <c r="I36" s="95">
        <v>1078.8440000000001</v>
      </c>
      <c r="J36" s="95">
        <v>1056.175</v>
      </c>
      <c r="K36" s="95">
        <v>1070.8399999999999</v>
      </c>
      <c r="L36" s="95">
        <v>1066.807</v>
      </c>
      <c r="M36" s="95">
        <v>1101.211</v>
      </c>
      <c r="N36" s="95">
        <v>1050.3610000000001</v>
      </c>
      <c r="O36" s="95">
        <v>1027.3689999999999</v>
      </c>
      <c r="R36" s="191">
        <v>902.899</v>
      </c>
      <c r="S36" s="95">
        <f t="shared" si="0"/>
        <v>-242.82000000000005</v>
      </c>
      <c r="T36" s="192">
        <f t="shared" si="1"/>
        <v>-0.21193678380126368</v>
      </c>
      <c r="V36" s="95">
        <f t="shared" si="2"/>
        <v>-124.46999999999991</v>
      </c>
      <c r="W36" s="192">
        <f t="shared" si="3"/>
        <v>-0.12115413254633917</v>
      </c>
    </row>
    <row r="37" spans="1:23" ht="12.75" x14ac:dyDescent="0.2">
      <c r="A37" s="1">
        <v>103022103</v>
      </c>
      <c r="B37" s="2" t="s">
        <v>42</v>
      </c>
      <c r="C37" s="2" t="s">
        <v>32</v>
      </c>
      <c r="D37" s="95">
        <v>763.899</v>
      </c>
      <c r="E37" s="95">
        <v>744.45699999999999</v>
      </c>
      <c r="F37" s="95">
        <v>764.92399999999998</v>
      </c>
      <c r="G37" s="95">
        <v>760.303</v>
      </c>
      <c r="H37" s="95">
        <v>753.16899999999998</v>
      </c>
      <c r="I37" s="95">
        <v>713.41200000000003</v>
      </c>
      <c r="J37" s="95">
        <v>718.31299999999999</v>
      </c>
      <c r="K37" s="95">
        <v>720.59799999999996</v>
      </c>
      <c r="L37" s="95">
        <v>752.77700000000004</v>
      </c>
      <c r="M37" s="95">
        <v>785.16300000000001</v>
      </c>
      <c r="N37" s="95">
        <v>779.37099999999998</v>
      </c>
      <c r="O37" s="95">
        <v>751.49800000000005</v>
      </c>
      <c r="R37" s="191">
        <v>698.43200000000002</v>
      </c>
      <c r="S37" s="95">
        <f t="shared" si="0"/>
        <v>-65.466999999999985</v>
      </c>
      <c r="T37" s="192">
        <f t="shared" si="1"/>
        <v>-8.5701120174263859E-2</v>
      </c>
      <c r="V37" s="95">
        <f t="shared" si="2"/>
        <v>-53.066000000000031</v>
      </c>
      <c r="W37" s="192">
        <f t="shared" si="3"/>
        <v>-7.0613627714245453E-2</v>
      </c>
    </row>
    <row r="38" spans="1:23" ht="12.75" x14ac:dyDescent="0.2">
      <c r="A38" s="1">
        <v>103022253</v>
      </c>
      <c r="B38" s="2" t="s">
        <v>43</v>
      </c>
      <c r="C38" s="2" t="s">
        <v>32</v>
      </c>
      <c r="D38" s="95">
        <v>2098.0740000000001</v>
      </c>
      <c r="E38" s="95">
        <v>2112.3919999999998</v>
      </c>
      <c r="F38" s="95">
        <v>2151.7869999999998</v>
      </c>
      <c r="G38" s="95">
        <v>2201.4050000000002</v>
      </c>
      <c r="H38" s="95">
        <v>2259.6689999999999</v>
      </c>
      <c r="I38" s="95">
        <v>2211.1039999999998</v>
      </c>
      <c r="J38" s="95">
        <v>2192.04</v>
      </c>
      <c r="K38" s="95">
        <v>2173.2280000000001</v>
      </c>
      <c r="L38" s="95">
        <v>2143.306</v>
      </c>
      <c r="M38" s="95">
        <v>2117.884</v>
      </c>
      <c r="N38" s="95">
        <v>2117.2620000000002</v>
      </c>
      <c r="O38" s="95">
        <v>2140.902</v>
      </c>
      <c r="R38" s="191">
        <v>2005.4770000000001</v>
      </c>
      <c r="S38" s="95">
        <f t="shared" si="0"/>
        <v>-92.59699999999998</v>
      </c>
      <c r="T38" s="192">
        <f t="shared" si="1"/>
        <v>-4.4134286969859014E-2</v>
      </c>
      <c r="V38" s="95">
        <f t="shared" si="2"/>
        <v>-135.42499999999995</v>
      </c>
      <c r="W38" s="192">
        <f t="shared" si="3"/>
        <v>-6.3256048151666897E-2</v>
      </c>
    </row>
    <row r="39" spans="1:23" ht="12.75" x14ac:dyDescent="0.2">
      <c r="A39" s="1">
        <v>103022503</v>
      </c>
      <c r="B39" s="2" t="s">
        <v>44</v>
      </c>
      <c r="C39" s="2" t="s">
        <v>32</v>
      </c>
      <c r="D39" s="95">
        <v>1150.8510000000001</v>
      </c>
      <c r="E39" s="95">
        <v>1054.643</v>
      </c>
      <c r="F39" s="95">
        <v>987.71500000000003</v>
      </c>
      <c r="G39" s="95">
        <v>888.08500000000004</v>
      </c>
      <c r="H39" s="95">
        <v>927.01499999999999</v>
      </c>
      <c r="I39" s="95">
        <v>942.57600000000002</v>
      </c>
      <c r="J39" s="95">
        <v>885.71500000000003</v>
      </c>
      <c r="K39" s="95">
        <v>945.46299999999997</v>
      </c>
      <c r="L39" s="95">
        <v>1013.364</v>
      </c>
      <c r="M39" s="95">
        <v>969.46100000000001</v>
      </c>
      <c r="N39" s="95">
        <v>961.58600000000001</v>
      </c>
      <c r="O39" s="95">
        <v>911.43700000000001</v>
      </c>
      <c r="R39" s="191">
        <v>803.43399999999997</v>
      </c>
      <c r="S39" s="95">
        <f t="shared" si="0"/>
        <v>-347.41700000000014</v>
      </c>
      <c r="T39" s="192">
        <f t="shared" si="1"/>
        <v>-0.30187834915206235</v>
      </c>
      <c r="V39" s="95">
        <f t="shared" si="2"/>
        <v>-108.00300000000004</v>
      </c>
      <c r="W39" s="192">
        <f t="shared" si="3"/>
        <v>-0.11849749351847691</v>
      </c>
    </row>
    <row r="40" spans="1:23" ht="12.75" x14ac:dyDescent="0.2">
      <c r="A40" s="1">
        <v>103022803</v>
      </c>
      <c r="B40" s="2" t="s">
        <v>45</v>
      </c>
      <c r="C40" s="2" t="s">
        <v>32</v>
      </c>
      <c r="D40" s="95">
        <v>2027.5409999999999</v>
      </c>
      <c r="E40" s="95">
        <v>2007.8</v>
      </c>
      <c r="F40" s="95">
        <v>2031.231</v>
      </c>
      <c r="G40" s="95">
        <v>2050.3989999999999</v>
      </c>
      <c r="H40" s="95">
        <v>2094.8560000000002</v>
      </c>
      <c r="I40" s="95">
        <v>2077.1889999999999</v>
      </c>
      <c r="J40" s="95">
        <v>2035.971</v>
      </c>
      <c r="K40" s="95">
        <v>2004.1849999999999</v>
      </c>
      <c r="L40" s="95">
        <v>1986.8789999999999</v>
      </c>
      <c r="M40" s="95">
        <v>2029.4829999999999</v>
      </c>
      <c r="N40" s="95">
        <v>1988.047</v>
      </c>
      <c r="O40" s="95">
        <v>2051.5369999999998</v>
      </c>
      <c r="R40" s="191">
        <v>1886.6410000000001</v>
      </c>
      <c r="S40" s="95">
        <f t="shared" si="0"/>
        <v>-140.89999999999986</v>
      </c>
      <c r="T40" s="192">
        <f t="shared" si="1"/>
        <v>-6.9493046009920331E-2</v>
      </c>
      <c r="V40" s="95">
        <f t="shared" si="2"/>
        <v>-164.89599999999973</v>
      </c>
      <c r="W40" s="192">
        <f t="shared" si="3"/>
        <v>-8.0376810167206214E-2</v>
      </c>
    </row>
    <row r="41" spans="1:23" ht="12.75" x14ac:dyDescent="0.2">
      <c r="A41" s="1">
        <v>103023153</v>
      </c>
      <c r="B41" s="2" t="s">
        <v>46</v>
      </c>
      <c r="C41" s="2" t="s">
        <v>32</v>
      </c>
      <c r="D41" s="95">
        <v>2967.317</v>
      </c>
      <c r="E41" s="95">
        <v>2925.7719999999999</v>
      </c>
      <c r="F41" s="95">
        <v>2917.3890000000001</v>
      </c>
      <c r="G41" s="95">
        <v>2988.9140000000002</v>
      </c>
      <c r="H41" s="95">
        <v>3042.317</v>
      </c>
      <c r="I41" s="95">
        <v>3084.1060000000002</v>
      </c>
      <c r="J41" s="95">
        <v>3031.1750000000002</v>
      </c>
      <c r="K41" s="95">
        <v>3057.4259999999999</v>
      </c>
      <c r="L41" s="95">
        <v>3014.3829999999998</v>
      </c>
      <c r="M41" s="95">
        <v>3011.904</v>
      </c>
      <c r="N41" s="95">
        <v>3019.6840000000002</v>
      </c>
      <c r="O41" s="95">
        <v>2999.6959999999999</v>
      </c>
      <c r="R41" s="191">
        <v>2390.1260000000002</v>
      </c>
      <c r="S41" s="95">
        <f t="shared" si="0"/>
        <v>-577.1909999999998</v>
      </c>
      <c r="T41" s="192">
        <f t="shared" si="1"/>
        <v>-0.19451612348798589</v>
      </c>
      <c r="V41" s="95">
        <f t="shared" si="2"/>
        <v>-609.56999999999971</v>
      </c>
      <c r="W41" s="192">
        <f t="shared" si="3"/>
        <v>-0.20321059200665659</v>
      </c>
    </row>
    <row r="42" spans="1:23" ht="12.75" x14ac:dyDescent="0.2">
      <c r="A42" s="1">
        <v>103023912</v>
      </c>
      <c r="B42" s="2" t="s">
        <v>47</v>
      </c>
      <c r="C42" s="2" t="s">
        <v>32</v>
      </c>
      <c r="D42" s="95">
        <v>3634.2759999999998</v>
      </c>
      <c r="E42" s="95">
        <v>3804.9270000000001</v>
      </c>
      <c r="F42" s="95">
        <v>3965.1790000000001</v>
      </c>
      <c r="G42" s="95">
        <v>4071.4380000000001</v>
      </c>
      <c r="H42" s="95">
        <v>4197.3119999999999</v>
      </c>
      <c r="I42" s="95">
        <v>4416.6440000000002</v>
      </c>
      <c r="J42" s="95">
        <v>4475.0230000000001</v>
      </c>
      <c r="K42" s="95">
        <v>4563.8639999999996</v>
      </c>
      <c r="L42" s="95">
        <v>4649.2190000000001</v>
      </c>
      <c r="M42" s="95">
        <v>4658.6509999999998</v>
      </c>
      <c r="N42" s="95">
        <v>4622.1009999999997</v>
      </c>
      <c r="O42" s="95">
        <v>4617.46</v>
      </c>
      <c r="R42" s="191">
        <v>4207.3130000000001</v>
      </c>
      <c r="S42" s="95">
        <f t="shared" si="0"/>
        <v>573.03700000000026</v>
      </c>
      <c r="T42" s="192">
        <f t="shared" si="1"/>
        <v>0.15767569661742814</v>
      </c>
      <c r="V42" s="95">
        <f t="shared" si="2"/>
        <v>-410.14699999999993</v>
      </c>
      <c r="W42" s="192">
        <f t="shared" si="3"/>
        <v>-8.8825241583034814E-2</v>
      </c>
    </row>
    <row r="43" spans="1:23" ht="12.75" x14ac:dyDescent="0.2">
      <c r="A43" s="1">
        <v>103024102</v>
      </c>
      <c r="B43" s="2" t="s">
        <v>48</v>
      </c>
      <c r="C43" s="2" t="s">
        <v>32</v>
      </c>
      <c r="D43" s="95">
        <v>4305.97</v>
      </c>
      <c r="E43" s="95">
        <v>4301.5919999999996</v>
      </c>
      <c r="F43" s="95">
        <v>4390.71</v>
      </c>
      <c r="G43" s="95">
        <v>4482.4709999999995</v>
      </c>
      <c r="H43" s="95">
        <v>4457.8500000000004</v>
      </c>
      <c r="I43" s="95">
        <v>4439.2359999999999</v>
      </c>
      <c r="J43" s="95">
        <v>4410.7839999999997</v>
      </c>
      <c r="K43" s="95">
        <v>4398.5389999999998</v>
      </c>
      <c r="L43" s="95">
        <v>4348.6729999999998</v>
      </c>
      <c r="M43" s="95">
        <v>4299.1120000000001</v>
      </c>
      <c r="N43" s="95">
        <v>4333.1030000000001</v>
      </c>
      <c r="O43" s="95">
        <v>4433.9960000000001</v>
      </c>
      <c r="R43" s="191">
        <v>3608.17</v>
      </c>
      <c r="S43" s="95">
        <f t="shared" si="0"/>
        <v>-697.80000000000018</v>
      </c>
      <c r="T43" s="192">
        <f t="shared" si="1"/>
        <v>-0.16205407840742042</v>
      </c>
      <c r="V43" s="95">
        <f t="shared" si="2"/>
        <v>-825.82600000000002</v>
      </c>
      <c r="W43" s="192">
        <f t="shared" si="3"/>
        <v>-0.18624870207370509</v>
      </c>
    </row>
    <row r="44" spans="1:23" ht="12.75" x14ac:dyDescent="0.2">
      <c r="A44" s="1">
        <v>103024603</v>
      </c>
      <c r="B44" s="2" t="s">
        <v>49</v>
      </c>
      <c r="C44" s="2" t="s">
        <v>32</v>
      </c>
      <c r="D44" s="95">
        <v>2749.692</v>
      </c>
      <c r="E44" s="95">
        <v>2796.6320000000001</v>
      </c>
      <c r="F44" s="95">
        <v>2898.3939999999998</v>
      </c>
      <c r="G44" s="95">
        <v>2986.444</v>
      </c>
      <c r="H44" s="95">
        <v>3100.4470000000001</v>
      </c>
      <c r="I44" s="95">
        <v>3121.7890000000002</v>
      </c>
      <c r="J44" s="95">
        <v>3175.5050000000001</v>
      </c>
      <c r="K44" s="95">
        <v>3171.7559999999999</v>
      </c>
      <c r="L44" s="95">
        <v>3218.8710000000001</v>
      </c>
      <c r="M44" s="95">
        <v>3257.846</v>
      </c>
      <c r="N44" s="95">
        <v>3240.348</v>
      </c>
      <c r="O44" s="95">
        <v>3229.5230000000001</v>
      </c>
      <c r="R44" s="191">
        <v>2942.2550000000001</v>
      </c>
      <c r="S44" s="95">
        <f t="shared" si="0"/>
        <v>192.5630000000001</v>
      </c>
      <c r="T44" s="192">
        <f t="shared" si="1"/>
        <v>7.0030752535193072E-2</v>
      </c>
      <c r="V44" s="95">
        <f t="shared" si="2"/>
        <v>-287.26800000000003</v>
      </c>
      <c r="W44" s="192">
        <f t="shared" si="3"/>
        <v>-8.8950597348277136E-2</v>
      </c>
    </row>
    <row r="45" spans="1:23" ht="12.75" x14ac:dyDescent="0.2">
      <c r="A45" s="1">
        <v>103024753</v>
      </c>
      <c r="B45" s="2" t="s">
        <v>50</v>
      </c>
      <c r="C45" s="2" t="s">
        <v>32</v>
      </c>
      <c r="D45" s="95">
        <v>3398.9789999999998</v>
      </c>
      <c r="E45" s="95">
        <v>3425.6280000000002</v>
      </c>
      <c r="F45" s="95">
        <v>3439.3560000000002</v>
      </c>
      <c r="G45" s="95">
        <v>3430.558</v>
      </c>
      <c r="H45" s="95">
        <v>3392.2179999999998</v>
      </c>
      <c r="I45" s="95">
        <v>3343.9209999999998</v>
      </c>
      <c r="J45" s="95">
        <v>3305.5650000000001</v>
      </c>
      <c r="K45" s="95">
        <v>3262.5479999999998</v>
      </c>
      <c r="L45" s="95">
        <v>3183.471</v>
      </c>
      <c r="M45" s="95">
        <v>3105.5340000000001</v>
      </c>
      <c r="N45" s="95">
        <v>3083.9960000000001</v>
      </c>
      <c r="O45" s="95">
        <v>2941.808</v>
      </c>
      <c r="R45" s="191">
        <v>2663.7350000000001</v>
      </c>
      <c r="S45" s="95">
        <f t="shared" si="0"/>
        <v>-735.24399999999969</v>
      </c>
      <c r="T45" s="192">
        <f t="shared" si="1"/>
        <v>-0.21631319287350692</v>
      </c>
      <c r="V45" s="95">
        <f t="shared" si="2"/>
        <v>-278.07299999999987</v>
      </c>
      <c r="W45" s="192">
        <f t="shared" si="3"/>
        <v>-9.4524523694272319E-2</v>
      </c>
    </row>
    <row r="46" spans="1:23" ht="12.75" x14ac:dyDescent="0.2">
      <c r="A46" s="1">
        <v>103025002</v>
      </c>
      <c r="B46" s="2" t="s">
        <v>51</v>
      </c>
      <c r="C46" s="2" t="s">
        <v>32</v>
      </c>
      <c r="D46" s="95">
        <v>2679.846</v>
      </c>
      <c r="E46" s="95">
        <v>2737.3180000000002</v>
      </c>
      <c r="F46" s="95">
        <v>2824.7179999999998</v>
      </c>
      <c r="G46" s="95">
        <v>2883.9389999999999</v>
      </c>
      <c r="H46" s="95">
        <v>2933.1080000000002</v>
      </c>
      <c r="I46" s="95">
        <v>2906.8719999999998</v>
      </c>
      <c r="J46" s="95">
        <v>2909.2190000000001</v>
      </c>
      <c r="K46" s="95">
        <v>2935.2249999999999</v>
      </c>
      <c r="L46" s="95">
        <v>2855.335</v>
      </c>
      <c r="M46" s="95">
        <v>2714.6390000000001</v>
      </c>
      <c r="N46" s="95">
        <v>2630.1379999999999</v>
      </c>
      <c r="O46" s="95">
        <v>2578.0590000000002</v>
      </c>
      <c r="R46" s="191">
        <v>1936.3009999999999</v>
      </c>
      <c r="S46" s="95">
        <f t="shared" si="0"/>
        <v>-743.54500000000007</v>
      </c>
      <c r="T46" s="192">
        <f t="shared" si="1"/>
        <v>-0.27745810766738094</v>
      </c>
      <c r="V46" s="95">
        <f t="shared" si="2"/>
        <v>-641.75800000000027</v>
      </c>
      <c r="W46" s="192">
        <f t="shared" si="3"/>
        <v>-0.24893068777712232</v>
      </c>
    </row>
    <row r="47" spans="1:23" ht="12.75" x14ac:dyDescent="0.2">
      <c r="A47" s="1">
        <v>103026002</v>
      </c>
      <c r="B47" s="2" t="s">
        <v>52</v>
      </c>
      <c r="C47" s="2" t="s">
        <v>32</v>
      </c>
      <c r="D47" s="95">
        <v>4922.0569999999998</v>
      </c>
      <c r="E47" s="95">
        <v>5040.2910000000002</v>
      </c>
      <c r="F47" s="95">
        <v>5127.2430000000004</v>
      </c>
      <c r="G47" s="95">
        <v>5116.433</v>
      </c>
      <c r="H47" s="95">
        <v>5172.2219999999998</v>
      </c>
      <c r="I47" s="95">
        <v>5264.8029999999999</v>
      </c>
      <c r="J47" s="95">
        <v>5258.2250000000004</v>
      </c>
      <c r="K47" s="95">
        <v>5187.5389999999998</v>
      </c>
      <c r="L47" s="95">
        <v>5077.8419999999996</v>
      </c>
      <c r="M47" s="95">
        <v>4976.6090000000004</v>
      </c>
      <c r="N47" s="95">
        <v>4856.4260000000004</v>
      </c>
      <c r="O47" s="95">
        <v>4775.1329999999998</v>
      </c>
      <c r="R47" s="191">
        <v>4010.0259999999998</v>
      </c>
      <c r="S47" s="95">
        <f t="shared" si="0"/>
        <v>-912.03099999999995</v>
      </c>
      <c r="T47" s="192">
        <f t="shared" si="1"/>
        <v>-0.18529468472226143</v>
      </c>
      <c r="V47" s="95">
        <f t="shared" si="2"/>
        <v>-765.10699999999997</v>
      </c>
      <c r="W47" s="192">
        <f t="shared" si="3"/>
        <v>-0.16022736958321371</v>
      </c>
    </row>
    <row r="48" spans="1:23" ht="12.75" x14ac:dyDescent="0.2">
      <c r="A48" s="1">
        <v>103026303</v>
      </c>
      <c r="B48" s="2" t="s">
        <v>53</v>
      </c>
      <c r="C48" s="2" t="s">
        <v>32</v>
      </c>
      <c r="D48" s="95">
        <v>2879.0320000000002</v>
      </c>
      <c r="E48" s="95">
        <v>2942.855</v>
      </c>
      <c r="F48" s="95">
        <v>3043.8139999999999</v>
      </c>
      <c r="G48" s="95">
        <v>3126.14</v>
      </c>
      <c r="H48" s="95">
        <v>3196.8719999999998</v>
      </c>
      <c r="I48" s="95">
        <v>3198.1039999999998</v>
      </c>
      <c r="J48" s="95">
        <v>3211.453</v>
      </c>
      <c r="K48" s="95">
        <v>3274.364</v>
      </c>
      <c r="L48" s="95">
        <v>3373.067</v>
      </c>
      <c r="M48" s="95">
        <v>3384.4279999999999</v>
      </c>
      <c r="N48" s="95">
        <v>3352.88</v>
      </c>
      <c r="O48" s="95">
        <v>3379.68</v>
      </c>
      <c r="R48" s="191">
        <v>2922.7089999999998</v>
      </c>
      <c r="S48" s="95">
        <f t="shared" si="0"/>
        <v>43.67699999999968</v>
      </c>
      <c r="T48" s="192">
        <f t="shared" si="1"/>
        <v>1.5170724048916329E-2</v>
      </c>
      <c r="V48" s="95">
        <f t="shared" si="2"/>
        <v>-456.971</v>
      </c>
      <c r="W48" s="192">
        <f t="shared" si="3"/>
        <v>-0.13521132178194387</v>
      </c>
    </row>
    <row r="49" spans="1:23" ht="12.75" x14ac:dyDescent="0.2">
      <c r="A49" s="1">
        <v>103026343</v>
      </c>
      <c r="B49" s="2" t="s">
        <v>54</v>
      </c>
      <c r="C49" s="2" t="s">
        <v>32</v>
      </c>
      <c r="D49" s="95">
        <v>3156.4870000000001</v>
      </c>
      <c r="E49" s="95">
        <v>3226.8310000000001</v>
      </c>
      <c r="F49" s="95">
        <v>3248.9479999999999</v>
      </c>
      <c r="G49" s="95">
        <v>3318.3429999999998</v>
      </c>
      <c r="H49" s="95">
        <v>3394.7449999999999</v>
      </c>
      <c r="I49" s="95">
        <v>3470.7080000000001</v>
      </c>
      <c r="J49" s="95">
        <v>3544.2910000000002</v>
      </c>
      <c r="K49" s="95">
        <v>3562.0729999999999</v>
      </c>
      <c r="L49" s="95">
        <v>3622.4180000000001</v>
      </c>
      <c r="M49" s="95">
        <v>3587.0039999999999</v>
      </c>
      <c r="N49" s="95">
        <v>3619.0659999999998</v>
      </c>
      <c r="O49" s="95">
        <v>3717.7109999999998</v>
      </c>
      <c r="R49" s="191">
        <v>3826.277</v>
      </c>
      <c r="S49" s="95">
        <f t="shared" si="0"/>
        <v>669.79</v>
      </c>
      <c r="T49" s="192">
        <f t="shared" si="1"/>
        <v>0.21219475955389644</v>
      </c>
      <c r="V49" s="95">
        <f t="shared" si="2"/>
        <v>108.56600000000026</v>
      </c>
      <c r="W49" s="192">
        <f t="shared" si="3"/>
        <v>2.92023774844253E-2</v>
      </c>
    </row>
    <row r="50" spans="1:23" ht="12.75" x14ac:dyDescent="0.2">
      <c r="A50" s="1">
        <v>103026402</v>
      </c>
      <c r="B50" s="2" t="s">
        <v>55</v>
      </c>
      <c r="C50" s="2" t="s">
        <v>32</v>
      </c>
      <c r="D50" s="95">
        <v>4965.0590000000002</v>
      </c>
      <c r="E50" s="95">
        <v>4999.0839999999998</v>
      </c>
      <c r="F50" s="95">
        <v>5215.7619999999997</v>
      </c>
      <c r="G50" s="95">
        <v>5321.0770000000002</v>
      </c>
      <c r="H50" s="95">
        <v>5380.058</v>
      </c>
      <c r="I50" s="95">
        <v>5515.4939999999997</v>
      </c>
      <c r="J50" s="95">
        <v>5605.2269999999999</v>
      </c>
      <c r="K50" s="95">
        <v>5678.0479999999998</v>
      </c>
      <c r="L50" s="95">
        <v>5635.6779999999999</v>
      </c>
      <c r="M50" s="95">
        <v>5643.6660000000002</v>
      </c>
      <c r="N50" s="95">
        <v>5611.5910000000003</v>
      </c>
      <c r="O50" s="95">
        <v>5612.7089999999998</v>
      </c>
      <c r="R50" s="191">
        <v>5386.384</v>
      </c>
      <c r="S50" s="95">
        <f t="shared" si="0"/>
        <v>421.32499999999982</v>
      </c>
      <c r="T50" s="192">
        <f t="shared" si="1"/>
        <v>8.4858004708503923E-2</v>
      </c>
      <c r="V50" s="95">
        <f t="shared" si="2"/>
        <v>-226.32499999999982</v>
      </c>
      <c r="W50" s="192">
        <f t="shared" si="3"/>
        <v>-4.0323665452814288E-2</v>
      </c>
    </row>
    <row r="51" spans="1:23" ht="12.75" x14ac:dyDescent="0.2">
      <c r="A51" s="1">
        <v>103026852</v>
      </c>
      <c r="B51" s="2" t="s">
        <v>56</v>
      </c>
      <c r="C51" s="2" t="s">
        <v>32</v>
      </c>
      <c r="D51" s="95">
        <v>7507.2049999999999</v>
      </c>
      <c r="E51" s="95">
        <v>7664.2349999999997</v>
      </c>
      <c r="F51" s="95">
        <v>7961.6710000000003</v>
      </c>
      <c r="G51" s="95">
        <v>8132.5010000000002</v>
      </c>
      <c r="H51" s="95">
        <v>8263.0110000000004</v>
      </c>
      <c r="I51" s="95">
        <v>8372.8009999999995</v>
      </c>
      <c r="J51" s="95">
        <v>8419.384</v>
      </c>
      <c r="K51" s="95">
        <v>8392.1219999999994</v>
      </c>
      <c r="L51" s="95">
        <v>8261.0310000000009</v>
      </c>
      <c r="M51" s="95">
        <v>8234.1859999999997</v>
      </c>
      <c r="N51" s="95">
        <v>8295.4629999999997</v>
      </c>
      <c r="O51" s="95">
        <v>8236.4439999999995</v>
      </c>
      <c r="R51" s="191">
        <v>8301.08</v>
      </c>
      <c r="S51" s="95">
        <f t="shared" si="0"/>
        <v>793.875</v>
      </c>
      <c r="T51" s="192">
        <f t="shared" si="1"/>
        <v>0.10574841102647391</v>
      </c>
      <c r="V51" s="95">
        <f t="shared" si="2"/>
        <v>64.636000000000422</v>
      </c>
      <c r="W51" s="192">
        <f t="shared" si="3"/>
        <v>7.8475613990698443E-3</v>
      </c>
    </row>
    <row r="52" spans="1:23" ht="12.75" x14ac:dyDescent="0.2">
      <c r="A52" s="1">
        <v>103026873</v>
      </c>
      <c r="B52" s="2" t="s">
        <v>57</v>
      </c>
      <c r="C52" s="2" t="s">
        <v>32</v>
      </c>
      <c r="D52" s="95">
        <v>1535.1279999999999</v>
      </c>
      <c r="E52" s="95">
        <v>1591.741</v>
      </c>
      <c r="F52" s="95">
        <v>1598.4749999999999</v>
      </c>
      <c r="G52" s="95">
        <v>1617.865</v>
      </c>
      <c r="H52" s="95">
        <v>1609.616</v>
      </c>
      <c r="I52" s="95">
        <v>1632.752</v>
      </c>
      <c r="J52" s="95">
        <v>1677.4480000000001</v>
      </c>
      <c r="K52" s="95">
        <v>1671.615</v>
      </c>
      <c r="L52" s="95">
        <v>1669.1849999999999</v>
      </c>
      <c r="M52" s="95">
        <v>1650.6089999999999</v>
      </c>
      <c r="N52" s="95">
        <v>1593.634</v>
      </c>
      <c r="O52" s="95">
        <v>1592.9380000000001</v>
      </c>
      <c r="R52" s="191">
        <v>1219.2339999999999</v>
      </c>
      <c r="S52" s="95">
        <f t="shared" si="0"/>
        <v>-315.89400000000001</v>
      </c>
      <c r="T52" s="192">
        <f t="shared" si="1"/>
        <v>-0.2057769775549661</v>
      </c>
      <c r="V52" s="95">
        <f t="shared" si="2"/>
        <v>-373.70400000000018</v>
      </c>
      <c r="W52" s="192">
        <f t="shared" si="3"/>
        <v>-0.23460046781481775</v>
      </c>
    </row>
    <row r="53" spans="1:23" ht="12.75" x14ac:dyDescent="0.2">
      <c r="A53" s="1">
        <v>103026902</v>
      </c>
      <c r="B53" s="2" t="s">
        <v>58</v>
      </c>
      <c r="C53" s="2" t="s">
        <v>32</v>
      </c>
      <c r="D53" s="95">
        <v>4507.9369999999999</v>
      </c>
      <c r="E53" s="95">
        <v>4581.9049999999997</v>
      </c>
      <c r="F53" s="95">
        <v>4623.6210000000001</v>
      </c>
      <c r="G53" s="95">
        <v>4839.4049999999997</v>
      </c>
      <c r="H53" s="95">
        <v>4975.3190000000004</v>
      </c>
      <c r="I53" s="95">
        <v>5043.8869999999997</v>
      </c>
      <c r="J53" s="95">
        <v>5065.6790000000001</v>
      </c>
      <c r="K53" s="95">
        <v>5052.3130000000001</v>
      </c>
      <c r="L53" s="95">
        <v>5017.3180000000002</v>
      </c>
      <c r="M53" s="95">
        <v>4984.8440000000001</v>
      </c>
      <c r="N53" s="95">
        <v>4885.3040000000001</v>
      </c>
      <c r="O53" s="95">
        <v>4908.2569999999996</v>
      </c>
      <c r="R53" s="191">
        <v>4338.4849999999997</v>
      </c>
      <c r="S53" s="95">
        <f t="shared" si="0"/>
        <v>-169.45200000000023</v>
      </c>
      <c r="T53" s="192">
        <f t="shared" si="1"/>
        <v>-3.7589700122251095E-2</v>
      </c>
      <c r="V53" s="95">
        <f t="shared" si="2"/>
        <v>-569.77199999999993</v>
      </c>
      <c r="W53" s="192">
        <f t="shared" si="3"/>
        <v>-0.11608438596430463</v>
      </c>
    </row>
    <row r="54" spans="1:23" ht="12.75" x14ac:dyDescent="0.2">
      <c r="A54" s="1">
        <v>103027352</v>
      </c>
      <c r="B54" s="2" t="s">
        <v>59</v>
      </c>
      <c r="C54" s="2" t="s">
        <v>32</v>
      </c>
      <c r="D54" s="95">
        <v>6175.73</v>
      </c>
      <c r="E54" s="95">
        <v>6139.3069999999998</v>
      </c>
      <c r="F54" s="95">
        <v>5957.5940000000001</v>
      </c>
      <c r="G54" s="95">
        <v>5830.7439999999997</v>
      </c>
      <c r="H54" s="95">
        <v>5854.9470000000001</v>
      </c>
      <c r="I54" s="95">
        <v>6002.3680000000004</v>
      </c>
      <c r="J54" s="95">
        <v>5956.5540000000001</v>
      </c>
      <c r="K54" s="95">
        <v>5925.7340000000004</v>
      </c>
      <c r="L54" s="95">
        <v>5918.1850000000004</v>
      </c>
      <c r="M54" s="95">
        <v>6031.4840000000004</v>
      </c>
      <c r="N54" s="95">
        <v>5999.1729999999998</v>
      </c>
      <c r="O54" s="95">
        <v>6027.1670000000004</v>
      </c>
      <c r="R54" s="191">
        <v>4568.5240000000003</v>
      </c>
      <c r="S54" s="95">
        <f t="shared" si="0"/>
        <v>-1607.2059999999992</v>
      </c>
      <c r="T54" s="192">
        <f t="shared" si="1"/>
        <v>-0.26024550943775054</v>
      </c>
      <c r="V54" s="95">
        <f t="shared" si="2"/>
        <v>-1458.643</v>
      </c>
      <c r="W54" s="192">
        <f t="shared" si="3"/>
        <v>-0.24201137947563092</v>
      </c>
    </row>
    <row r="55" spans="1:23" ht="12.75" x14ac:dyDescent="0.2">
      <c r="A55" s="1">
        <v>103027503</v>
      </c>
      <c r="B55" s="2" t="s">
        <v>60</v>
      </c>
      <c r="C55" s="2" t="s">
        <v>32</v>
      </c>
      <c r="D55" s="95">
        <v>4137.7690000000002</v>
      </c>
      <c r="E55" s="95">
        <v>4228.74</v>
      </c>
      <c r="F55" s="95">
        <v>4278.92</v>
      </c>
      <c r="G55" s="95">
        <v>4293.6589999999997</v>
      </c>
      <c r="H55" s="95">
        <v>4382.1850000000004</v>
      </c>
      <c r="I55" s="95">
        <v>4488.7830000000004</v>
      </c>
      <c r="J55" s="95">
        <v>4457.9359999999997</v>
      </c>
      <c r="K55" s="95">
        <v>4490.4769999999999</v>
      </c>
      <c r="L55" s="95">
        <v>4402.7039999999997</v>
      </c>
      <c r="M55" s="95">
        <v>4380.91</v>
      </c>
      <c r="N55" s="95">
        <v>4346.8010000000004</v>
      </c>
      <c r="O55" s="95">
        <v>4383.9440000000004</v>
      </c>
      <c r="R55" s="191">
        <v>3953.0309999999999</v>
      </c>
      <c r="S55" s="95">
        <f t="shared" si="0"/>
        <v>-184.73800000000028</v>
      </c>
      <c r="T55" s="192">
        <f t="shared" si="1"/>
        <v>-4.4646764959571275E-2</v>
      </c>
      <c r="V55" s="95">
        <f t="shared" si="2"/>
        <v>-430.91300000000047</v>
      </c>
      <c r="W55" s="192">
        <f t="shared" si="3"/>
        <v>-9.8293454478433212E-2</v>
      </c>
    </row>
    <row r="56" spans="1:23" ht="12.75" x14ac:dyDescent="0.2">
      <c r="A56" s="1">
        <v>103027753</v>
      </c>
      <c r="B56" s="2" t="s">
        <v>61</v>
      </c>
      <c r="C56" s="2" t="s">
        <v>32</v>
      </c>
      <c r="D56" s="95">
        <v>1789.04</v>
      </c>
      <c r="E56" s="95">
        <v>1806.3589999999999</v>
      </c>
      <c r="F56" s="95">
        <v>1743.3209999999999</v>
      </c>
      <c r="G56" s="95">
        <v>1755.489</v>
      </c>
      <c r="H56" s="95">
        <v>1764.6869999999999</v>
      </c>
      <c r="I56" s="95">
        <v>1813.61</v>
      </c>
      <c r="J56" s="95">
        <v>1808.963</v>
      </c>
      <c r="K56" s="95">
        <v>1840.623</v>
      </c>
      <c r="L56" s="95">
        <v>1827.3309999999999</v>
      </c>
      <c r="M56" s="95">
        <v>1828.856</v>
      </c>
      <c r="N56" s="95">
        <v>1918.4349999999999</v>
      </c>
      <c r="O56" s="95">
        <v>1953.2249999999999</v>
      </c>
      <c r="R56" s="191">
        <v>1867.712</v>
      </c>
      <c r="S56" s="95">
        <f t="shared" si="0"/>
        <v>78.672000000000025</v>
      </c>
      <c r="T56" s="192">
        <f t="shared" si="1"/>
        <v>4.3974422036399424E-2</v>
      </c>
      <c r="V56" s="95">
        <f t="shared" si="2"/>
        <v>-85.51299999999992</v>
      </c>
      <c r="W56" s="192">
        <f t="shared" si="3"/>
        <v>-4.3780414442780489E-2</v>
      </c>
    </row>
    <row r="57" spans="1:23" ht="12.75" x14ac:dyDescent="0.2">
      <c r="A57" s="1">
        <v>103028203</v>
      </c>
      <c r="B57" s="2" t="s">
        <v>62</v>
      </c>
      <c r="C57" s="2" t="s">
        <v>32</v>
      </c>
      <c r="D57" s="95">
        <v>1156.107</v>
      </c>
      <c r="E57" s="95">
        <v>1229.866</v>
      </c>
      <c r="F57" s="95">
        <v>1252.2539999999999</v>
      </c>
      <c r="G57" s="95">
        <v>1342.1310000000001</v>
      </c>
      <c r="H57" s="95">
        <v>1355.8209999999999</v>
      </c>
      <c r="I57" s="95">
        <v>1389.126</v>
      </c>
      <c r="J57" s="95">
        <v>1364.8</v>
      </c>
      <c r="K57" s="95">
        <v>1385</v>
      </c>
      <c r="L57" s="95">
        <v>1372.8679999999999</v>
      </c>
      <c r="M57" s="95">
        <v>1352.14</v>
      </c>
      <c r="N57" s="95">
        <v>1339.5</v>
      </c>
      <c r="O57" s="95">
        <v>1286.7829999999999</v>
      </c>
      <c r="R57" s="191">
        <v>984.745</v>
      </c>
      <c r="S57" s="95">
        <f t="shared" si="0"/>
        <v>-171.36199999999997</v>
      </c>
      <c r="T57" s="192">
        <f t="shared" si="1"/>
        <v>-0.14822330459031904</v>
      </c>
      <c r="V57" s="95">
        <f t="shared" si="2"/>
        <v>-302.0379999999999</v>
      </c>
      <c r="W57" s="192">
        <f t="shared" si="3"/>
        <v>-0.23472333719049748</v>
      </c>
    </row>
    <row r="58" spans="1:23" ht="12.75" x14ac:dyDescent="0.2">
      <c r="A58" s="1">
        <v>103028302</v>
      </c>
      <c r="B58" s="2" t="s">
        <v>63</v>
      </c>
      <c r="C58" s="2" t="s">
        <v>32</v>
      </c>
      <c r="D58" s="95">
        <v>4812.2619999999997</v>
      </c>
      <c r="E58" s="95">
        <v>4986.933</v>
      </c>
      <c r="F58" s="95">
        <v>5017.0159999999996</v>
      </c>
      <c r="G58" s="95">
        <v>5222.4589999999998</v>
      </c>
      <c r="H58" s="95">
        <v>5323.9979999999996</v>
      </c>
      <c r="I58" s="95">
        <v>5470.7979999999998</v>
      </c>
      <c r="J58" s="95">
        <v>5537.0910000000003</v>
      </c>
      <c r="K58" s="95">
        <v>5623.8980000000001</v>
      </c>
      <c r="L58" s="95">
        <v>5644.8019999999997</v>
      </c>
      <c r="M58" s="95">
        <v>5636.5290000000005</v>
      </c>
      <c r="N58" s="95">
        <v>5611.36</v>
      </c>
      <c r="O58" s="95">
        <v>5590.8469999999998</v>
      </c>
      <c r="R58" s="191">
        <v>4578.5460000000003</v>
      </c>
      <c r="S58" s="95">
        <f t="shared" si="0"/>
        <v>-233.71599999999944</v>
      </c>
      <c r="T58" s="192">
        <f t="shared" si="1"/>
        <v>-4.8566765483674716E-2</v>
      </c>
      <c r="V58" s="95">
        <f t="shared" si="2"/>
        <v>-1012.3009999999995</v>
      </c>
      <c r="W58" s="192">
        <f t="shared" si="3"/>
        <v>-0.18106397832027948</v>
      </c>
    </row>
    <row r="59" spans="1:23" ht="12.75" x14ac:dyDescent="0.2">
      <c r="A59" s="1">
        <v>103028653</v>
      </c>
      <c r="B59" s="2" t="s">
        <v>64</v>
      </c>
      <c r="C59" s="2" t="s">
        <v>32</v>
      </c>
      <c r="D59" s="95">
        <v>1827.5530000000001</v>
      </c>
      <c r="E59" s="95">
        <v>1818.3979999999999</v>
      </c>
      <c r="F59" s="95">
        <v>1801.732</v>
      </c>
      <c r="G59" s="95">
        <v>1859.2829999999999</v>
      </c>
      <c r="H59" s="95">
        <v>1902.0350000000001</v>
      </c>
      <c r="I59" s="95">
        <v>1884.806</v>
      </c>
      <c r="J59" s="95">
        <v>1898.4169999999999</v>
      </c>
      <c r="K59" s="95">
        <v>1911.2260000000001</v>
      </c>
      <c r="L59" s="95">
        <v>1891.854</v>
      </c>
      <c r="M59" s="95">
        <v>1859.174</v>
      </c>
      <c r="N59" s="95">
        <v>1869.5440000000001</v>
      </c>
      <c r="O59" s="95">
        <v>1834.5719999999999</v>
      </c>
      <c r="R59" s="191">
        <v>1567.0730000000001</v>
      </c>
      <c r="S59" s="95">
        <f t="shared" si="0"/>
        <v>-260.48</v>
      </c>
      <c r="T59" s="192">
        <f t="shared" si="1"/>
        <v>-0.14252938218481215</v>
      </c>
      <c r="V59" s="95">
        <f t="shared" si="2"/>
        <v>-267.4989999999998</v>
      </c>
      <c r="W59" s="192">
        <f t="shared" si="3"/>
        <v>-0.14581003089548941</v>
      </c>
    </row>
    <row r="60" spans="1:23" ht="12.75" x14ac:dyDescent="0.2">
      <c r="A60" s="1">
        <v>103028703</v>
      </c>
      <c r="B60" s="2" t="s">
        <v>65</v>
      </c>
      <c r="C60" s="2" t="s">
        <v>32</v>
      </c>
      <c r="D60" s="95">
        <v>1301.4290000000001</v>
      </c>
      <c r="E60" s="95">
        <v>1341.29</v>
      </c>
      <c r="F60" s="95">
        <v>1420.7349999999999</v>
      </c>
      <c r="G60" s="95">
        <v>1447.0550000000001</v>
      </c>
      <c r="H60" s="95">
        <v>1475.1210000000001</v>
      </c>
      <c r="I60" s="95">
        <v>1525.7639999999999</v>
      </c>
      <c r="J60" s="95">
        <v>1564.9259999999999</v>
      </c>
      <c r="K60" s="95">
        <v>1583.9369999999999</v>
      </c>
      <c r="L60" s="95">
        <v>1596.7629999999999</v>
      </c>
      <c r="M60" s="95">
        <v>1634.528</v>
      </c>
      <c r="N60" s="95">
        <v>1714.548</v>
      </c>
      <c r="O60" s="95">
        <v>1810.4190000000001</v>
      </c>
      <c r="R60" s="191">
        <v>3046.5189999999998</v>
      </c>
      <c r="S60" s="95">
        <f t="shared" si="0"/>
        <v>1745.0899999999997</v>
      </c>
      <c r="T60" s="192">
        <f t="shared" si="1"/>
        <v>1.3409029612833274</v>
      </c>
      <c r="V60" s="95">
        <f t="shared" si="2"/>
        <v>1236.0999999999997</v>
      </c>
      <c r="W60" s="192">
        <f t="shared" si="3"/>
        <v>0.68277012117084479</v>
      </c>
    </row>
    <row r="61" spans="1:23" ht="12.75" x14ac:dyDescent="0.2">
      <c r="A61" s="1">
        <v>103028753</v>
      </c>
      <c r="B61" s="2" t="s">
        <v>66</v>
      </c>
      <c r="C61" s="2" t="s">
        <v>32</v>
      </c>
      <c r="D61" s="95">
        <v>2235.085</v>
      </c>
      <c r="E61" s="95">
        <v>2281.7719999999999</v>
      </c>
      <c r="F61" s="95">
        <v>2285.0160000000001</v>
      </c>
      <c r="G61" s="95">
        <v>2269.9789999999998</v>
      </c>
      <c r="H61" s="95">
        <v>2289.6579999999999</v>
      </c>
      <c r="I61" s="95">
        <v>2243.4070000000002</v>
      </c>
      <c r="J61" s="95">
        <v>2271.3629999999998</v>
      </c>
      <c r="K61" s="95">
        <v>2289.2629999999999</v>
      </c>
      <c r="L61" s="95">
        <v>2249.3380000000002</v>
      </c>
      <c r="M61" s="95">
        <v>2268.7559999999999</v>
      </c>
      <c r="N61" s="95">
        <v>2258.953</v>
      </c>
      <c r="O61" s="95">
        <v>2306.5619999999999</v>
      </c>
      <c r="R61" s="191">
        <v>1922.097</v>
      </c>
      <c r="S61" s="95">
        <f t="shared" si="0"/>
        <v>-312.98800000000006</v>
      </c>
      <c r="T61" s="192">
        <f t="shared" si="1"/>
        <v>-0.14003404792211485</v>
      </c>
      <c r="V61" s="95">
        <f t="shared" si="2"/>
        <v>-384.46499999999992</v>
      </c>
      <c r="W61" s="192">
        <f t="shared" si="3"/>
        <v>-0.166683141402659</v>
      </c>
    </row>
    <row r="62" spans="1:23" ht="12.75" x14ac:dyDescent="0.2">
      <c r="A62" s="1">
        <v>103028833</v>
      </c>
      <c r="B62" s="2" t="s">
        <v>67</v>
      </c>
      <c r="C62" s="2" t="s">
        <v>32</v>
      </c>
      <c r="D62" s="95">
        <v>2253.8330000000001</v>
      </c>
      <c r="E62" s="95">
        <v>2263.1840000000002</v>
      </c>
      <c r="F62" s="95">
        <v>2298.2510000000002</v>
      </c>
      <c r="G62" s="95">
        <v>2343.9850000000001</v>
      </c>
      <c r="H62" s="95">
        <v>2344.739</v>
      </c>
      <c r="I62" s="95">
        <v>2304.8879999999999</v>
      </c>
      <c r="J62" s="95">
        <v>2360.4389999999999</v>
      </c>
      <c r="K62" s="95">
        <v>2316.576</v>
      </c>
      <c r="L62" s="95">
        <v>2339.3119999999999</v>
      </c>
      <c r="M62" s="95">
        <v>2323.0430000000001</v>
      </c>
      <c r="N62" s="95">
        <v>2361.8150000000001</v>
      </c>
      <c r="O62" s="95">
        <v>2325.1550000000002</v>
      </c>
      <c r="R62" s="191">
        <v>1761.8119999999999</v>
      </c>
      <c r="S62" s="95">
        <f t="shared" si="0"/>
        <v>-492.02100000000019</v>
      </c>
      <c r="T62" s="192">
        <f t="shared" si="1"/>
        <v>-0.21830410682601603</v>
      </c>
      <c r="V62" s="95">
        <f t="shared" si="2"/>
        <v>-563.3430000000003</v>
      </c>
      <c r="W62" s="192">
        <f t="shared" si="3"/>
        <v>-0.24228191238863656</v>
      </c>
    </row>
    <row r="63" spans="1:23" ht="12.75" x14ac:dyDescent="0.2">
      <c r="A63" s="1">
        <v>103028853</v>
      </c>
      <c r="B63" s="2" t="s">
        <v>68</v>
      </c>
      <c r="C63" s="2" t="s">
        <v>32</v>
      </c>
      <c r="D63" s="95">
        <v>1777.222</v>
      </c>
      <c r="E63" s="95">
        <v>1734.3230000000001</v>
      </c>
      <c r="F63" s="95">
        <v>1688.7909999999999</v>
      </c>
      <c r="G63" s="95">
        <v>1655.9639999999999</v>
      </c>
      <c r="H63" s="95">
        <v>1631.5820000000001</v>
      </c>
      <c r="I63" s="95">
        <v>1631.8530000000001</v>
      </c>
      <c r="J63" s="95">
        <v>1745.963</v>
      </c>
      <c r="K63" s="95">
        <v>1800.8969999999999</v>
      </c>
      <c r="L63" s="95">
        <v>1778.096</v>
      </c>
      <c r="M63" s="95">
        <v>1670.6410000000001</v>
      </c>
      <c r="N63" s="95">
        <v>1662.038</v>
      </c>
      <c r="O63" s="95">
        <v>1704.529</v>
      </c>
      <c r="R63" s="191">
        <v>1749.788</v>
      </c>
      <c r="S63" s="95">
        <f t="shared" si="0"/>
        <v>-27.433999999999969</v>
      </c>
      <c r="T63" s="192">
        <f t="shared" si="1"/>
        <v>-1.5436450820437722E-2</v>
      </c>
      <c r="V63" s="95">
        <f t="shared" si="2"/>
        <v>45.259000000000015</v>
      </c>
      <c r="W63" s="192">
        <f t="shared" si="3"/>
        <v>2.6552202983932814E-2</v>
      </c>
    </row>
    <row r="64" spans="1:23" ht="12.75" x14ac:dyDescent="0.2">
      <c r="A64" s="1">
        <v>103029203</v>
      </c>
      <c r="B64" s="2" t="s">
        <v>69</v>
      </c>
      <c r="C64" s="2" t="s">
        <v>32</v>
      </c>
      <c r="D64" s="95">
        <v>3872.884</v>
      </c>
      <c r="E64" s="95">
        <v>3942.498</v>
      </c>
      <c r="F64" s="95">
        <v>3977.8879999999999</v>
      </c>
      <c r="G64" s="95">
        <v>3957.0230000000001</v>
      </c>
      <c r="H64" s="95">
        <v>3956.6669999999999</v>
      </c>
      <c r="I64" s="95">
        <v>3939.5619999999999</v>
      </c>
      <c r="J64" s="95">
        <v>3924.9450000000002</v>
      </c>
      <c r="K64" s="95">
        <v>4012.9670000000001</v>
      </c>
      <c r="L64" s="95">
        <v>4028.3649999999998</v>
      </c>
      <c r="M64" s="95">
        <v>4081.0810000000001</v>
      </c>
      <c r="N64" s="95">
        <v>4206.9669999999996</v>
      </c>
      <c r="O64" s="95">
        <v>4129.0879999999997</v>
      </c>
      <c r="R64" s="191">
        <v>4117.0360000000001</v>
      </c>
      <c r="S64" s="95">
        <f t="shared" si="0"/>
        <v>244.15200000000004</v>
      </c>
      <c r="T64" s="192">
        <f t="shared" si="1"/>
        <v>6.3041392409377617E-2</v>
      </c>
      <c r="V64" s="95">
        <f t="shared" si="2"/>
        <v>-12.05199999999968</v>
      </c>
      <c r="W64" s="192">
        <f t="shared" si="3"/>
        <v>-2.9188043461412499E-3</v>
      </c>
    </row>
    <row r="65" spans="1:23" ht="12.75" x14ac:dyDescent="0.2">
      <c r="A65" s="1">
        <v>103029403</v>
      </c>
      <c r="B65" s="2" t="s">
        <v>70</v>
      </c>
      <c r="C65" s="2" t="s">
        <v>32</v>
      </c>
      <c r="D65" s="95">
        <v>2413.2069999999999</v>
      </c>
      <c r="E65" s="95">
        <v>2479.3009999999999</v>
      </c>
      <c r="F65" s="95">
        <v>2574.471</v>
      </c>
      <c r="G65" s="95">
        <v>2716.1689999999999</v>
      </c>
      <c r="H65" s="95">
        <v>2813.2280000000001</v>
      </c>
      <c r="I65" s="95">
        <v>2946.3719999999998</v>
      </c>
      <c r="J65" s="95">
        <v>2990.0990000000002</v>
      </c>
      <c r="K65" s="95">
        <v>3057.1590000000001</v>
      </c>
      <c r="L65" s="95">
        <v>3129.3980000000001</v>
      </c>
      <c r="M65" s="95">
        <v>3153.8589999999999</v>
      </c>
      <c r="N65" s="95">
        <v>3187.0120000000002</v>
      </c>
      <c r="O65" s="95">
        <v>3225.931</v>
      </c>
      <c r="R65" s="191">
        <v>3380.9140000000002</v>
      </c>
      <c r="S65" s="95">
        <f t="shared" si="0"/>
        <v>967.70700000000033</v>
      </c>
      <c r="T65" s="192">
        <f t="shared" si="1"/>
        <v>0.40100455534896112</v>
      </c>
      <c r="V65" s="95">
        <f t="shared" si="2"/>
        <v>154.98300000000017</v>
      </c>
      <c r="W65" s="192">
        <f t="shared" si="3"/>
        <v>4.8042875064593808E-2</v>
      </c>
    </row>
    <row r="66" spans="1:23" ht="12.75" x14ac:dyDescent="0.2">
      <c r="A66" s="1">
        <v>103029553</v>
      </c>
      <c r="B66" s="2" t="s">
        <v>71</v>
      </c>
      <c r="C66" s="2" t="s">
        <v>32</v>
      </c>
      <c r="D66" s="95">
        <v>2686.7330000000002</v>
      </c>
      <c r="E66" s="95">
        <v>2771.4189999999999</v>
      </c>
      <c r="F66" s="95">
        <v>2803.2449999999999</v>
      </c>
      <c r="G66" s="95">
        <v>2847.9639999999999</v>
      </c>
      <c r="H66" s="95">
        <v>2950.9760000000001</v>
      </c>
      <c r="I66" s="95">
        <v>3027.2080000000001</v>
      </c>
      <c r="J66" s="95">
        <v>3014.413</v>
      </c>
      <c r="K66" s="95">
        <v>3047.355</v>
      </c>
      <c r="L66" s="95">
        <v>3013.547</v>
      </c>
      <c r="M66" s="95">
        <v>3022.5529999999999</v>
      </c>
      <c r="N66" s="95">
        <v>3019.19</v>
      </c>
      <c r="O66" s="95">
        <v>2984.8989999999999</v>
      </c>
      <c r="R66" s="191">
        <v>2922.2840000000001</v>
      </c>
      <c r="S66" s="95">
        <f t="shared" si="0"/>
        <v>235.55099999999993</v>
      </c>
      <c r="T66" s="192">
        <f t="shared" si="1"/>
        <v>8.7671904874805168E-2</v>
      </c>
      <c r="V66" s="95">
        <f t="shared" si="2"/>
        <v>-62.614999999999782</v>
      </c>
      <c r="W66" s="192">
        <f t="shared" si="3"/>
        <v>-2.0977259197044785E-2</v>
      </c>
    </row>
    <row r="67" spans="1:23" ht="12.75" x14ac:dyDescent="0.2">
      <c r="A67" s="1">
        <v>103029603</v>
      </c>
      <c r="B67" s="2" t="s">
        <v>72</v>
      </c>
      <c r="C67" s="2" t="s">
        <v>32</v>
      </c>
      <c r="D67" s="95">
        <v>3028.3989999999999</v>
      </c>
      <c r="E67" s="95">
        <v>3025.0149999999999</v>
      </c>
      <c r="F67" s="95">
        <v>3071.5790000000002</v>
      </c>
      <c r="G67" s="95">
        <v>3052.5920000000001</v>
      </c>
      <c r="H67" s="95">
        <v>3031.7249999999999</v>
      </c>
      <c r="I67" s="95">
        <v>3097.8910000000001</v>
      </c>
      <c r="J67" s="95">
        <v>3197.9589999999998</v>
      </c>
      <c r="K67" s="95">
        <v>3251.9119999999998</v>
      </c>
      <c r="L67" s="95">
        <v>3279.0149999999999</v>
      </c>
      <c r="M67" s="95">
        <v>3345.55</v>
      </c>
      <c r="N67" s="95">
        <v>3382.0540000000001</v>
      </c>
      <c r="O67" s="95">
        <v>3430.76</v>
      </c>
      <c r="R67" s="191">
        <v>2658.3130000000001</v>
      </c>
      <c r="S67" s="95">
        <f t="shared" ref="S67:S130" si="4">R67-D67</f>
        <v>-370.08599999999979</v>
      </c>
      <c r="T67" s="192">
        <f t="shared" ref="T67:T130" si="5">S67/D67</f>
        <v>-0.1222051651714321</v>
      </c>
      <c r="V67" s="95">
        <f t="shared" ref="V67:V130" si="6">R67-O67</f>
        <v>-772.44700000000012</v>
      </c>
      <c r="W67" s="192">
        <f t="shared" ref="W67:W130" si="7">V67/O67</f>
        <v>-0.22515331879816719</v>
      </c>
    </row>
    <row r="68" spans="1:23" ht="12.75" x14ac:dyDescent="0.2">
      <c r="A68" s="1">
        <v>103029803</v>
      </c>
      <c r="B68" s="2" t="s">
        <v>73</v>
      </c>
      <c r="C68" s="2" t="s">
        <v>32</v>
      </c>
      <c r="D68" s="95">
        <v>2008</v>
      </c>
      <c r="E68" s="95">
        <v>1922.8</v>
      </c>
      <c r="F68" s="95">
        <v>1910.2639999999999</v>
      </c>
      <c r="G68" s="95">
        <v>1955.489</v>
      </c>
      <c r="H68" s="95">
        <v>1841.164</v>
      </c>
      <c r="I68" s="95">
        <v>2042.6890000000001</v>
      </c>
      <c r="J68" s="95">
        <v>2077.7060000000001</v>
      </c>
      <c r="K68" s="95">
        <v>2102.2759999999998</v>
      </c>
      <c r="L68" s="95">
        <v>2010.087</v>
      </c>
      <c r="M68" s="95">
        <v>2006.1869999999999</v>
      </c>
      <c r="N68" s="95">
        <v>1964.0340000000001</v>
      </c>
      <c r="O68" s="95">
        <v>1847.665</v>
      </c>
      <c r="R68" s="191">
        <v>1144.6310000000001</v>
      </c>
      <c r="S68" s="95">
        <f t="shared" si="4"/>
        <v>-863.36899999999991</v>
      </c>
      <c r="T68" s="192">
        <f t="shared" si="5"/>
        <v>-0.42996464143426288</v>
      </c>
      <c r="V68" s="95">
        <f t="shared" si="6"/>
        <v>-703.03399999999988</v>
      </c>
      <c r="W68" s="192">
        <f t="shared" si="7"/>
        <v>-0.38049862935109985</v>
      </c>
    </row>
    <row r="69" spans="1:23" ht="12.75" x14ac:dyDescent="0.2">
      <c r="A69" s="1">
        <v>103029902</v>
      </c>
      <c r="B69" s="2" t="s">
        <v>74</v>
      </c>
      <c r="C69" s="2" t="s">
        <v>32</v>
      </c>
      <c r="D69" s="95">
        <v>6300.2910000000002</v>
      </c>
      <c r="E69" s="95">
        <v>6426.13</v>
      </c>
      <c r="F69" s="95">
        <v>6247.5910000000003</v>
      </c>
      <c r="G69" s="95">
        <v>6139.7129999999997</v>
      </c>
      <c r="H69" s="95">
        <v>6120.4449999999997</v>
      </c>
      <c r="I69" s="95">
        <v>6082.942</v>
      </c>
      <c r="J69" s="95">
        <v>6121.0829999999996</v>
      </c>
      <c r="K69" s="95">
        <v>6052.1329999999998</v>
      </c>
      <c r="L69" s="95">
        <v>5947.027</v>
      </c>
      <c r="M69" s="95">
        <v>5756.1760000000004</v>
      </c>
      <c r="N69" s="95">
        <v>5935.9930000000004</v>
      </c>
      <c r="O69" s="95">
        <v>5815.6239999999998</v>
      </c>
      <c r="R69" s="191">
        <v>4971.3860000000004</v>
      </c>
      <c r="S69" s="95">
        <f t="shared" si="4"/>
        <v>-1328.9049999999997</v>
      </c>
      <c r="T69" s="192">
        <f t="shared" si="5"/>
        <v>-0.21092755874292152</v>
      </c>
      <c r="V69" s="95">
        <f t="shared" si="6"/>
        <v>-844.23799999999937</v>
      </c>
      <c r="W69" s="192">
        <f t="shared" si="7"/>
        <v>-0.14516722539146262</v>
      </c>
    </row>
    <row r="70" spans="1:23" ht="12.75" x14ac:dyDescent="0.2">
      <c r="A70" s="1">
        <v>104101252</v>
      </c>
      <c r="B70" s="2" t="s">
        <v>75</v>
      </c>
      <c r="C70" s="2" t="s">
        <v>76</v>
      </c>
      <c r="D70" s="95">
        <v>8329.9860000000008</v>
      </c>
      <c r="E70" s="95">
        <v>8490.5329999999994</v>
      </c>
      <c r="F70" s="95">
        <v>8489.0550000000003</v>
      </c>
      <c r="G70" s="95">
        <v>8612.9290000000001</v>
      </c>
      <c r="H70" s="95">
        <v>8691.7780000000002</v>
      </c>
      <c r="I70" s="95">
        <v>8690.8960000000006</v>
      </c>
      <c r="J70" s="95">
        <v>8624.3130000000001</v>
      </c>
      <c r="K70" s="95">
        <v>8575.2540000000008</v>
      </c>
      <c r="L70" s="95">
        <v>8455.1990000000005</v>
      </c>
      <c r="M70" s="95">
        <v>8423.8449999999993</v>
      </c>
      <c r="N70" s="95">
        <v>8458.8580000000002</v>
      </c>
      <c r="O70" s="95">
        <v>8621.6759999999995</v>
      </c>
      <c r="R70" s="191">
        <v>7125.74</v>
      </c>
      <c r="S70" s="95">
        <f t="shared" si="4"/>
        <v>-1204.246000000001</v>
      </c>
      <c r="T70" s="192">
        <f t="shared" si="5"/>
        <v>-0.14456758990951496</v>
      </c>
      <c r="V70" s="95">
        <f t="shared" si="6"/>
        <v>-1495.9359999999997</v>
      </c>
      <c r="W70" s="192">
        <f t="shared" si="7"/>
        <v>-0.17350872382585472</v>
      </c>
    </row>
    <row r="71" spans="1:23" ht="12.75" x14ac:dyDescent="0.2">
      <c r="A71" s="1">
        <v>104103603</v>
      </c>
      <c r="B71" s="2" t="s">
        <v>77</v>
      </c>
      <c r="C71" s="2" t="s">
        <v>76</v>
      </c>
      <c r="D71" s="95">
        <v>1373.3720000000001</v>
      </c>
      <c r="E71" s="95">
        <v>1377.8140000000001</v>
      </c>
      <c r="F71" s="95">
        <v>1989.7909999999999</v>
      </c>
      <c r="G71" s="95">
        <v>1994.1780000000001</v>
      </c>
      <c r="H71" s="95">
        <v>2030.7239999999999</v>
      </c>
      <c r="I71" s="95">
        <v>2004.1030000000001</v>
      </c>
      <c r="J71" s="95">
        <v>2003.1559999999999</v>
      </c>
      <c r="K71" s="95">
        <v>1987.9480000000001</v>
      </c>
      <c r="L71" s="95">
        <v>1991.1410000000001</v>
      </c>
      <c r="M71" s="95">
        <v>1912.35</v>
      </c>
      <c r="N71" s="95">
        <v>1861.5360000000001</v>
      </c>
      <c r="O71" s="95">
        <v>1853.848</v>
      </c>
      <c r="R71" s="191">
        <v>1551.8240000000001</v>
      </c>
      <c r="S71" s="95">
        <f t="shared" si="4"/>
        <v>178.452</v>
      </c>
      <c r="T71" s="192">
        <f t="shared" si="5"/>
        <v>0.12993711827531068</v>
      </c>
      <c r="V71" s="95">
        <f t="shared" si="6"/>
        <v>-302.02399999999989</v>
      </c>
      <c r="W71" s="192">
        <f t="shared" si="7"/>
        <v>-0.16291734813210138</v>
      </c>
    </row>
    <row r="72" spans="1:23" ht="12.75" x14ac:dyDescent="0.2">
      <c r="A72" s="1">
        <v>104105003</v>
      </c>
      <c r="B72" s="2" t="s">
        <v>78</v>
      </c>
      <c r="C72" s="2" t="s">
        <v>76</v>
      </c>
      <c r="D72" s="95">
        <v>1989.654</v>
      </c>
      <c r="E72" s="95">
        <v>1990.38</v>
      </c>
      <c r="F72" s="95">
        <v>2039.3030000000001</v>
      </c>
      <c r="G72" s="95">
        <v>2136.9830000000002</v>
      </c>
      <c r="H72" s="95">
        <v>2201.8850000000002</v>
      </c>
      <c r="I72" s="95">
        <v>2288.6579999999999</v>
      </c>
      <c r="J72" s="95">
        <v>2376.509</v>
      </c>
      <c r="K72" s="95">
        <v>2448.502</v>
      </c>
      <c r="L72" s="95">
        <v>2529.636</v>
      </c>
      <c r="M72" s="95">
        <v>2615.0590000000002</v>
      </c>
      <c r="N72" s="95">
        <v>2691.4189999999999</v>
      </c>
      <c r="O72" s="95">
        <v>2739.924</v>
      </c>
      <c r="R72" s="191">
        <v>3334.1610000000001</v>
      </c>
      <c r="S72" s="95">
        <f t="shared" si="4"/>
        <v>1344.5070000000001</v>
      </c>
      <c r="T72" s="192">
        <f t="shared" si="5"/>
        <v>0.67574915035478533</v>
      </c>
      <c r="V72" s="95">
        <f t="shared" si="6"/>
        <v>594.23700000000008</v>
      </c>
      <c r="W72" s="192">
        <f t="shared" si="7"/>
        <v>0.21688083319099366</v>
      </c>
    </row>
    <row r="73" spans="1:23" ht="12.75" x14ac:dyDescent="0.2">
      <c r="A73" s="1">
        <v>104105353</v>
      </c>
      <c r="B73" s="2" t="s">
        <v>79</v>
      </c>
      <c r="C73" s="2" t="s">
        <v>76</v>
      </c>
      <c r="D73" s="95">
        <v>1617.059</v>
      </c>
      <c r="E73" s="95">
        <v>1648.1489999999999</v>
      </c>
      <c r="F73" s="95">
        <v>1649.5940000000001</v>
      </c>
      <c r="G73" s="95">
        <v>1701.607</v>
      </c>
      <c r="H73" s="95">
        <v>1698.9390000000001</v>
      </c>
      <c r="I73" s="95">
        <v>1737.0039999999999</v>
      </c>
      <c r="J73" s="95">
        <v>1750.06</v>
      </c>
      <c r="K73" s="95">
        <v>1753.15</v>
      </c>
      <c r="L73" s="95">
        <v>1716.645</v>
      </c>
      <c r="M73" s="95">
        <v>1730.3710000000001</v>
      </c>
      <c r="N73" s="95">
        <v>1741.127</v>
      </c>
      <c r="O73" s="95">
        <v>1724.0119999999999</v>
      </c>
      <c r="R73" s="191">
        <v>1363.6610000000001</v>
      </c>
      <c r="S73" s="95">
        <f t="shared" si="4"/>
        <v>-253.39799999999991</v>
      </c>
      <c r="T73" s="192">
        <f t="shared" si="5"/>
        <v>-0.15670300217864649</v>
      </c>
      <c r="V73" s="95">
        <f t="shared" si="6"/>
        <v>-360.35099999999989</v>
      </c>
      <c r="W73" s="192">
        <f t="shared" si="7"/>
        <v>-0.20901884673656557</v>
      </c>
    </row>
    <row r="74" spans="1:23" ht="12.75" x14ac:dyDescent="0.2">
      <c r="A74" s="1">
        <v>104107503</v>
      </c>
      <c r="B74" s="2" t="s">
        <v>80</v>
      </c>
      <c r="C74" s="2" t="s">
        <v>76</v>
      </c>
      <c r="D74" s="95">
        <v>2456.9389999999999</v>
      </c>
      <c r="E74" s="95">
        <v>2533.4859999999999</v>
      </c>
      <c r="F74" s="95">
        <v>2568.3679999999999</v>
      </c>
      <c r="G74" s="95">
        <v>2567.6280000000002</v>
      </c>
      <c r="H74" s="95">
        <v>2583.92</v>
      </c>
      <c r="I74" s="95">
        <v>2634.848</v>
      </c>
      <c r="J74" s="95">
        <v>2626.4409999999998</v>
      </c>
      <c r="K74" s="95">
        <v>2627.7249999999999</v>
      </c>
      <c r="L74" s="95">
        <v>2643.011</v>
      </c>
      <c r="M74" s="95">
        <v>2676.9540000000002</v>
      </c>
      <c r="N74" s="95">
        <v>2628.4720000000002</v>
      </c>
      <c r="O74" s="95">
        <v>2574.2420000000002</v>
      </c>
      <c r="R74" s="191">
        <v>2179.7600000000002</v>
      </c>
      <c r="S74" s="95">
        <f t="shared" si="4"/>
        <v>-277.17899999999963</v>
      </c>
      <c r="T74" s="192">
        <f t="shared" si="5"/>
        <v>-0.11281476666697857</v>
      </c>
      <c r="V74" s="95">
        <f t="shared" si="6"/>
        <v>-394.48199999999997</v>
      </c>
      <c r="W74" s="192">
        <f t="shared" si="7"/>
        <v>-0.15324200288861728</v>
      </c>
    </row>
    <row r="75" spans="1:23" ht="12.75" x14ac:dyDescent="0.2">
      <c r="A75" s="1">
        <v>104107803</v>
      </c>
      <c r="B75" s="2" t="s">
        <v>81</v>
      </c>
      <c r="C75" s="2" t="s">
        <v>76</v>
      </c>
      <c r="D75" s="95">
        <v>2838.25</v>
      </c>
      <c r="E75" s="95">
        <v>2812.2249999999999</v>
      </c>
      <c r="F75" s="95">
        <v>2878.6439999999998</v>
      </c>
      <c r="G75" s="95">
        <v>2923.7449999999999</v>
      </c>
      <c r="H75" s="95">
        <v>2901.2559999999999</v>
      </c>
      <c r="I75" s="95">
        <v>2907.5410000000002</v>
      </c>
      <c r="J75" s="95">
        <v>2959.712</v>
      </c>
      <c r="K75" s="95">
        <v>3011.4969999999998</v>
      </c>
      <c r="L75" s="95">
        <v>2974.732</v>
      </c>
      <c r="M75" s="95">
        <v>3008.8020000000001</v>
      </c>
      <c r="N75" s="95">
        <v>2984.384</v>
      </c>
      <c r="O75" s="95">
        <v>2965.6869999999999</v>
      </c>
      <c r="R75" s="191">
        <v>2495.5219999999999</v>
      </c>
      <c r="S75" s="95">
        <f t="shared" si="4"/>
        <v>-342.72800000000007</v>
      </c>
      <c r="T75" s="192">
        <f t="shared" si="5"/>
        <v>-0.12075328107108256</v>
      </c>
      <c r="V75" s="95">
        <f t="shared" si="6"/>
        <v>-470.16499999999996</v>
      </c>
      <c r="W75" s="192">
        <f t="shared" si="7"/>
        <v>-0.15853493642451141</v>
      </c>
    </row>
    <row r="76" spans="1:23" ht="12.75" x14ac:dyDescent="0.2">
      <c r="A76" s="1">
        <v>104107903</v>
      </c>
      <c r="B76" s="2" t="s">
        <v>82</v>
      </c>
      <c r="C76" s="2" t="s">
        <v>76</v>
      </c>
      <c r="D76" s="95">
        <v>5751.1369999999997</v>
      </c>
      <c r="E76" s="95">
        <v>6032.9960000000001</v>
      </c>
      <c r="F76" s="95">
        <v>6297.8540000000003</v>
      </c>
      <c r="G76" s="95">
        <v>6627.6949999999997</v>
      </c>
      <c r="H76" s="95">
        <v>6836.4840000000004</v>
      </c>
      <c r="I76" s="95">
        <v>6935.0730000000003</v>
      </c>
      <c r="J76" s="95">
        <v>7071.2070000000003</v>
      </c>
      <c r="K76" s="95">
        <v>7203.0860000000002</v>
      </c>
      <c r="L76" s="95">
        <v>7290.1580000000004</v>
      </c>
      <c r="M76" s="95">
        <v>7465.277</v>
      </c>
      <c r="N76" s="95">
        <v>7596.8980000000001</v>
      </c>
      <c r="O76" s="95">
        <v>7629.2979999999998</v>
      </c>
      <c r="R76" s="191">
        <v>7334.5140000000001</v>
      </c>
      <c r="S76" s="95">
        <f t="shared" si="4"/>
        <v>1583.3770000000004</v>
      </c>
      <c r="T76" s="192">
        <f t="shared" si="5"/>
        <v>0.27531547240137044</v>
      </c>
      <c r="V76" s="95">
        <f t="shared" si="6"/>
        <v>-294.78399999999965</v>
      </c>
      <c r="W76" s="192">
        <f t="shared" si="7"/>
        <v>-3.8638417322275215E-2</v>
      </c>
    </row>
    <row r="77" spans="1:23" ht="12.75" x14ac:dyDescent="0.2">
      <c r="A77" s="1">
        <v>104372003</v>
      </c>
      <c r="B77" s="2" t="s">
        <v>83</v>
      </c>
      <c r="C77" s="2" t="s">
        <v>84</v>
      </c>
      <c r="D77" s="95">
        <v>2453.346</v>
      </c>
      <c r="E77" s="95">
        <v>2495.5790000000002</v>
      </c>
      <c r="F77" s="95">
        <v>2521.3090000000002</v>
      </c>
      <c r="G77" s="95">
        <v>2543.2060000000001</v>
      </c>
      <c r="H77" s="95">
        <v>2574.6219999999998</v>
      </c>
      <c r="I77" s="95">
        <v>2541.7510000000002</v>
      </c>
      <c r="J77" s="95">
        <v>2534.94</v>
      </c>
      <c r="K77" s="95">
        <v>2493.14</v>
      </c>
      <c r="L77" s="95">
        <v>2447.779</v>
      </c>
      <c r="M77" s="95">
        <v>2443.9830000000002</v>
      </c>
      <c r="N77" s="95">
        <v>2389.9029999999998</v>
      </c>
      <c r="O77" s="95">
        <v>2373.2489999999998</v>
      </c>
      <c r="R77" s="191">
        <v>1746.4780000000001</v>
      </c>
      <c r="S77" s="95">
        <f t="shared" si="4"/>
        <v>-706.86799999999994</v>
      </c>
      <c r="T77" s="192">
        <f t="shared" si="5"/>
        <v>-0.28812405588123319</v>
      </c>
      <c r="V77" s="95">
        <f t="shared" si="6"/>
        <v>-626.77099999999973</v>
      </c>
      <c r="W77" s="192">
        <f t="shared" si="7"/>
        <v>-0.26409828888582687</v>
      </c>
    </row>
    <row r="78" spans="1:23" ht="12.75" x14ac:dyDescent="0.2">
      <c r="A78" s="1">
        <v>104374003</v>
      </c>
      <c r="B78" s="2" t="s">
        <v>665</v>
      </c>
      <c r="C78" s="2" t="s">
        <v>84</v>
      </c>
      <c r="D78" s="95">
        <v>1551.9559999999999</v>
      </c>
      <c r="E78" s="95">
        <v>1587.44</v>
      </c>
      <c r="F78" s="95">
        <v>1584.223</v>
      </c>
      <c r="G78" s="95">
        <v>1621.5550000000001</v>
      </c>
      <c r="H78" s="95">
        <v>1568.713</v>
      </c>
      <c r="I78" s="95">
        <v>1565.664</v>
      </c>
      <c r="J78" s="95">
        <v>1537.9010000000001</v>
      </c>
      <c r="K78" s="95">
        <v>1550.5650000000001</v>
      </c>
      <c r="L78" s="95">
        <v>1524.1569999999999</v>
      </c>
      <c r="M78" s="95">
        <v>1511.7170000000001</v>
      </c>
      <c r="N78" s="95">
        <v>1514.558</v>
      </c>
      <c r="O78" s="95">
        <v>1473.866</v>
      </c>
      <c r="R78" s="191">
        <v>1231.047</v>
      </c>
      <c r="S78" s="95">
        <f t="shared" si="4"/>
        <v>-320.90899999999988</v>
      </c>
      <c r="T78" s="192">
        <f t="shared" si="5"/>
        <v>-0.2067771251246813</v>
      </c>
      <c r="V78" s="95">
        <f t="shared" si="6"/>
        <v>-242.81899999999996</v>
      </c>
      <c r="W78" s="192">
        <f t="shared" si="7"/>
        <v>-0.16474971266044536</v>
      </c>
    </row>
    <row r="79" spans="1:23" ht="12.75" x14ac:dyDescent="0.2">
      <c r="A79" s="1">
        <v>104375003</v>
      </c>
      <c r="B79" s="2" t="s">
        <v>86</v>
      </c>
      <c r="C79" s="2" t="s">
        <v>84</v>
      </c>
      <c r="D79" s="95">
        <v>2137.6179999999999</v>
      </c>
      <c r="E79" s="95">
        <v>2150.2420000000002</v>
      </c>
      <c r="F79" s="95">
        <v>2173.6999999999998</v>
      </c>
      <c r="G79" s="95">
        <v>2169.819</v>
      </c>
      <c r="H79" s="95">
        <v>2208.029</v>
      </c>
      <c r="I79" s="95">
        <v>2217.5430000000001</v>
      </c>
      <c r="J79" s="95">
        <v>2155.4549999999999</v>
      </c>
      <c r="K79" s="95">
        <v>2185.5569999999998</v>
      </c>
      <c r="L79" s="95">
        <v>2166.1039999999998</v>
      </c>
      <c r="M79" s="95">
        <v>2130.1239999999998</v>
      </c>
      <c r="N79" s="95">
        <v>2085.9569999999999</v>
      </c>
      <c r="O79" s="95">
        <v>2113.4580000000001</v>
      </c>
      <c r="R79" s="191">
        <v>1497.9069999999999</v>
      </c>
      <c r="S79" s="95">
        <f t="shared" si="4"/>
        <v>-639.71100000000001</v>
      </c>
      <c r="T79" s="192">
        <f t="shared" si="5"/>
        <v>-0.29926347925588204</v>
      </c>
      <c r="V79" s="95">
        <f t="shared" si="6"/>
        <v>-615.55100000000016</v>
      </c>
      <c r="W79" s="192">
        <f t="shared" si="7"/>
        <v>-0.29125300810330751</v>
      </c>
    </row>
    <row r="80" spans="1:23" ht="12.75" x14ac:dyDescent="0.2">
      <c r="A80" s="1">
        <v>104375203</v>
      </c>
      <c r="B80" s="2" t="s">
        <v>87</v>
      </c>
      <c r="C80" s="2" t="s">
        <v>84</v>
      </c>
      <c r="D80" s="95">
        <v>1305.6859999999999</v>
      </c>
      <c r="E80" s="95">
        <v>1376.702</v>
      </c>
      <c r="F80" s="95">
        <v>1354.5840000000001</v>
      </c>
      <c r="G80" s="95">
        <v>1389.2909999999999</v>
      </c>
      <c r="H80" s="95">
        <v>1381.741</v>
      </c>
      <c r="I80" s="95">
        <v>1376.0409999999999</v>
      </c>
      <c r="J80" s="95">
        <v>1383.181</v>
      </c>
      <c r="K80" s="95">
        <v>1384.4559999999999</v>
      </c>
      <c r="L80" s="95">
        <v>1414.251</v>
      </c>
      <c r="M80" s="95">
        <v>1375.11</v>
      </c>
      <c r="N80" s="95">
        <v>1386.1369999999999</v>
      </c>
      <c r="O80" s="95">
        <v>1369.2840000000001</v>
      </c>
      <c r="R80" s="191">
        <v>1266.42</v>
      </c>
      <c r="S80" s="95">
        <f t="shared" si="4"/>
        <v>-39.265999999999849</v>
      </c>
      <c r="T80" s="192">
        <f t="shared" si="5"/>
        <v>-3.0073080357758183E-2</v>
      </c>
      <c r="V80" s="95">
        <f t="shared" si="6"/>
        <v>-102.86400000000003</v>
      </c>
      <c r="W80" s="192">
        <f t="shared" si="7"/>
        <v>-7.5122472766789086E-2</v>
      </c>
    </row>
    <row r="81" spans="1:23" ht="12.75" x14ac:dyDescent="0.2">
      <c r="A81" s="1">
        <v>104375302</v>
      </c>
      <c r="B81" s="2" t="s">
        <v>88</v>
      </c>
      <c r="C81" s="2" t="s">
        <v>84</v>
      </c>
      <c r="D81" s="95">
        <v>4110.9679999999998</v>
      </c>
      <c r="E81" s="95">
        <v>4125.8069999999998</v>
      </c>
      <c r="F81" s="95">
        <v>4086.652</v>
      </c>
      <c r="G81" s="95">
        <v>4100.4930000000004</v>
      </c>
      <c r="H81" s="95">
        <v>4126.375</v>
      </c>
      <c r="I81" s="95">
        <v>4079.098</v>
      </c>
      <c r="J81" s="95">
        <v>4112.5780000000004</v>
      </c>
      <c r="K81" s="95">
        <v>4188.2219999999998</v>
      </c>
      <c r="L81" s="95">
        <v>4165.8819999999996</v>
      </c>
      <c r="M81" s="95">
        <v>4143.4679999999998</v>
      </c>
      <c r="N81" s="95">
        <v>4115.0129999999999</v>
      </c>
      <c r="O81" s="95">
        <v>4046.4609999999998</v>
      </c>
      <c r="R81" s="191">
        <v>3379.8510000000001</v>
      </c>
      <c r="S81" s="95">
        <f t="shared" si="4"/>
        <v>-731.11699999999973</v>
      </c>
      <c r="T81" s="192">
        <f t="shared" si="5"/>
        <v>-0.17784546121497413</v>
      </c>
      <c r="V81" s="95">
        <f t="shared" si="6"/>
        <v>-666.60999999999967</v>
      </c>
      <c r="W81" s="192">
        <f t="shared" si="7"/>
        <v>-0.16473901515422976</v>
      </c>
    </row>
    <row r="82" spans="1:23" ht="12.75" x14ac:dyDescent="0.2">
      <c r="A82" s="1">
        <v>104376203</v>
      </c>
      <c r="B82" s="2" t="s">
        <v>89</v>
      </c>
      <c r="C82" s="2" t="s">
        <v>84</v>
      </c>
      <c r="D82" s="95">
        <v>1415.692</v>
      </c>
      <c r="E82" s="95">
        <v>1436.3389999999999</v>
      </c>
      <c r="F82" s="95">
        <v>1430.6120000000001</v>
      </c>
      <c r="G82" s="95">
        <v>1433.384</v>
      </c>
      <c r="H82" s="95">
        <v>1435.3879999999999</v>
      </c>
      <c r="I82" s="95">
        <v>1485.7840000000001</v>
      </c>
      <c r="J82" s="95">
        <v>1466.155</v>
      </c>
      <c r="K82" s="95">
        <v>1458.905</v>
      </c>
      <c r="L82" s="95">
        <v>1449.086</v>
      </c>
      <c r="M82" s="95">
        <v>1448.12</v>
      </c>
      <c r="N82" s="95">
        <v>1450.394</v>
      </c>
      <c r="O82" s="95">
        <v>1436.2760000000001</v>
      </c>
      <c r="R82" s="191">
        <v>1198.752</v>
      </c>
      <c r="S82" s="95">
        <f t="shared" si="4"/>
        <v>-216.94000000000005</v>
      </c>
      <c r="T82" s="192">
        <f t="shared" si="5"/>
        <v>-0.15323954645501991</v>
      </c>
      <c r="V82" s="95">
        <f t="shared" si="6"/>
        <v>-237.52400000000011</v>
      </c>
      <c r="W82" s="192">
        <f t="shared" si="7"/>
        <v>-0.16537490008884093</v>
      </c>
    </row>
    <row r="83" spans="1:23" ht="12.75" x14ac:dyDescent="0.2">
      <c r="A83" s="1">
        <v>104377003</v>
      </c>
      <c r="B83" s="2" t="s">
        <v>90</v>
      </c>
      <c r="C83" s="2" t="s">
        <v>84</v>
      </c>
      <c r="D83" s="95">
        <v>927.21199999999999</v>
      </c>
      <c r="E83" s="95">
        <v>934.23</v>
      </c>
      <c r="F83" s="95">
        <v>912.99900000000002</v>
      </c>
      <c r="G83" s="95">
        <v>892.33900000000006</v>
      </c>
      <c r="H83" s="95">
        <v>881.18700000000001</v>
      </c>
      <c r="I83" s="95">
        <v>885.23299999999995</v>
      </c>
      <c r="J83" s="95">
        <v>892.024</v>
      </c>
      <c r="K83" s="95">
        <v>875.077</v>
      </c>
      <c r="L83" s="95">
        <v>834.60699999999997</v>
      </c>
      <c r="M83" s="95">
        <v>845.21900000000005</v>
      </c>
      <c r="N83" s="95">
        <v>852.87699999999995</v>
      </c>
      <c r="O83" s="95">
        <v>820.30499999999995</v>
      </c>
      <c r="R83" s="191">
        <v>820.245</v>
      </c>
      <c r="S83" s="95">
        <f t="shared" si="4"/>
        <v>-106.96699999999998</v>
      </c>
      <c r="T83" s="192">
        <f t="shared" si="5"/>
        <v>-0.11536412384654209</v>
      </c>
      <c r="V83" s="95">
        <f t="shared" si="6"/>
        <v>-5.999999999994543E-2</v>
      </c>
      <c r="W83" s="192">
        <f t="shared" si="7"/>
        <v>-7.3143525883598699E-5</v>
      </c>
    </row>
    <row r="84" spans="1:23" ht="12.75" x14ac:dyDescent="0.2">
      <c r="A84" s="1">
        <v>104378003</v>
      </c>
      <c r="B84" s="2" t="s">
        <v>91</v>
      </c>
      <c r="C84" s="2" t="s">
        <v>84</v>
      </c>
      <c r="D84" s="95">
        <v>1655.1590000000001</v>
      </c>
      <c r="E84" s="95">
        <v>1691.31</v>
      </c>
      <c r="F84" s="95">
        <v>1724.7239999999999</v>
      </c>
      <c r="G84" s="95">
        <v>1731.704</v>
      </c>
      <c r="H84" s="95">
        <v>1743.597</v>
      </c>
      <c r="I84" s="95">
        <v>1775.076</v>
      </c>
      <c r="J84" s="95">
        <v>1738.4639999999999</v>
      </c>
      <c r="K84" s="95">
        <v>1718.3040000000001</v>
      </c>
      <c r="L84" s="95">
        <v>1707.829</v>
      </c>
      <c r="M84" s="95">
        <v>1644.895</v>
      </c>
      <c r="N84" s="95">
        <v>1654.5160000000001</v>
      </c>
      <c r="O84" s="95">
        <v>1630.9849999999999</v>
      </c>
      <c r="R84" s="191">
        <v>1182.394</v>
      </c>
      <c r="S84" s="95">
        <f t="shared" si="4"/>
        <v>-472.7650000000001</v>
      </c>
      <c r="T84" s="192">
        <f t="shared" si="5"/>
        <v>-0.28563116896926521</v>
      </c>
      <c r="V84" s="95">
        <f t="shared" si="6"/>
        <v>-448.59099999999989</v>
      </c>
      <c r="W84" s="192">
        <f t="shared" si="7"/>
        <v>-0.27504299549045513</v>
      </c>
    </row>
    <row r="85" spans="1:23" ht="12.75" x14ac:dyDescent="0.2">
      <c r="A85" s="1">
        <v>104431304</v>
      </c>
      <c r="B85" s="2" t="s">
        <v>92</v>
      </c>
      <c r="C85" s="2" t="s">
        <v>93</v>
      </c>
      <c r="D85" s="95">
        <v>752.19399999999996</v>
      </c>
      <c r="E85" s="95">
        <v>744.83399999999995</v>
      </c>
      <c r="F85" s="95">
        <v>744.26700000000005</v>
      </c>
      <c r="G85" s="95">
        <v>739.04</v>
      </c>
      <c r="H85" s="95">
        <v>730.49599999999998</v>
      </c>
      <c r="I85" s="95">
        <v>728.24800000000005</v>
      </c>
      <c r="J85" s="95">
        <v>717.06799999999998</v>
      </c>
      <c r="K85" s="95">
        <v>720.23500000000001</v>
      </c>
      <c r="L85" s="95">
        <v>719.97699999999998</v>
      </c>
      <c r="M85" s="95">
        <v>713.33900000000006</v>
      </c>
      <c r="N85" s="95">
        <v>712.64099999999996</v>
      </c>
      <c r="O85" s="95">
        <v>694.82899999999995</v>
      </c>
      <c r="R85" s="191">
        <v>504.142</v>
      </c>
      <c r="S85" s="95">
        <f t="shared" si="4"/>
        <v>-248.05199999999996</v>
      </c>
      <c r="T85" s="192">
        <f t="shared" si="5"/>
        <v>-0.32977130899741286</v>
      </c>
      <c r="V85" s="95">
        <f t="shared" si="6"/>
        <v>-190.68699999999995</v>
      </c>
      <c r="W85" s="192">
        <f t="shared" si="7"/>
        <v>-0.27443730759654528</v>
      </c>
    </row>
    <row r="86" spans="1:23" ht="12.75" x14ac:dyDescent="0.2">
      <c r="A86" s="1">
        <v>104432503</v>
      </c>
      <c r="B86" s="2" t="s">
        <v>94</v>
      </c>
      <c r="C86" s="2" t="s">
        <v>93</v>
      </c>
      <c r="D86" s="95">
        <v>1246.7429999999999</v>
      </c>
      <c r="E86" s="95">
        <v>1301.491</v>
      </c>
      <c r="F86" s="95">
        <v>1288.365</v>
      </c>
      <c r="G86" s="95">
        <v>1241.9860000000001</v>
      </c>
      <c r="H86" s="95">
        <v>1226.806</v>
      </c>
      <c r="I86" s="95">
        <v>1147.135</v>
      </c>
      <c r="J86" s="95">
        <v>1183.393</v>
      </c>
      <c r="K86" s="95">
        <v>1266.682</v>
      </c>
      <c r="L86" s="95">
        <v>1223.3330000000001</v>
      </c>
      <c r="M86" s="95">
        <v>1218.6990000000001</v>
      </c>
      <c r="N86" s="95">
        <v>1154.8720000000001</v>
      </c>
      <c r="O86" s="95">
        <v>1069.875</v>
      </c>
      <c r="R86" s="191">
        <v>768.09500000000003</v>
      </c>
      <c r="S86" s="95">
        <f t="shared" si="4"/>
        <v>-478.64799999999991</v>
      </c>
      <c r="T86" s="192">
        <f t="shared" si="5"/>
        <v>-0.38391873866546666</v>
      </c>
      <c r="V86" s="95">
        <f t="shared" si="6"/>
        <v>-301.77999999999997</v>
      </c>
      <c r="W86" s="192">
        <f t="shared" si="7"/>
        <v>-0.28207033531954667</v>
      </c>
    </row>
    <row r="87" spans="1:23" ht="12.75" x14ac:dyDescent="0.2">
      <c r="A87" s="1">
        <v>104432803</v>
      </c>
      <c r="B87" s="2" t="s">
        <v>95</v>
      </c>
      <c r="C87" s="2" t="s">
        <v>93</v>
      </c>
      <c r="D87" s="95">
        <v>1688.0519999999999</v>
      </c>
      <c r="E87" s="95">
        <v>1683.471</v>
      </c>
      <c r="F87" s="95">
        <v>1748.692</v>
      </c>
      <c r="G87" s="95">
        <v>1734.9829999999999</v>
      </c>
      <c r="H87" s="95">
        <v>1700.124</v>
      </c>
      <c r="I87" s="95">
        <v>1718.8510000000001</v>
      </c>
      <c r="J87" s="95">
        <v>1710.058</v>
      </c>
      <c r="K87" s="95">
        <v>1675.03</v>
      </c>
      <c r="L87" s="95">
        <v>1669.4090000000001</v>
      </c>
      <c r="M87" s="95">
        <v>1672.367</v>
      </c>
      <c r="N87" s="95">
        <v>1702.643</v>
      </c>
      <c r="O87" s="95">
        <v>1681.9649999999999</v>
      </c>
      <c r="R87" s="191">
        <v>1341.5419999999999</v>
      </c>
      <c r="S87" s="95">
        <f t="shared" si="4"/>
        <v>-346.51</v>
      </c>
      <c r="T87" s="192">
        <f t="shared" si="5"/>
        <v>-0.20527211247046892</v>
      </c>
      <c r="V87" s="95">
        <f t="shared" si="6"/>
        <v>-340.423</v>
      </c>
      <c r="W87" s="192">
        <f t="shared" si="7"/>
        <v>-0.20239600705127633</v>
      </c>
    </row>
    <row r="88" spans="1:23" ht="12.75" x14ac:dyDescent="0.2">
      <c r="A88" s="1">
        <v>104432903</v>
      </c>
      <c r="B88" s="2" t="s">
        <v>96</v>
      </c>
      <c r="C88" s="2" t="s">
        <v>93</v>
      </c>
      <c r="D88" s="95">
        <v>2388.645</v>
      </c>
      <c r="E88" s="95">
        <v>2397.027</v>
      </c>
      <c r="F88" s="95">
        <v>2393.19</v>
      </c>
      <c r="G88" s="95">
        <v>2378.1889999999999</v>
      </c>
      <c r="H88" s="95">
        <v>2374.1799999999998</v>
      </c>
      <c r="I88" s="95">
        <v>2355.0300000000002</v>
      </c>
      <c r="J88" s="95">
        <v>2351.1849999999999</v>
      </c>
      <c r="K88" s="95">
        <v>2370.607</v>
      </c>
      <c r="L88" s="95">
        <v>2367.0549999999998</v>
      </c>
      <c r="M88" s="95">
        <v>2358.4259999999999</v>
      </c>
      <c r="N88" s="95">
        <v>2384.002</v>
      </c>
      <c r="O88" s="95">
        <v>2366.9630000000002</v>
      </c>
      <c r="R88" s="191">
        <v>2067.7330000000002</v>
      </c>
      <c r="S88" s="95">
        <f t="shared" si="4"/>
        <v>-320.91199999999981</v>
      </c>
      <c r="T88" s="192">
        <f t="shared" si="5"/>
        <v>-0.13434897190666667</v>
      </c>
      <c r="V88" s="95">
        <f t="shared" si="6"/>
        <v>-299.23</v>
      </c>
      <c r="W88" s="192">
        <f t="shared" si="7"/>
        <v>-0.1264193821365184</v>
      </c>
    </row>
    <row r="89" spans="1:23" ht="12.75" x14ac:dyDescent="0.2">
      <c r="A89" s="1">
        <v>104433303</v>
      </c>
      <c r="B89" s="2" t="s">
        <v>97</v>
      </c>
      <c r="C89" s="2" t="s">
        <v>93</v>
      </c>
      <c r="D89" s="95">
        <v>2167.7469999999998</v>
      </c>
      <c r="E89" s="95">
        <v>2182.8870000000002</v>
      </c>
      <c r="F89" s="95">
        <v>2234.556</v>
      </c>
      <c r="G89" s="95">
        <v>2297.9360000000001</v>
      </c>
      <c r="H89" s="95">
        <v>2360.1610000000001</v>
      </c>
      <c r="I89" s="95">
        <v>2344.5659999999998</v>
      </c>
      <c r="J89" s="95">
        <v>2355.694</v>
      </c>
      <c r="K89" s="95">
        <v>2363.578</v>
      </c>
      <c r="L89" s="95">
        <v>2348.2600000000002</v>
      </c>
      <c r="M89" s="95">
        <v>2347.518</v>
      </c>
      <c r="N89" s="95">
        <v>2320.91</v>
      </c>
      <c r="O89" s="95">
        <v>2326.3719999999998</v>
      </c>
      <c r="R89" s="191">
        <v>2107.7330000000002</v>
      </c>
      <c r="S89" s="95">
        <f t="shared" si="4"/>
        <v>-60.013999999999669</v>
      </c>
      <c r="T89" s="192">
        <f t="shared" si="5"/>
        <v>-2.7684965081257024E-2</v>
      </c>
      <c r="V89" s="95">
        <f t="shared" si="6"/>
        <v>-218.63899999999967</v>
      </c>
      <c r="W89" s="192">
        <f t="shared" si="7"/>
        <v>-9.3982819600648429E-2</v>
      </c>
    </row>
    <row r="90" spans="1:23" ht="12.75" x14ac:dyDescent="0.2">
      <c r="A90" s="1">
        <v>104433604</v>
      </c>
      <c r="B90" s="2" t="s">
        <v>98</v>
      </c>
      <c r="C90" s="2" t="s">
        <v>93</v>
      </c>
      <c r="D90" s="95">
        <v>693.70500000000004</v>
      </c>
      <c r="E90" s="95">
        <v>684.30600000000004</v>
      </c>
      <c r="F90" s="95">
        <v>682.67399999999998</v>
      </c>
      <c r="G90" s="95">
        <v>715.09</v>
      </c>
      <c r="H90" s="95">
        <v>714.21400000000006</v>
      </c>
      <c r="I90" s="95">
        <v>707.53099999999995</v>
      </c>
      <c r="J90" s="95">
        <v>705.21</v>
      </c>
      <c r="K90" s="95">
        <v>725.86800000000005</v>
      </c>
      <c r="L90" s="95">
        <v>717.22900000000004</v>
      </c>
      <c r="M90" s="95">
        <v>720.245</v>
      </c>
      <c r="N90" s="95">
        <v>753.14</v>
      </c>
      <c r="O90" s="95">
        <v>724.26800000000003</v>
      </c>
      <c r="R90" s="191">
        <v>511.80099999999999</v>
      </c>
      <c r="S90" s="95">
        <f t="shared" si="4"/>
        <v>-181.90400000000005</v>
      </c>
      <c r="T90" s="192">
        <f t="shared" si="5"/>
        <v>-0.26222097289193541</v>
      </c>
      <c r="V90" s="95">
        <f t="shared" si="6"/>
        <v>-212.46700000000004</v>
      </c>
      <c r="W90" s="192">
        <f t="shared" si="7"/>
        <v>-0.29335411753660251</v>
      </c>
    </row>
    <row r="91" spans="1:23" ht="12.75" x14ac:dyDescent="0.2">
      <c r="A91" s="1">
        <v>104433903</v>
      </c>
      <c r="B91" s="2" t="s">
        <v>99</v>
      </c>
      <c r="C91" s="2" t="s">
        <v>93</v>
      </c>
      <c r="D91" s="95">
        <v>1491.425</v>
      </c>
      <c r="E91" s="95">
        <v>1491.4269999999999</v>
      </c>
      <c r="F91" s="95">
        <v>1469.886</v>
      </c>
      <c r="G91" s="95">
        <v>1464.64</v>
      </c>
      <c r="H91" s="95">
        <v>1476.0840000000001</v>
      </c>
      <c r="I91" s="95">
        <v>1451.8679999999999</v>
      </c>
      <c r="J91" s="95">
        <v>1456.1479999999999</v>
      </c>
      <c r="K91" s="95">
        <v>1429.557</v>
      </c>
      <c r="L91" s="95">
        <v>1409.2439999999999</v>
      </c>
      <c r="M91" s="95">
        <v>1404.183</v>
      </c>
      <c r="N91" s="95">
        <v>1378.962</v>
      </c>
      <c r="O91" s="95">
        <v>1367.9159999999999</v>
      </c>
      <c r="R91" s="191">
        <v>1129.0530000000001</v>
      </c>
      <c r="S91" s="95">
        <f t="shared" si="4"/>
        <v>-362.37199999999984</v>
      </c>
      <c r="T91" s="192">
        <f t="shared" si="5"/>
        <v>-0.24297031362622984</v>
      </c>
      <c r="V91" s="95">
        <f t="shared" si="6"/>
        <v>-238.86299999999983</v>
      </c>
      <c r="W91" s="192">
        <f t="shared" si="7"/>
        <v>-0.17461817830919429</v>
      </c>
    </row>
    <row r="92" spans="1:23" ht="12.75" x14ac:dyDescent="0.2">
      <c r="A92" s="1">
        <v>104435003</v>
      </c>
      <c r="B92" s="2" t="s">
        <v>100</v>
      </c>
      <c r="C92" s="2" t="s">
        <v>93</v>
      </c>
      <c r="D92" s="95">
        <v>1608.278</v>
      </c>
      <c r="E92" s="95">
        <v>1615.153</v>
      </c>
      <c r="F92" s="95">
        <v>1597.893</v>
      </c>
      <c r="G92" s="95">
        <v>1627.28</v>
      </c>
      <c r="H92" s="95">
        <v>1628.8430000000001</v>
      </c>
      <c r="I92" s="95">
        <v>1618.8710000000001</v>
      </c>
      <c r="J92" s="95">
        <v>1595.7529999999999</v>
      </c>
      <c r="K92" s="95">
        <v>1581.7819999999999</v>
      </c>
      <c r="L92" s="95">
        <v>1564.316</v>
      </c>
      <c r="M92" s="95">
        <v>1572.963</v>
      </c>
      <c r="N92" s="95">
        <v>1566.4870000000001</v>
      </c>
      <c r="O92" s="95">
        <v>1589.799</v>
      </c>
      <c r="R92" s="191">
        <v>1151.3599999999999</v>
      </c>
      <c r="S92" s="95">
        <f t="shared" si="4"/>
        <v>-456.91800000000012</v>
      </c>
      <c r="T92" s="192">
        <f t="shared" si="5"/>
        <v>-0.28410386761492734</v>
      </c>
      <c r="V92" s="95">
        <f t="shared" si="6"/>
        <v>-438.43900000000008</v>
      </c>
      <c r="W92" s="192">
        <f t="shared" si="7"/>
        <v>-0.27578266183335132</v>
      </c>
    </row>
    <row r="93" spans="1:23" ht="12.75" x14ac:dyDescent="0.2">
      <c r="A93" s="1">
        <v>104435303</v>
      </c>
      <c r="B93" s="2" t="s">
        <v>101</v>
      </c>
      <c r="C93" s="2" t="s">
        <v>93</v>
      </c>
      <c r="D93" s="95">
        <v>1735.2940000000001</v>
      </c>
      <c r="E93" s="95">
        <v>1753.5820000000001</v>
      </c>
      <c r="F93" s="95">
        <v>1773.001</v>
      </c>
      <c r="G93" s="95">
        <v>1732.24</v>
      </c>
      <c r="H93" s="95">
        <v>1740.328</v>
      </c>
      <c r="I93" s="95">
        <v>1764.895</v>
      </c>
      <c r="J93" s="95">
        <v>1726.4970000000001</v>
      </c>
      <c r="K93" s="95">
        <v>1686.232</v>
      </c>
      <c r="L93" s="95">
        <v>1667.5060000000001</v>
      </c>
      <c r="M93" s="95">
        <v>1670.3340000000001</v>
      </c>
      <c r="N93" s="95">
        <v>1653.64</v>
      </c>
      <c r="O93" s="95">
        <v>1611.3510000000001</v>
      </c>
      <c r="R93" s="191">
        <v>1097.752</v>
      </c>
      <c r="S93" s="95">
        <f t="shared" si="4"/>
        <v>-637.54200000000014</v>
      </c>
      <c r="T93" s="192">
        <f t="shared" si="5"/>
        <v>-0.36739710965404138</v>
      </c>
      <c r="V93" s="95">
        <f t="shared" si="6"/>
        <v>-513.59900000000016</v>
      </c>
      <c r="W93" s="192">
        <f t="shared" si="7"/>
        <v>-0.31873812719885369</v>
      </c>
    </row>
    <row r="94" spans="1:23" ht="12.75" x14ac:dyDescent="0.2">
      <c r="A94" s="1">
        <v>104435603</v>
      </c>
      <c r="B94" s="2" t="s">
        <v>102</v>
      </c>
      <c r="C94" s="2" t="s">
        <v>93</v>
      </c>
      <c r="D94" s="95">
        <v>2597.5239999999999</v>
      </c>
      <c r="E94" s="95">
        <v>2611.9960000000001</v>
      </c>
      <c r="F94" s="95">
        <v>2617.92</v>
      </c>
      <c r="G94" s="95">
        <v>2635.518</v>
      </c>
      <c r="H94" s="95">
        <v>2573.4679999999998</v>
      </c>
      <c r="I94" s="95">
        <v>2585.1480000000001</v>
      </c>
      <c r="J94" s="95">
        <v>2552.674</v>
      </c>
      <c r="K94" s="95">
        <v>2582.0079999999998</v>
      </c>
      <c r="L94" s="95">
        <v>2534.904</v>
      </c>
      <c r="M94" s="95">
        <v>2500.8130000000001</v>
      </c>
      <c r="N94" s="95">
        <v>2471.752</v>
      </c>
      <c r="O94" s="95">
        <v>2454.1509999999998</v>
      </c>
      <c r="R94" s="191">
        <v>2211.2930000000001</v>
      </c>
      <c r="S94" s="95">
        <f t="shared" si="4"/>
        <v>-386.23099999999977</v>
      </c>
      <c r="T94" s="192">
        <f t="shared" si="5"/>
        <v>-0.14869198513661464</v>
      </c>
      <c r="V94" s="95">
        <f t="shared" si="6"/>
        <v>-242.85799999999972</v>
      </c>
      <c r="W94" s="192">
        <f t="shared" si="7"/>
        <v>-9.8958051073466849E-2</v>
      </c>
    </row>
    <row r="95" spans="1:23" ht="12.75" x14ac:dyDescent="0.2">
      <c r="A95" s="1">
        <v>104435703</v>
      </c>
      <c r="B95" s="2" t="s">
        <v>103</v>
      </c>
      <c r="C95" s="2" t="s">
        <v>93</v>
      </c>
      <c r="D95" s="95">
        <v>1208.04</v>
      </c>
      <c r="E95" s="95">
        <v>1226.7760000000001</v>
      </c>
      <c r="F95" s="95">
        <v>1253.779</v>
      </c>
      <c r="G95" s="95">
        <v>1235.829</v>
      </c>
      <c r="H95" s="95">
        <v>1272.008</v>
      </c>
      <c r="I95" s="95">
        <v>1285.472</v>
      </c>
      <c r="J95" s="95">
        <v>1298.3</v>
      </c>
      <c r="K95" s="95">
        <v>1284.0029999999999</v>
      </c>
      <c r="L95" s="95">
        <v>1266.7929999999999</v>
      </c>
      <c r="M95" s="95">
        <v>1274.5160000000001</v>
      </c>
      <c r="N95" s="95">
        <v>1291.1110000000001</v>
      </c>
      <c r="O95" s="95">
        <v>1297.546</v>
      </c>
      <c r="R95" s="191">
        <v>1267.444</v>
      </c>
      <c r="S95" s="95">
        <f t="shared" si="4"/>
        <v>59.403999999999996</v>
      </c>
      <c r="T95" s="192">
        <f t="shared" si="5"/>
        <v>4.9173868414953144E-2</v>
      </c>
      <c r="V95" s="95">
        <f t="shared" si="6"/>
        <v>-30.102000000000089</v>
      </c>
      <c r="W95" s="192">
        <f t="shared" si="7"/>
        <v>-2.3199177524342172E-2</v>
      </c>
    </row>
    <row r="96" spans="1:23" ht="12.75" x14ac:dyDescent="0.2">
      <c r="A96" s="1">
        <v>104437503</v>
      </c>
      <c r="B96" s="2" t="s">
        <v>104</v>
      </c>
      <c r="C96" s="2" t="s">
        <v>93</v>
      </c>
      <c r="D96" s="95">
        <v>1267.682</v>
      </c>
      <c r="E96" s="95">
        <v>1272.125</v>
      </c>
      <c r="F96" s="95">
        <v>1240.2940000000001</v>
      </c>
      <c r="G96" s="95">
        <v>1270.249</v>
      </c>
      <c r="H96" s="95">
        <v>1278.029</v>
      </c>
      <c r="I96" s="95">
        <v>1317.7370000000001</v>
      </c>
      <c r="J96" s="95">
        <v>1290.375</v>
      </c>
      <c r="K96" s="95">
        <v>1290.1859999999999</v>
      </c>
      <c r="L96" s="95">
        <v>1220.9280000000001</v>
      </c>
      <c r="M96" s="95">
        <v>1222.327</v>
      </c>
      <c r="N96" s="95">
        <v>1222.075</v>
      </c>
      <c r="O96" s="95">
        <v>1225.0139999999999</v>
      </c>
      <c r="R96" s="191">
        <v>941.99800000000005</v>
      </c>
      <c r="S96" s="95">
        <f t="shared" si="4"/>
        <v>-325.68399999999997</v>
      </c>
      <c r="T96" s="192">
        <f t="shared" si="5"/>
        <v>-0.25691301130725208</v>
      </c>
      <c r="V96" s="95">
        <f t="shared" si="6"/>
        <v>-283.01599999999985</v>
      </c>
      <c r="W96" s="192">
        <f t="shared" si="7"/>
        <v>-0.23103082903542316</v>
      </c>
    </row>
    <row r="97" spans="1:23" ht="12.75" x14ac:dyDescent="0.2">
      <c r="A97" s="1">
        <v>105201033</v>
      </c>
      <c r="B97" s="2" t="s">
        <v>105</v>
      </c>
      <c r="C97" s="2" t="s">
        <v>106</v>
      </c>
      <c r="D97" s="95">
        <v>3129.6419999999998</v>
      </c>
      <c r="E97" s="95">
        <v>3096.308</v>
      </c>
      <c r="F97" s="95">
        <v>3113.2020000000002</v>
      </c>
      <c r="G97" s="95">
        <v>3117.6689999999999</v>
      </c>
      <c r="H97" s="95">
        <v>3174.0259999999998</v>
      </c>
      <c r="I97" s="95">
        <v>3167.87</v>
      </c>
      <c r="J97" s="95">
        <v>3179.7849999999999</v>
      </c>
      <c r="K97" s="95">
        <v>3182.9119999999998</v>
      </c>
      <c r="L97" s="95">
        <v>3144.4050000000002</v>
      </c>
      <c r="M97" s="95">
        <v>3132.5610000000001</v>
      </c>
      <c r="N97" s="95">
        <v>3042.413</v>
      </c>
      <c r="O97" s="95">
        <v>2921.3879999999999</v>
      </c>
      <c r="R97" s="191">
        <v>2178.04</v>
      </c>
      <c r="S97" s="95">
        <f t="shared" si="4"/>
        <v>-951.60199999999986</v>
      </c>
      <c r="T97" s="192">
        <f t="shared" si="5"/>
        <v>-0.30406097566430917</v>
      </c>
      <c r="V97" s="95">
        <f t="shared" si="6"/>
        <v>-743.34799999999996</v>
      </c>
      <c r="W97" s="192">
        <f t="shared" si="7"/>
        <v>-0.25445028185232499</v>
      </c>
    </row>
    <row r="98" spans="1:23" ht="12.75" x14ac:dyDescent="0.2">
      <c r="A98" s="1">
        <v>105201352</v>
      </c>
      <c r="B98" s="2" t="s">
        <v>107</v>
      </c>
      <c r="C98" s="2" t="s">
        <v>106</v>
      </c>
      <c r="D98" s="95">
        <v>4810.2809999999999</v>
      </c>
      <c r="E98" s="95">
        <v>4787.4459999999999</v>
      </c>
      <c r="F98" s="95">
        <v>4808.1390000000001</v>
      </c>
      <c r="G98" s="95">
        <v>4812.9340000000002</v>
      </c>
      <c r="H98" s="95">
        <v>4776.1869999999999</v>
      </c>
      <c r="I98" s="95">
        <v>4700.6450000000004</v>
      </c>
      <c r="J98" s="95">
        <v>4635.1469999999999</v>
      </c>
      <c r="K98" s="95">
        <v>4558.1880000000001</v>
      </c>
      <c r="L98" s="95">
        <v>4512.183</v>
      </c>
      <c r="M98" s="95">
        <v>4408.0990000000002</v>
      </c>
      <c r="N98" s="95">
        <v>4318.7120000000004</v>
      </c>
      <c r="O98" s="95">
        <v>4274.6490000000003</v>
      </c>
      <c r="R98" s="191">
        <v>3879.6039999999998</v>
      </c>
      <c r="S98" s="95">
        <f t="shared" si="4"/>
        <v>-930.67700000000013</v>
      </c>
      <c r="T98" s="192">
        <f t="shared" si="5"/>
        <v>-0.1934766388907426</v>
      </c>
      <c r="V98" s="95">
        <f t="shared" si="6"/>
        <v>-395.04500000000053</v>
      </c>
      <c r="W98" s="192">
        <f t="shared" si="7"/>
        <v>-9.2415774956025751E-2</v>
      </c>
    </row>
    <row r="99" spans="1:23" ht="12.75" x14ac:dyDescent="0.2">
      <c r="A99" s="1">
        <v>105204703</v>
      </c>
      <c r="B99" s="2" t="s">
        <v>108</v>
      </c>
      <c r="C99" s="2" t="s">
        <v>106</v>
      </c>
      <c r="D99" s="95">
        <v>4098.2889999999998</v>
      </c>
      <c r="E99" s="95">
        <v>4131.768</v>
      </c>
      <c r="F99" s="95">
        <v>4173.9979999999996</v>
      </c>
      <c r="G99" s="95">
        <v>4219.9769999999999</v>
      </c>
      <c r="H99" s="95">
        <v>4284.8029999999999</v>
      </c>
      <c r="I99" s="95">
        <v>4378.7640000000001</v>
      </c>
      <c r="J99" s="95">
        <v>4335.6750000000002</v>
      </c>
      <c r="K99" s="95">
        <v>4339.6189999999997</v>
      </c>
      <c r="L99" s="95">
        <v>4271.2969999999996</v>
      </c>
      <c r="M99" s="95">
        <v>4207.2380000000003</v>
      </c>
      <c r="N99" s="95">
        <v>4139.6090000000004</v>
      </c>
      <c r="O99" s="95">
        <v>4018.7</v>
      </c>
      <c r="R99" s="191">
        <v>3051.6680000000001</v>
      </c>
      <c r="S99" s="95">
        <f t="shared" si="4"/>
        <v>-1046.6209999999996</v>
      </c>
      <c r="T99" s="192">
        <f t="shared" si="5"/>
        <v>-0.25537998906372872</v>
      </c>
      <c r="V99" s="95">
        <f t="shared" si="6"/>
        <v>-967.0319999999997</v>
      </c>
      <c r="W99" s="192">
        <f t="shared" si="7"/>
        <v>-0.2406330405354965</v>
      </c>
    </row>
    <row r="100" spans="1:23" ht="12.75" x14ac:dyDescent="0.2">
      <c r="A100" s="1">
        <v>105251453</v>
      </c>
      <c r="B100" s="2" t="s">
        <v>109</v>
      </c>
      <c r="C100" s="2" t="s">
        <v>110</v>
      </c>
      <c r="D100" s="95">
        <v>2806.4430000000002</v>
      </c>
      <c r="E100" s="95">
        <v>2777.51</v>
      </c>
      <c r="F100" s="95">
        <v>2750.7820000000002</v>
      </c>
      <c r="G100" s="95">
        <v>2770.335</v>
      </c>
      <c r="H100" s="95">
        <v>2723.694</v>
      </c>
      <c r="I100" s="95">
        <v>2695.7979999999998</v>
      </c>
      <c r="J100" s="95">
        <v>2701.5819999999999</v>
      </c>
      <c r="K100" s="95">
        <v>2677.8629999999998</v>
      </c>
      <c r="L100" s="95">
        <v>2615.4589999999998</v>
      </c>
      <c r="M100" s="95">
        <v>2558.9180000000001</v>
      </c>
      <c r="N100" s="95">
        <v>2523.59</v>
      </c>
      <c r="O100" s="95">
        <v>2552.8490000000002</v>
      </c>
      <c r="R100" s="191">
        <v>2093.096</v>
      </c>
      <c r="S100" s="95">
        <f t="shared" si="4"/>
        <v>-713.34700000000021</v>
      </c>
      <c r="T100" s="192">
        <f t="shared" si="5"/>
        <v>-0.2541818950179997</v>
      </c>
      <c r="V100" s="95">
        <f t="shared" si="6"/>
        <v>-459.75300000000016</v>
      </c>
      <c r="W100" s="192">
        <f t="shared" si="7"/>
        <v>-0.18009408312046662</v>
      </c>
    </row>
    <row r="101" spans="1:23" ht="12.75" x14ac:dyDescent="0.2">
      <c r="A101" s="1">
        <v>105252602</v>
      </c>
      <c r="B101" s="2" t="s">
        <v>111</v>
      </c>
      <c r="C101" s="2" t="s">
        <v>110</v>
      </c>
      <c r="D101" s="95">
        <v>12270.081</v>
      </c>
      <c r="E101" s="95">
        <v>12239.521000000001</v>
      </c>
      <c r="F101" s="95">
        <v>11971.99</v>
      </c>
      <c r="G101" s="95">
        <v>12027.25</v>
      </c>
      <c r="H101" s="95">
        <v>12141.397000000001</v>
      </c>
      <c r="I101" s="95">
        <v>12412.64</v>
      </c>
      <c r="J101" s="95">
        <v>12426.664000000001</v>
      </c>
      <c r="K101" s="95">
        <v>12661.192999999999</v>
      </c>
      <c r="L101" s="95">
        <v>12924.44</v>
      </c>
      <c r="M101" s="95">
        <v>13151.477999999999</v>
      </c>
      <c r="N101" s="95">
        <v>13264.264999999999</v>
      </c>
      <c r="O101" s="95">
        <v>13317.377</v>
      </c>
      <c r="R101" s="191">
        <v>13697.668</v>
      </c>
      <c r="S101" s="95">
        <f t="shared" si="4"/>
        <v>1427.5869999999995</v>
      </c>
      <c r="T101" s="192">
        <f t="shared" si="5"/>
        <v>0.11634699070038736</v>
      </c>
      <c r="V101" s="95">
        <f t="shared" si="6"/>
        <v>380.29099999999926</v>
      </c>
      <c r="W101" s="192">
        <f t="shared" si="7"/>
        <v>2.8555998677517295E-2</v>
      </c>
    </row>
    <row r="102" spans="1:23" ht="12.75" x14ac:dyDescent="0.2">
      <c r="A102" s="1">
        <v>105253303</v>
      </c>
      <c r="B102" s="2" t="s">
        <v>112</v>
      </c>
      <c r="C102" s="2" t="s">
        <v>110</v>
      </c>
      <c r="D102" s="95">
        <v>1707.6</v>
      </c>
      <c r="E102" s="95">
        <v>1661.701</v>
      </c>
      <c r="F102" s="95">
        <v>1663.979</v>
      </c>
      <c r="G102" s="95">
        <v>1664.3420000000001</v>
      </c>
      <c r="H102" s="95">
        <v>1665.2819999999999</v>
      </c>
      <c r="I102" s="95">
        <v>1644.3689999999999</v>
      </c>
      <c r="J102" s="95">
        <v>1695.076</v>
      </c>
      <c r="K102" s="95">
        <v>1678.088</v>
      </c>
      <c r="L102" s="95">
        <v>1599.0640000000001</v>
      </c>
      <c r="M102" s="95">
        <v>1577.788</v>
      </c>
      <c r="N102" s="95">
        <v>1574.827</v>
      </c>
      <c r="O102" s="95">
        <v>1576.211</v>
      </c>
      <c r="R102" s="191">
        <v>1623.2280000000001</v>
      </c>
      <c r="S102" s="95">
        <f t="shared" si="4"/>
        <v>-84.371999999999844</v>
      </c>
      <c r="T102" s="192">
        <f t="shared" si="5"/>
        <v>-4.9409697821503777E-2</v>
      </c>
      <c r="V102" s="95">
        <f t="shared" si="6"/>
        <v>47.017000000000053</v>
      </c>
      <c r="W102" s="192">
        <f t="shared" si="7"/>
        <v>2.9829128206820058E-2</v>
      </c>
    </row>
    <row r="103" spans="1:23" ht="12.75" x14ac:dyDescent="0.2">
      <c r="A103" s="1">
        <v>105253553</v>
      </c>
      <c r="B103" s="2" t="s">
        <v>113</v>
      </c>
      <c r="C103" s="2" t="s">
        <v>110</v>
      </c>
      <c r="D103" s="95">
        <v>2205.8760000000002</v>
      </c>
      <c r="E103" s="95">
        <v>2255.2829999999999</v>
      </c>
      <c r="F103" s="95">
        <v>2253.9119999999998</v>
      </c>
      <c r="G103" s="95">
        <v>2228.4140000000002</v>
      </c>
      <c r="H103" s="95">
        <v>2271.6030000000001</v>
      </c>
      <c r="I103" s="95">
        <v>2330.5369999999998</v>
      </c>
      <c r="J103" s="95">
        <v>2383.5219999999999</v>
      </c>
      <c r="K103" s="95">
        <v>2338.5279999999998</v>
      </c>
      <c r="L103" s="95">
        <v>2343.348</v>
      </c>
      <c r="M103" s="95">
        <v>2379.9140000000002</v>
      </c>
      <c r="N103" s="95">
        <v>2366.3020000000001</v>
      </c>
      <c r="O103" s="95">
        <v>2354.357</v>
      </c>
      <c r="R103" s="191">
        <v>2207.8620000000001</v>
      </c>
      <c r="S103" s="95">
        <f t="shared" si="4"/>
        <v>1.9859999999998763</v>
      </c>
      <c r="T103" s="192">
        <f t="shared" si="5"/>
        <v>9.003225929290115E-4</v>
      </c>
      <c r="V103" s="95">
        <f t="shared" si="6"/>
        <v>-146.49499999999989</v>
      </c>
      <c r="W103" s="192">
        <f t="shared" si="7"/>
        <v>-6.2222933905095909E-2</v>
      </c>
    </row>
    <row r="104" spans="1:23" ht="12.75" x14ac:dyDescent="0.2">
      <c r="A104" s="1">
        <v>105253903</v>
      </c>
      <c r="B104" s="2" t="s">
        <v>114</v>
      </c>
      <c r="C104" s="2" t="s">
        <v>110</v>
      </c>
      <c r="D104" s="95">
        <v>2951.1819999999998</v>
      </c>
      <c r="E104" s="95">
        <v>2991.0059999999999</v>
      </c>
      <c r="F104" s="95">
        <v>3050.6019999999999</v>
      </c>
      <c r="G104" s="95">
        <v>3058.471</v>
      </c>
      <c r="H104" s="95">
        <v>3034.616</v>
      </c>
      <c r="I104" s="95">
        <v>3010.232</v>
      </c>
      <c r="J104" s="95">
        <v>2963.2649999999999</v>
      </c>
      <c r="K104" s="95">
        <v>2933.4059999999999</v>
      </c>
      <c r="L104" s="95">
        <v>2712.9110000000001</v>
      </c>
      <c r="M104" s="95">
        <v>2641.59</v>
      </c>
      <c r="N104" s="95">
        <v>2612.5990000000002</v>
      </c>
      <c r="O104" s="95">
        <v>2531.6959999999999</v>
      </c>
      <c r="R104" s="191">
        <v>2175.355</v>
      </c>
      <c r="S104" s="95">
        <f t="shared" si="4"/>
        <v>-775.82699999999977</v>
      </c>
      <c r="T104" s="192">
        <f t="shared" si="5"/>
        <v>-0.26288687041327841</v>
      </c>
      <c r="V104" s="95">
        <f t="shared" si="6"/>
        <v>-356.34099999999989</v>
      </c>
      <c r="W104" s="192">
        <f t="shared" si="7"/>
        <v>-0.14075189122232681</v>
      </c>
    </row>
    <row r="105" spans="1:23" ht="12.75" x14ac:dyDescent="0.2">
      <c r="A105" s="1">
        <v>105254053</v>
      </c>
      <c r="B105" s="2" t="s">
        <v>115</v>
      </c>
      <c r="C105" s="2" t="s">
        <v>110</v>
      </c>
      <c r="D105" s="95">
        <v>1848.2660000000001</v>
      </c>
      <c r="E105" s="95">
        <v>1850.5519999999999</v>
      </c>
      <c r="F105" s="95">
        <v>1899.2</v>
      </c>
      <c r="G105" s="95">
        <v>1951.4780000000001</v>
      </c>
      <c r="H105" s="95">
        <v>1954.104</v>
      </c>
      <c r="I105" s="95">
        <v>1986.4390000000001</v>
      </c>
      <c r="J105" s="95">
        <v>1990.683</v>
      </c>
      <c r="K105" s="95">
        <v>2011.701</v>
      </c>
      <c r="L105" s="95">
        <v>2010.9179999999999</v>
      </c>
      <c r="M105" s="95">
        <v>2037.3019999999999</v>
      </c>
      <c r="N105" s="95">
        <v>2031.24</v>
      </c>
      <c r="O105" s="95">
        <v>2045.4359999999999</v>
      </c>
      <c r="R105" s="191">
        <v>1810.163</v>
      </c>
      <c r="S105" s="95">
        <f t="shared" si="4"/>
        <v>-38.103000000000065</v>
      </c>
      <c r="T105" s="192">
        <f t="shared" si="5"/>
        <v>-2.0615539105301978E-2</v>
      </c>
      <c r="V105" s="95">
        <f t="shared" si="6"/>
        <v>-235.27299999999991</v>
      </c>
      <c r="W105" s="192">
        <f t="shared" si="7"/>
        <v>-0.11502339843436798</v>
      </c>
    </row>
    <row r="106" spans="1:23" ht="12.75" x14ac:dyDescent="0.2">
      <c r="A106" s="1">
        <v>105254353</v>
      </c>
      <c r="B106" s="2" t="s">
        <v>116</v>
      </c>
      <c r="C106" s="2" t="s">
        <v>110</v>
      </c>
      <c r="D106" s="95">
        <v>2723.4830000000002</v>
      </c>
      <c r="E106" s="95">
        <v>2793.6019999999999</v>
      </c>
      <c r="F106" s="95">
        <v>2749.0949999999998</v>
      </c>
      <c r="G106" s="95">
        <v>2745.9650000000001</v>
      </c>
      <c r="H106" s="95">
        <v>2758.15</v>
      </c>
      <c r="I106" s="95">
        <v>2731.1759999999999</v>
      </c>
      <c r="J106" s="95">
        <v>2608.3249999999998</v>
      </c>
      <c r="K106" s="95">
        <v>2538.6819999999998</v>
      </c>
      <c r="L106" s="95">
        <v>2509.373</v>
      </c>
      <c r="M106" s="95">
        <v>2390.4250000000002</v>
      </c>
      <c r="N106" s="95">
        <v>2305.663</v>
      </c>
      <c r="O106" s="95">
        <v>2209.1280000000002</v>
      </c>
      <c r="R106" s="191">
        <v>2183.4659999999999</v>
      </c>
      <c r="S106" s="95">
        <f t="shared" si="4"/>
        <v>-540.01700000000028</v>
      </c>
      <c r="T106" s="192">
        <f t="shared" si="5"/>
        <v>-0.19828175905632611</v>
      </c>
      <c r="V106" s="95">
        <f t="shared" si="6"/>
        <v>-25.662000000000262</v>
      </c>
      <c r="W106" s="192">
        <f t="shared" si="7"/>
        <v>-1.1616348169956771E-2</v>
      </c>
    </row>
    <row r="107" spans="1:23" ht="12.75" x14ac:dyDescent="0.2">
      <c r="A107" s="1">
        <v>105256553</v>
      </c>
      <c r="B107" s="2" t="s">
        <v>117</v>
      </c>
      <c r="C107" s="2" t="s">
        <v>110</v>
      </c>
      <c r="D107" s="95">
        <v>1419.239</v>
      </c>
      <c r="E107" s="95">
        <v>1426.249</v>
      </c>
      <c r="F107" s="95">
        <v>1420.585</v>
      </c>
      <c r="G107" s="95">
        <v>1415.193</v>
      </c>
      <c r="H107" s="95">
        <v>1409.1980000000001</v>
      </c>
      <c r="I107" s="95">
        <v>1409.3589999999999</v>
      </c>
      <c r="J107" s="95">
        <v>1403.0050000000001</v>
      </c>
      <c r="K107" s="95">
        <v>1367.376</v>
      </c>
      <c r="L107" s="95">
        <v>1321.9749999999999</v>
      </c>
      <c r="M107" s="95">
        <v>1300.8920000000001</v>
      </c>
      <c r="N107" s="95">
        <v>1275.1179999999999</v>
      </c>
      <c r="O107" s="95">
        <v>1218.511</v>
      </c>
      <c r="R107" s="191">
        <v>1224.4849999999999</v>
      </c>
      <c r="S107" s="95">
        <f t="shared" si="4"/>
        <v>-194.75400000000013</v>
      </c>
      <c r="T107" s="192">
        <f t="shared" si="5"/>
        <v>-0.1372242448241629</v>
      </c>
      <c r="V107" s="95">
        <f t="shared" si="6"/>
        <v>5.9739999999999327</v>
      </c>
      <c r="W107" s="192">
        <f t="shared" si="7"/>
        <v>4.9027050227695382E-3</v>
      </c>
    </row>
    <row r="108" spans="1:23" ht="12.75" x14ac:dyDescent="0.2">
      <c r="A108" s="1">
        <v>105257602</v>
      </c>
      <c r="B108" s="2" t="s">
        <v>118</v>
      </c>
      <c r="C108" s="2" t="s">
        <v>110</v>
      </c>
      <c r="D108" s="95">
        <v>6945.0519999999997</v>
      </c>
      <c r="E108" s="95">
        <v>7158.9639999999999</v>
      </c>
      <c r="F108" s="95">
        <v>7249.95</v>
      </c>
      <c r="G108" s="95">
        <v>7342.3410000000003</v>
      </c>
      <c r="H108" s="95">
        <v>7463.2629999999999</v>
      </c>
      <c r="I108" s="95">
        <v>7446.4210000000003</v>
      </c>
      <c r="J108" s="95">
        <v>7421.9350000000004</v>
      </c>
      <c r="K108" s="95">
        <v>7446.8549999999996</v>
      </c>
      <c r="L108" s="95">
        <v>7255.6049999999996</v>
      </c>
      <c r="M108" s="95">
        <v>7271.2309999999998</v>
      </c>
      <c r="N108" s="95">
        <v>7094.4319999999998</v>
      </c>
      <c r="O108" s="95">
        <v>7126.9840000000004</v>
      </c>
      <c r="R108" s="191">
        <v>6845.6390000000001</v>
      </c>
      <c r="S108" s="95">
        <f t="shared" si="4"/>
        <v>-99.412999999999556</v>
      </c>
      <c r="T108" s="192">
        <f t="shared" si="5"/>
        <v>-1.4314219677548787E-2</v>
      </c>
      <c r="V108" s="95">
        <f t="shared" si="6"/>
        <v>-281.34500000000025</v>
      </c>
      <c r="W108" s="192">
        <f t="shared" si="7"/>
        <v>-3.9476025202245468E-2</v>
      </c>
    </row>
    <row r="109" spans="1:23" ht="12.75" x14ac:dyDescent="0.2">
      <c r="A109" s="1">
        <v>105258303</v>
      </c>
      <c r="B109" s="2" t="s">
        <v>119</v>
      </c>
      <c r="C109" s="2" t="s">
        <v>110</v>
      </c>
      <c r="D109" s="95">
        <v>2239.1419999999998</v>
      </c>
      <c r="E109" s="95">
        <v>2260.712</v>
      </c>
      <c r="F109" s="95">
        <v>2319.2539999999999</v>
      </c>
      <c r="G109" s="95">
        <v>2277.89</v>
      </c>
      <c r="H109" s="95">
        <v>2272.5219999999999</v>
      </c>
      <c r="I109" s="95">
        <v>2282.6239999999998</v>
      </c>
      <c r="J109" s="95">
        <v>2279.9580000000001</v>
      </c>
      <c r="K109" s="95">
        <v>2208.3629999999998</v>
      </c>
      <c r="L109" s="95">
        <v>2154.5459999999998</v>
      </c>
      <c r="M109" s="95">
        <v>2141.8409999999999</v>
      </c>
      <c r="N109" s="95">
        <v>2085.48</v>
      </c>
      <c r="O109" s="95">
        <v>1973.77</v>
      </c>
      <c r="R109" s="191">
        <v>1687.2249999999999</v>
      </c>
      <c r="S109" s="95">
        <f t="shared" si="4"/>
        <v>-551.91699999999992</v>
      </c>
      <c r="T109" s="192">
        <f t="shared" si="5"/>
        <v>-0.24648593077169736</v>
      </c>
      <c r="V109" s="95">
        <f t="shared" si="6"/>
        <v>-286.54500000000007</v>
      </c>
      <c r="W109" s="192">
        <f t="shared" si="7"/>
        <v>-0.14517648966191607</v>
      </c>
    </row>
    <row r="110" spans="1:23" ht="12.75" x14ac:dyDescent="0.2">
      <c r="A110" s="1">
        <v>105258503</v>
      </c>
      <c r="B110" s="2" t="s">
        <v>666</v>
      </c>
      <c r="C110" s="2" t="s">
        <v>110</v>
      </c>
      <c r="D110" s="95">
        <v>1892.875</v>
      </c>
      <c r="E110" s="95">
        <v>1879.8150000000001</v>
      </c>
      <c r="F110" s="95">
        <v>1893.412</v>
      </c>
      <c r="G110" s="95">
        <v>1906.538</v>
      </c>
      <c r="H110" s="95">
        <v>1926.057</v>
      </c>
      <c r="I110" s="95">
        <v>1950.944</v>
      </c>
      <c r="J110" s="95">
        <v>1962.5340000000001</v>
      </c>
      <c r="K110" s="95">
        <v>1955.1969999999999</v>
      </c>
      <c r="L110" s="95">
        <v>1952.5940000000001</v>
      </c>
      <c r="M110" s="95">
        <v>1924.886</v>
      </c>
      <c r="N110" s="95">
        <v>1909.4839999999999</v>
      </c>
      <c r="O110" s="95">
        <v>1921.8889999999999</v>
      </c>
      <c r="R110" s="191">
        <v>1432.663</v>
      </c>
      <c r="S110" s="95">
        <f t="shared" si="4"/>
        <v>-460.21199999999999</v>
      </c>
      <c r="T110" s="192">
        <f t="shared" si="5"/>
        <v>-0.24312857425873341</v>
      </c>
      <c r="V110" s="95">
        <f t="shared" si="6"/>
        <v>-489.22599999999989</v>
      </c>
      <c r="W110" s="192">
        <f t="shared" si="7"/>
        <v>-0.2545547635685515</v>
      </c>
    </row>
    <row r="111" spans="1:23" ht="12.75" x14ac:dyDescent="0.2">
      <c r="A111" s="1">
        <v>105259103</v>
      </c>
      <c r="B111" s="2" t="s">
        <v>121</v>
      </c>
      <c r="C111" s="2" t="s">
        <v>110</v>
      </c>
      <c r="D111" s="95">
        <v>1554.9649999999999</v>
      </c>
      <c r="E111" s="95">
        <v>1536.547</v>
      </c>
      <c r="F111" s="95">
        <v>1546.2439999999999</v>
      </c>
      <c r="G111" s="95">
        <v>1496.088</v>
      </c>
      <c r="H111" s="95">
        <v>1476.97</v>
      </c>
      <c r="I111" s="95">
        <v>1461.0550000000001</v>
      </c>
      <c r="J111" s="95">
        <v>1424.4010000000001</v>
      </c>
      <c r="K111" s="95">
        <v>1415.2439999999999</v>
      </c>
      <c r="L111" s="95">
        <v>1431.403</v>
      </c>
      <c r="M111" s="95">
        <v>1419.424</v>
      </c>
      <c r="N111" s="95">
        <v>1401.643</v>
      </c>
      <c r="O111" s="95">
        <v>1370.472</v>
      </c>
      <c r="R111" s="191">
        <v>1173.502</v>
      </c>
      <c r="S111" s="95">
        <f t="shared" si="4"/>
        <v>-381.46299999999997</v>
      </c>
      <c r="T111" s="192">
        <f t="shared" si="5"/>
        <v>-0.24531934802391051</v>
      </c>
      <c r="V111" s="95">
        <f t="shared" si="6"/>
        <v>-196.97000000000003</v>
      </c>
      <c r="W111" s="192">
        <f t="shared" si="7"/>
        <v>-0.14372420596699534</v>
      </c>
    </row>
    <row r="112" spans="1:23" ht="12.75" x14ac:dyDescent="0.2">
      <c r="A112" s="1">
        <v>105259703</v>
      </c>
      <c r="B112" s="2" t="s">
        <v>122</v>
      </c>
      <c r="C112" s="2" t="s">
        <v>110</v>
      </c>
      <c r="D112" s="95">
        <v>1939.288</v>
      </c>
      <c r="E112" s="95">
        <v>1920.107</v>
      </c>
      <c r="F112" s="95">
        <v>1887.2739999999999</v>
      </c>
      <c r="G112" s="95">
        <v>1868.8579999999999</v>
      </c>
      <c r="H112" s="95">
        <v>1826.588</v>
      </c>
      <c r="I112" s="95">
        <v>1845.498</v>
      </c>
      <c r="J112" s="95">
        <v>1803.36</v>
      </c>
      <c r="K112" s="95">
        <v>1783.674</v>
      </c>
      <c r="L112" s="95">
        <v>1773.0229999999999</v>
      </c>
      <c r="M112" s="95">
        <v>1732.6659999999999</v>
      </c>
      <c r="N112" s="95">
        <v>1735.223</v>
      </c>
      <c r="O112" s="95">
        <v>1724.683</v>
      </c>
      <c r="R112" s="191">
        <v>1390.059</v>
      </c>
      <c r="S112" s="95">
        <f t="shared" si="4"/>
        <v>-549.22900000000004</v>
      </c>
      <c r="T112" s="192">
        <f t="shared" si="5"/>
        <v>-0.28321167356266835</v>
      </c>
      <c r="V112" s="95">
        <f t="shared" si="6"/>
        <v>-334.62400000000002</v>
      </c>
      <c r="W112" s="192">
        <f t="shared" si="7"/>
        <v>-0.19402058233310124</v>
      </c>
    </row>
    <row r="113" spans="1:23" ht="12.75" x14ac:dyDescent="0.2">
      <c r="A113" s="1">
        <v>105628302</v>
      </c>
      <c r="B113" s="2" t="s">
        <v>123</v>
      </c>
      <c r="C113" s="2" t="s">
        <v>124</v>
      </c>
      <c r="D113" s="95">
        <v>7017.0810000000001</v>
      </c>
      <c r="E113" s="95">
        <v>7039.4610000000002</v>
      </c>
      <c r="F113" s="95">
        <v>6995.6090000000004</v>
      </c>
      <c r="G113" s="95">
        <v>7129.7520000000004</v>
      </c>
      <c r="H113" s="95">
        <v>7183.7979999999998</v>
      </c>
      <c r="I113" s="95">
        <v>7251.4040000000005</v>
      </c>
      <c r="J113" s="95">
        <v>7091.4629999999997</v>
      </c>
      <c r="K113" s="95">
        <v>6970.1329999999998</v>
      </c>
      <c r="L113" s="95">
        <v>6799.009</v>
      </c>
      <c r="M113" s="95">
        <v>6558.09</v>
      </c>
      <c r="N113" s="95">
        <v>6443.8339999999998</v>
      </c>
      <c r="O113" s="95">
        <v>6314.3739999999998</v>
      </c>
      <c r="R113" s="191">
        <v>4728.5640000000003</v>
      </c>
      <c r="S113" s="95">
        <f t="shared" si="4"/>
        <v>-2288.5169999999998</v>
      </c>
      <c r="T113" s="192">
        <f t="shared" si="5"/>
        <v>-0.32613518356136972</v>
      </c>
      <c r="V113" s="95">
        <f t="shared" si="6"/>
        <v>-1585.8099999999995</v>
      </c>
      <c r="W113" s="192">
        <f t="shared" si="7"/>
        <v>-0.25114286863590907</v>
      </c>
    </row>
    <row r="114" spans="1:23" ht="12.75" x14ac:dyDescent="0.2">
      <c r="A114" s="1">
        <v>106160303</v>
      </c>
      <c r="B114" s="2" t="s">
        <v>125</v>
      </c>
      <c r="C114" s="2" t="s">
        <v>126</v>
      </c>
      <c r="D114" s="95">
        <v>1107.5640000000001</v>
      </c>
      <c r="E114" s="95">
        <v>1123.8820000000001</v>
      </c>
      <c r="F114" s="95">
        <v>1116.229</v>
      </c>
      <c r="G114" s="95">
        <v>1123.0340000000001</v>
      </c>
      <c r="H114" s="95">
        <v>1134.7650000000001</v>
      </c>
      <c r="I114" s="95">
        <v>1123.039</v>
      </c>
      <c r="J114" s="95">
        <v>1117.307</v>
      </c>
      <c r="K114" s="95">
        <v>1134.0509999999999</v>
      </c>
      <c r="L114" s="95">
        <v>1124.4159999999999</v>
      </c>
      <c r="M114" s="95">
        <v>1120.3</v>
      </c>
      <c r="N114" s="95">
        <v>1087.8779999999999</v>
      </c>
      <c r="O114" s="95">
        <v>1064.604</v>
      </c>
      <c r="R114" s="191">
        <v>711.95699999999999</v>
      </c>
      <c r="S114" s="95">
        <f t="shared" si="4"/>
        <v>-395.60700000000008</v>
      </c>
      <c r="T114" s="192">
        <f t="shared" si="5"/>
        <v>-0.35718658244580004</v>
      </c>
      <c r="V114" s="95">
        <f t="shared" si="6"/>
        <v>-352.64700000000005</v>
      </c>
      <c r="W114" s="192">
        <f t="shared" si="7"/>
        <v>-0.3312471116020605</v>
      </c>
    </row>
    <row r="115" spans="1:23" ht="12.75" x14ac:dyDescent="0.2">
      <c r="A115" s="1">
        <v>106161203</v>
      </c>
      <c r="B115" s="2" t="s">
        <v>127</v>
      </c>
      <c r="C115" s="2" t="s">
        <v>126</v>
      </c>
      <c r="D115" s="95">
        <v>1031.0419999999999</v>
      </c>
      <c r="E115" s="95">
        <v>1014.6319999999999</v>
      </c>
      <c r="F115" s="95">
        <v>1000.125</v>
      </c>
      <c r="G115" s="95">
        <v>1016.2569999999999</v>
      </c>
      <c r="H115" s="95">
        <v>995.56899999999996</v>
      </c>
      <c r="I115" s="95">
        <v>997.52</v>
      </c>
      <c r="J115" s="95">
        <v>980.51099999999997</v>
      </c>
      <c r="K115" s="95">
        <v>964.95600000000002</v>
      </c>
      <c r="L115" s="95">
        <v>923.17399999999998</v>
      </c>
      <c r="M115" s="95">
        <v>920.68200000000002</v>
      </c>
      <c r="N115" s="95">
        <v>920.51300000000003</v>
      </c>
      <c r="O115" s="95">
        <v>900.71900000000005</v>
      </c>
      <c r="R115" s="191">
        <v>778.76700000000005</v>
      </c>
      <c r="S115" s="95">
        <f t="shared" si="4"/>
        <v>-252.27499999999986</v>
      </c>
      <c r="T115" s="192">
        <f t="shared" si="5"/>
        <v>-0.24467965417509654</v>
      </c>
      <c r="V115" s="95">
        <f t="shared" si="6"/>
        <v>-121.952</v>
      </c>
      <c r="W115" s="192">
        <f t="shared" si="7"/>
        <v>-0.13539405741413249</v>
      </c>
    </row>
    <row r="116" spans="1:23" ht="12.75" x14ac:dyDescent="0.2">
      <c r="A116" s="1">
        <v>106161703</v>
      </c>
      <c r="B116" s="2" t="s">
        <v>128</v>
      </c>
      <c r="C116" s="2" t="s">
        <v>126</v>
      </c>
      <c r="D116" s="95">
        <v>1147.4390000000001</v>
      </c>
      <c r="E116" s="95">
        <v>1135.777</v>
      </c>
      <c r="F116" s="95">
        <v>1100.4570000000001</v>
      </c>
      <c r="G116" s="95">
        <v>1107.048</v>
      </c>
      <c r="H116" s="95">
        <v>1126.866</v>
      </c>
      <c r="I116" s="95">
        <v>1090.9380000000001</v>
      </c>
      <c r="J116" s="95">
        <v>1114.9280000000001</v>
      </c>
      <c r="K116" s="95">
        <v>1108.8409999999999</v>
      </c>
      <c r="L116" s="95">
        <v>1107.8520000000001</v>
      </c>
      <c r="M116" s="95">
        <v>1085.0899999999999</v>
      </c>
      <c r="N116" s="95">
        <v>1131.5609999999999</v>
      </c>
      <c r="O116" s="95">
        <v>1112.357</v>
      </c>
      <c r="R116" s="191">
        <v>934.29899999999998</v>
      </c>
      <c r="S116" s="95">
        <f t="shared" si="4"/>
        <v>-213.1400000000001</v>
      </c>
      <c r="T116" s="192">
        <f t="shared" si="5"/>
        <v>-0.18575279383043464</v>
      </c>
      <c r="V116" s="95">
        <f t="shared" si="6"/>
        <v>-178.05799999999999</v>
      </c>
      <c r="W116" s="192">
        <f t="shared" si="7"/>
        <v>-0.16007271046975027</v>
      </c>
    </row>
    <row r="117" spans="1:23" ht="12.75" x14ac:dyDescent="0.2">
      <c r="A117" s="1">
        <v>106166503</v>
      </c>
      <c r="B117" s="2" t="s">
        <v>664</v>
      </c>
      <c r="C117" s="2" t="s">
        <v>126</v>
      </c>
      <c r="D117" s="95">
        <v>1395.7750000000001</v>
      </c>
      <c r="E117" s="95">
        <v>1392.386</v>
      </c>
      <c r="F117" s="95">
        <v>1360.848</v>
      </c>
      <c r="G117" s="95">
        <v>1344.1949999999999</v>
      </c>
      <c r="H117" s="95">
        <v>1347.2629999999999</v>
      </c>
      <c r="I117" s="95">
        <v>1290.038</v>
      </c>
      <c r="J117" s="95">
        <v>1284.0409999999999</v>
      </c>
      <c r="K117" s="95">
        <v>1273.7339999999999</v>
      </c>
      <c r="L117" s="95">
        <v>1259.3030000000001</v>
      </c>
      <c r="M117" s="95">
        <v>1265.6310000000001</v>
      </c>
      <c r="N117" s="95">
        <v>1265.394</v>
      </c>
      <c r="O117" s="95">
        <v>1247.3399999999999</v>
      </c>
      <c r="R117" s="191">
        <v>1082.606</v>
      </c>
      <c r="S117" s="95">
        <f t="shared" si="4"/>
        <v>-313.1690000000001</v>
      </c>
      <c r="T117" s="192">
        <f t="shared" si="5"/>
        <v>-0.22436925722268997</v>
      </c>
      <c r="V117" s="95">
        <f t="shared" si="6"/>
        <v>-164.73399999999992</v>
      </c>
      <c r="W117" s="192">
        <f t="shared" si="7"/>
        <v>-0.13206824121731039</v>
      </c>
    </row>
    <row r="118" spans="1:23" ht="12.75" x14ac:dyDescent="0.2">
      <c r="A118" s="1">
        <v>106167504</v>
      </c>
      <c r="B118" s="2" t="s">
        <v>130</v>
      </c>
      <c r="C118" s="2" t="s">
        <v>126</v>
      </c>
      <c r="D118" s="95">
        <v>838.27</v>
      </c>
      <c r="E118" s="95">
        <v>816.899</v>
      </c>
      <c r="F118" s="95">
        <v>791.59</v>
      </c>
      <c r="G118" s="95">
        <v>809.755</v>
      </c>
      <c r="H118" s="95">
        <v>786.75300000000004</v>
      </c>
      <c r="I118" s="95">
        <v>761.92700000000002</v>
      </c>
      <c r="J118" s="95">
        <v>745.12900000000002</v>
      </c>
      <c r="K118" s="95">
        <v>743.46799999999996</v>
      </c>
      <c r="L118" s="95">
        <v>741.00099999999998</v>
      </c>
      <c r="M118" s="95">
        <v>714.11900000000003</v>
      </c>
      <c r="N118" s="95">
        <v>695.49599999999998</v>
      </c>
      <c r="O118" s="95">
        <v>689.096</v>
      </c>
      <c r="R118" s="191">
        <v>585.64700000000005</v>
      </c>
      <c r="S118" s="95">
        <f t="shared" si="4"/>
        <v>-252.62299999999993</v>
      </c>
      <c r="T118" s="192">
        <f t="shared" si="5"/>
        <v>-0.30136232955968834</v>
      </c>
      <c r="V118" s="95">
        <f t="shared" si="6"/>
        <v>-103.44899999999996</v>
      </c>
      <c r="W118" s="192">
        <f t="shared" si="7"/>
        <v>-0.15012276954154422</v>
      </c>
    </row>
    <row r="119" spans="1:23" ht="12.75" x14ac:dyDescent="0.2">
      <c r="A119" s="1">
        <v>106168003</v>
      </c>
      <c r="B119" s="2" t="s">
        <v>131</v>
      </c>
      <c r="C119" s="2" t="s">
        <v>126</v>
      </c>
      <c r="D119" s="95">
        <v>1715.0160000000001</v>
      </c>
      <c r="E119" s="95">
        <v>1720.17</v>
      </c>
      <c r="F119" s="95">
        <v>1703.3119999999999</v>
      </c>
      <c r="G119" s="95">
        <v>1710.0319999999999</v>
      </c>
      <c r="H119" s="95">
        <v>1666.875</v>
      </c>
      <c r="I119" s="95">
        <v>1639.5219999999999</v>
      </c>
      <c r="J119" s="95">
        <v>1624.0150000000001</v>
      </c>
      <c r="K119" s="95">
        <v>1609.145</v>
      </c>
      <c r="L119" s="95">
        <v>1574.623</v>
      </c>
      <c r="M119" s="95">
        <v>1507.893</v>
      </c>
      <c r="N119" s="95">
        <v>1497.317</v>
      </c>
      <c r="O119" s="95">
        <v>1438.048</v>
      </c>
      <c r="R119" s="191">
        <v>1146.902</v>
      </c>
      <c r="S119" s="95">
        <f t="shared" si="4"/>
        <v>-568.11400000000003</v>
      </c>
      <c r="T119" s="192">
        <f t="shared" si="5"/>
        <v>-0.33125871711984028</v>
      </c>
      <c r="V119" s="95">
        <f t="shared" si="6"/>
        <v>-291.14599999999996</v>
      </c>
      <c r="W119" s="192">
        <f t="shared" si="7"/>
        <v>-0.20245916687064686</v>
      </c>
    </row>
    <row r="120" spans="1:23" ht="12.75" x14ac:dyDescent="0.2">
      <c r="A120" s="1">
        <v>106169003</v>
      </c>
      <c r="B120" s="2" t="s">
        <v>668</v>
      </c>
      <c r="C120" s="2" t="s">
        <v>126</v>
      </c>
      <c r="D120" s="95">
        <v>944.75199999999995</v>
      </c>
      <c r="E120" s="95">
        <v>949.60500000000002</v>
      </c>
      <c r="F120" s="95">
        <v>948.35799999999995</v>
      </c>
      <c r="G120" s="95">
        <v>951.66899999999998</v>
      </c>
      <c r="H120" s="95">
        <v>954.78499999999997</v>
      </c>
      <c r="I120" s="95">
        <v>963.67100000000005</v>
      </c>
      <c r="J120" s="95">
        <v>944.33900000000006</v>
      </c>
      <c r="K120" s="95">
        <v>925.57799999999997</v>
      </c>
      <c r="L120" s="95">
        <v>925.971</v>
      </c>
      <c r="M120" s="95">
        <v>904.59199999999998</v>
      </c>
      <c r="N120" s="95">
        <v>890.346</v>
      </c>
      <c r="O120" s="95">
        <v>866.10799999999995</v>
      </c>
      <c r="R120" s="191">
        <v>593.61599999999999</v>
      </c>
      <c r="S120" s="95">
        <f t="shared" si="4"/>
        <v>-351.13599999999997</v>
      </c>
      <c r="T120" s="192">
        <f t="shared" si="5"/>
        <v>-0.37167002557284873</v>
      </c>
      <c r="V120" s="95">
        <f t="shared" si="6"/>
        <v>-272.49199999999996</v>
      </c>
      <c r="W120" s="192">
        <f t="shared" si="7"/>
        <v>-0.31461665288855428</v>
      </c>
    </row>
    <row r="121" spans="1:23" ht="12.75" x14ac:dyDescent="0.2">
      <c r="A121" s="1">
        <v>106172003</v>
      </c>
      <c r="B121" s="2" t="s">
        <v>133</v>
      </c>
      <c r="C121" s="2" t="s">
        <v>134</v>
      </c>
      <c r="D121" s="95">
        <v>4747.674</v>
      </c>
      <c r="E121" s="95">
        <v>4807.0020000000004</v>
      </c>
      <c r="F121" s="95">
        <v>4896.3360000000002</v>
      </c>
      <c r="G121" s="95">
        <v>4915.1000000000004</v>
      </c>
      <c r="H121" s="95">
        <v>4985.8829999999998</v>
      </c>
      <c r="I121" s="95">
        <v>4968.6909999999998</v>
      </c>
      <c r="J121" s="95">
        <v>4990.3490000000002</v>
      </c>
      <c r="K121" s="95">
        <v>4953.183</v>
      </c>
      <c r="L121" s="95">
        <v>4950.7330000000002</v>
      </c>
      <c r="M121" s="95">
        <v>4894.9129999999996</v>
      </c>
      <c r="N121" s="95">
        <v>4786.8050000000003</v>
      </c>
      <c r="O121" s="95">
        <v>4715.6490000000003</v>
      </c>
      <c r="R121" s="191">
        <v>3875.1120000000001</v>
      </c>
      <c r="S121" s="95">
        <f t="shared" si="4"/>
        <v>-872.5619999999999</v>
      </c>
      <c r="T121" s="192">
        <f t="shared" si="5"/>
        <v>-0.18378726087764238</v>
      </c>
      <c r="V121" s="95">
        <f t="shared" si="6"/>
        <v>-840.53700000000026</v>
      </c>
      <c r="W121" s="192">
        <f t="shared" si="7"/>
        <v>-0.17824418229601063</v>
      </c>
    </row>
    <row r="122" spans="1:23" ht="12.75" x14ac:dyDescent="0.2">
      <c r="A122" s="1">
        <v>106272003</v>
      </c>
      <c r="B122" s="2" t="s">
        <v>135</v>
      </c>
      <c r="C122" s="2" t="s">
        <v>136</v>
      </c>
      <c r="D122" s="95">
        <v>777.60900000000004</v>
      </c>
      <c r="E122" s="95">
        <v>757.61</v>
      </c>
      <c r="F122" s="95">
        <v>769.99800000000005</v>
      </c>
      <c r="G122" s="95">
        <v>797.32799999999997</v>
      </c>
      <c r="H122" s="95">
        <v>808.06500000000005</v>
      </c>
      <c r="I122" s="95">
        <v>812.18499999999995</v>
      </c>
      <c r="J122" s="95">
        <v>785.96500000000003</v>
      </c>
      <c r="K122" s="95">
        <v>795.88900000000001</v>
      </c>
      <c r="L122" s="95">
        <v>796.76099999999997</v>
      </c>
      <c r="M122" s="95">
        <v>763.56500000000005</v>
      </c>
      <c r="N122" s="95">
        <v>737.70100000000002</v>
      </c>
      <c r="O122" s="95">
        <v>716.745</v>
      </c>
      <c r="R122" s="191">
        <v>486.21100000000001</v>
      </c>
      <c r="S122" s="95">
        <f t="shared" si="4"/>
        <v>-291.39800000000002</v>
      </c>
      <c r="T122" s="192">
        <f t="shared" si="5"/>
        <v>-0.37473588911650973</v>
      </c>
      <c r="V122" s="95">
        <f t="shared" si="6"/>
        <v>-230.53399999999999</v>
      </c>
      <c r="W122" s="192">
        <f t="shared" si="7"/>
        <v>-0.32164019281613404</v>
      </c>
    </row>
    <row r="123" spans="1:23" ht="12.75" x14ac:dyDescent="0.2">
      <c r="A123" s="1">
        <v>106330703</v>
      </c>
      <c r="B123" s="2" t="s">
        <v>137</v>
      </c>
      <c r="C123" s="2" t="s">
        <v>138</v>
      </c>
      <c r="D123" s="95">
        <v>1520.3389999999999</v>
      </c>
      <c r="E123" s="95">
        <v>1505.8219999999999</v>
      </c>
      <c r="F123" s="95">
        <v>1500.7239999999999</v>
      </c>
      <c r="G123" s="95">
        <v>1483.0329999999999</v>
      </c>
      <c r="H123" s="95">
        <v>1446.8140000000001</v>
      </c>
      <c r="I123" s="95">
        <v>1425.7819999999999</v>
      </c>
      <c r="J123" s="95">
        <v>1399.222</v>
      </c>
      <c r="K123" s="95">
        <v>1382.2840000000001</v>
      </c>
      <c r="L123" s="95">
        <v>1361.924</v>
      </c>
      <c r="M123" s="95">
        <v>1328.5309999999999</v>
      </c>
      <c r="N123" s="95">
        <v>1287.739</v>
      </c>
      <c r="O123" s="95">
        <v>1285.567</v>
      </c>
      <c r="R123" s="191">
        <v>1043.7750000000001</v>
      </c>
      <c r="S123" s="95">
        <f t="shared" si="4"/>
        <v>-476.56399999999985</v>
      </c>
      <c r="T123" s="192">
        <f t="shared" si="5"/>
        <v>-0.31345903775407974</v>
      </c>
      <c r="V123" s="95">
        <f t="shared" si="6"/>
        <v>-241.79199999999992</v>
      </c>
      <c r="W123" s="192">
        <f t="shared" si="7"/>
        <v>-0.18808199028133105</v>
      </c>
    </row>
    <row r="124" spans="1:23" ht="12.75" x14ac:dyDescent="0.2">
      <c r="A124" s="1">
        <v>106330803</v>
      </c>
      <c r="B124" s="2" t="s">
        <v>139</v>
      </c>
      <c r="C124" s="2" t="s">
        <v>138</v>
      </c>
      <c r="D124" s="95">
        <v>2315.8020000000001</v>
      </c>
      <c r="E124" s="95">
        <v>2285.4740000000002</v>
      </c>
      <c r="F124" s="95">
        <v>2332.4290000000001</v>
      </c>
      <c r="G124" s="95">
        <v>2330.2159999999999</v>
      </c>
      <c r="H124" s="95">
        <v>2345.1680000000001</v>
      </c>
      <c r="I124" s="95">
        <v>2301.1779999999999</v>
      </c>
      <c r="J124" s="95">
        <v>2267.8130000000001</v>
      </c>
      <c r="K124" s="95">
        <v>2201.3649999999998</v>
      </c>
      <c r="L124" s="95">
        <v>2157.8319999999999</v>
      </c>
      <c r="M124" s="95">
        <v>2094.0590000000002</v>
      </c>
      <c r="N124" s="95">
        <v>2026.02</v>
      </c>
      <c r="O124" s="95">
        <v>2033.998</v>
      </c>
      <c r="R124" s="191">
        <v>1579.7190000000001</v>
      </c>
      <c r="S124" s="95">
        <f t="shared" si="4"/>
        <v>-736.08300000000008</v>
      </c>
      <c r="T124" s="192">
        <f t="shared" si="5"/>
        <v>-0.31785230343526782</v>
      </c>
      <c r="V124" s="95">
        <f t="shared" si="6"/>
        <v>-454.279</v>
      </c>
      <c r="W124" s="192">
        <f t="shared" si="7"/>
        <v>-0.2233428941424721</v>
      </c>
    </row>
    <row r="125" spans="1:23" ht="12.75" x14ac:dyDescent="0.2">
      <c r="A125" s="1">
        <v>106338003</v>
      </c>
      <c r="B125" s="2" t="s">
        <v>140</v>
      </c>
      <c r="C125" s="2" t="s">
        <v>138</v>
      </c>
      <c r="D125" s="95">
        <v>3671.0650000000001</v>
      </c>
      <c r="E125" s="95">
        <v>3674.9630000000002</v>
      </c>
      <c r="F125" s="95">
        <v>3627.6990000000001</v>
      </c>
      <c r="G125" s="95">
        <v>3566.31</v>
      </c>
      <c r="H125" s="95">
        <v>3543.9690000000001</v>
      </c>
      <c r="I125" s="95">
        <v>3531.9180000000001</v>
      </c>
      <c r="J125" s="95">
        <v>3441.0320000000002</v>
      </c>
      <c r="K125" s="95">
        <v>3342.799</v>
      </c>
      <c r="L125" s="95">
        <v>3218.0590000000002</v>
      </c>
      <c r="M125" s="95">
        <v>3166.098</v>
      </c>
      <c r="N125" s="95">
        <v>3108.4450000000002</v>
      </c>
      <c r="O125" s="95">
        <v>3008.3620000000001</v>
      </c>
      <c r="R125" s="191">
        <v>2322.7280000000001</v>
      </c>
      <c r="S125" s="95">
        <f t="shared" si="4"/>
        <v>-1348.337</v>
      </c>
      <c r="T125" s="192">
        <f t="shared" si="5"/>
        <v>-0.36728769444289328</v>
      </c>
      <c r="V125" s="95">
        <f t="shared" si="6"/>
        <v>-685.63400000000001</v>
      </c>
      <c r="W125" s="192">
        <f t="shared" si="7"/>
        <v>-0.22790940717905625</v>
      </c>
    </row>
    <row r="126" spans="1:23" ht="12.75" x14ac:dyDescent="0.2">
      <c r="A126" s="1">
        <v>106611303</v>
      </c>
      <c r="B126" s="2" t="s">
        <v>141</v>
      </c>
      <c r="C126" s="2" t="s">
        <v>142</v>
      </c>
      <c r="D126" s="95">
        <v>1759.857</v>
      </c>
      <c r="E126" s="95">
        <v>1745.133</v>
      </c>
      <c r="F126" s="95">
        <v>1732.2739999999999</v>
      </c>
      <c r="G126" s="95">
        <v>1773.9739999999999</v>
      </c>
      <c r="H126" s="95">
        <v>1757.529</v>
      </c>
      <c r="I126" s="95">
        <v>1740.123</v>
      </c>
      <c r="J126" s="95">
        <v>1696.633</v>
      </c>
      <c r="K126" s="95">
        <v>1656.3389999999999</v>
      </c>
      <c r="L126" s="95">
        <v>1614.4349999999999</v>
      </c>
      <c r="M126" s="95">
        <v>1565.06</v>
      </c>
      <c r="N126" s="95">
        <v>1563.1220000000001</v>
      </c>
      <c r="O126" s="95">
        <v>1539.3810000000001</v>
      </c>
      <c r="R126" s="191">
        <v>1210.1130000000001</v>
      </c>
      <c r="S126" s="95">
        <f t="shared" si="4"/>
        <v>-549.74399999999991</v>
      </c>
      <c r="T126" s="192">
        <f t="shared" si="5"/>
        <v>-0.31237992632355921</v>
      </c>
      <c r="V126" s="95">
        <f t="shared" si="6"/>
        <v>-329.26800000000003</v>
      </c>
      <c r="W126" s="192">
        <f t="shared" si="7"/>
        <v>-0.21389636483755484</v>
      </c>
    </row>
    <row r="127" spans="1:23" ht="12.75" x14ac:dyDescent="0.2">
      <c r="A127" s="1">
        <v>106612203</v>
      </c>
      <c r="B127" s="2" t="s">
        <v>143</v>
      </c>
      <c r="C127" s="2" t="s">
        <v>142</v>
      </c>
      <c r="D127" s="95">
        <v>2932.2820000000002</v>
      </c>
      <c r="E127" s="95">
        <v>2867.4690000000001</v>
      </c>
      <c r="F127" s="95">
        <v>2808.643</v>
      </c>
      <c r="G127" s="95">
        <v>2796.6660000000002</v>
      </c>
      <c r="H127" s="95">
        <v>2783.7930000000001</v>
      </c>
      <c r="I127" s="95">
        <v>2743.319</v>
      </c>
      <c r="J127" s="95">
        <v>2711.6439999999998</v>
      </c>
      <c r="K127" s="95">
        <v>2697.7919999999999</v>
      </c>
      <c r="L127" s="95">
        <v>2641.3980000000001</v>
      </c>
      <c r="M127" s="95">
        <v>2513.5659999999998</v>
      </c>
      <c r="N127" s="95">
        <v>2477.9929999999999</v>
      </c>
      <c r="O127" s="95">
        <v>2435.6819999999998</v>
      </c>
      <c r="R127" s="191">
        <v>1966.1130000000001</v>
      </c>
      <c r="S127" s="95">
        <f t="shared" si="4"/>
        <v>-966.1690000000001</v>
      </c>
      <c r="T127" s="192">
        <f t="shared" si="5"/>
        <v>-0.3294938890597835</v>
      </c>
      <c r="V127" s="95">
        <f t="shared" si="6"/>
        <v>-469.56899999999973</v>
      </c>
      <c r="W127" s="192">
        <f t="shared" si="7"/>
        <v>-0.19278748210973345</v>
      </c>
    </row>
    <row r="128" spans="1:23" ht="12.75" x14ac:dyDescent="0.2">
      <c r="A128" s="1">
        <v>106616203</v>
      </c>
      <c r="B128" s="2" t="s">
        <v>144</v>
      </c>
      <c r="C128" s="2" t="s">
        <v>142</v>
      </c>
      <c r="D128" s="95">
        <v>2826.2919999999999</v>
      </c>
      <c r="E128" s="95">
        <v>2816.2190000000001</v>
      </c>
      <c r="F128" s="95">
        <v>2813.9630000000002</v>
      </c>
      <c r="G128" s="95">
        <v>2788.7280000000001</v>
      </c>
      <c r="H128" s="95">
        <v>2753.0390000000002</v>
      </c>
      <c r="I128" s="95">
        <v>2757.7170000000001</v>
      </c>
      <c r="J128" s="95">
        <v>2770.0970000000002</v>
      </c>
      <c r="K128" s="95">
        <v>2715.0920000000001</v>
      </c>
      <c r="L128" s="95">
        <v>2717.3910000000001</v>
      </c>
      <c r="M128" s="95">
        <v>2663.3620000000001</v>
      </c>
      <c r="N128" s="95">
        <v>2641.5929999999998</v>
      </c>
      <c r="O128" s="95">
        <v>2552.4740000000002</v>
      </c>
      <c r="R128" s="191">
        <v>2130.2139999999999</v>
      </c>
      <c r="S128" s="95">
        <f t="shared" si="4"/>
        <v>-696.07799999999997</v>
      </c>
      <c r="T128" s="192">
        <f t="shared" si="5"/>
        <v>-0.24628665403291664</v>
      </c>
      <c r="V128" s="95">
        <f t="shared" si="6"/>
        <v>-422.26000000000022</v>
      </c>
      <c r="W128" s="192">
        <f t="shared" si="7"/>
        <v>-0.16543165571911808</v>
      </c>
    </row>
    <row r="129" spans="1:23" ht="12.75" x14ac:dyDescent="0.2">
      <c r="A129" s="1">
        <v>106617203</v>
      </c>
      <c r="B129" s="2" t="s">
        <v>145</v>
      </c>
      <c r="C129" s="2" t="s">
        <v>142</v>
      </c>
      <c r="D129" s="95">
        <v>2893.3380000000002</v>
      </c>
      <c r="E129" s="95">
        <v>2889.5479999999998</v>
      </c>
      <c r="F129" s="95">
        <v>2889.1729999999998</v>
      </c>
      <c r="G129" s="95">
        <v>2877.9740000000002</v>
      </c>
      <c r="H129" s="95">
        <v>2812.5160000000001</v>
      </c>
      <c r="I129" s="95">
        <v>2776.915</v>
      </c>
      <c r="J129" s="95">
        <v>2758.9430000000002</v>
      </c>
      <c r="K129" s="95">
        <v>2685.9690000000001</v>
      </c>
      <c r="L129" s="95">
        <v>2652.9110000000001</v>
      </c>
      <c r="M129" s="95">
        <v>2614.02</v>
      </c>
      <c r="N129" s="95">
        <v>2608.5100000000002</v>
      </c>
      <c r="O129" s="95">
        <v>2536.7330000000002</v>
      </c>
      <c r="R129" s="191">
        <v>2024.5530000000001</v>
      </c>
      <c r="S129" s="95">
        <f t="shared" si="4"/>
        <v>-868.78500000000008</v>
      </c>
      <c r="T129" s="192">
        <f t="shared" si="5"/>
        <v>-0.30027082905626651</v>
      </c>
      <c r="V129" s="95">
        <f t="shared" si="6"/>
        <v>-512.18000000000006</v>
      </c>
      <c r="W129" s="192">
        <f t="shared" si="7"/>
        <v>-0.201905364104145</v>
      </c>
    </row>
    <row r="130" spans="1:23" ht="12.75" x14ac:dyDescent="0.2">
      <c r="A130" s="1">
        <v>106618603</v>
      </c>
      <c r="B130" s="2" t="s">
        <v>146</v>
      </c>
      <c r="C130" s="2" t="s">
        <v>142</v>
      </c>
      <c r="D130" s="95">
        <v>1293.4870000000001</v>
      </c>
      <c r="E130" s="95">
        <v>1313.085</v>
      </c>
      <c r="F130" s="95">
        <v>1282.5319999999999</v>
      </c>
      <c r="G130" s="95">
        <v>1271.607</v>
      </c>
      <c r="H130" s="95">
        <v>1252.1489999999999</v>
      </c>
      <c r="I130" s="95">
        <v>1208.4839999999999</v>
      </c>
      <c r="J130" s="95">
        <v>1195.7639999999999</v>
      </c>
      <c r="K130" s="95">
        <v>1167.498</v>
      </c>
      <c r="L130" s="95">
        <v>1126.5889999999999</v>
      </c>
      <c r="M130" s="95">
        <v>1114.8140000000001</v>
      </c>
      <c r="N130" s="95">
        <v>1078.2660000000001</v>
      </c>
      <c r="O130" s="95">
        <v>1071.6769999999999</v>
      </c>
      <c r="R130" s="191">
        <v>914.67200000000003</v>
      </c>
      <c r="S130" s="95">
        <f t="shared" si="4"/>
        <v>-378.81500000000005</v>
      </c>
      <c r="T130" s="192">
        <f t="shared" si="5"/>
        <v>-0.29286339947753631</v>
      </c>
      <c r="V130" s="95">
        <f t="shared" si="6"/>
        <v>-157.00499999999988</v>
      </c>
      <c r="W130" s="192">
        <f t="shared" si="7"/>
        <v>-0.14650403059877173</v>
      </c>
    </row>
    <row r="131" spans="1:23" ht="12.75" x14ac:dyDescent="0.2">
      <c r="A131" s="1">
        <v>107650603</v>
      </c>
      <c r="B131" s="2" t="s">
        <v>147</v>
      </c>
      <c r="C131" s="2" t="s">
        <v>148</v>
      </c>
      <c r="D131" s="95">
        <v>2806.645</v>
      </c>
      <c r="E131" s="95">
        <v>2823.1770000000001</v>
      </c>
      <c r="F131" s="95">
        <v>2871.34</v>
      </c>
      <c r="G131" s="95">
        <v>2949.2719999999999</v>
      </c>
      <c r="H131" s="95">
        <v>3000.4140000000002</v>
      </c>
      <c r="I131" s="95">
        <v>3007.4</v>
      </c>
      <c r="J131" s="95">
        <v>3029.0639999999999</v>
      </c>
      <c r="K131" s="95">
        <v>3049.623</v>
      </c>
      <c r="L131" s="95">
        <v>3069.5680000000002</v>
      </c>
      <c r="M131" s="95">
        <v>3039.3180000000002</v>
      </c>
      <c r="N131" s="95">
        <v>2997.8890000000001</v>
      </c>
      <c r="O131" s="95">
        <v>3012.3090000000002</v>
      </c>
      <c r="R131" s="191">
        <v>2545.4659999999999</v>
      </c>
      <c r="S131" s="95">
        <f t="shared" ref="S131:S194" si="8">R131-D131</f>
        <v>-261.17900000000009</v>
      </c>
      <c r="T131" s="192">
        <f t="shared" ref="T131:T194" si="9">S131/D131</f>
        <v>-9.3057369207719565E-2</v>
      </c>
      <c r="V131" s="95">
        <f t="shared" ref="V131:V194" si="10">R131-O131</f>
        <v>-466.8430000000003</v>
      </c>
      <c r="W131" s="192">
        <f t="shared" ref="W131:W194" si="11">V131/O131</f>
        <v>-0.15497845672538915</v>
      </c>
    </row>
    <row r="132" spans="1:23" ht="12.75" x14ac:dyDescent="0.2">
      <c r="A132" s="1">
        <v>107650703</v>
      </c>
      <c r="B132" s="2" t="s">
        <v>149</v>
      </c>
      <c r="C132" s="2" t="s">
        <v>148</v>
      </c>
      <c r="D132" s="95">
        <v>2133.3980000000001</v>
      </c>
      <c r="E132" s="95">
        <v>2168.9650000000001</v>
      </c>
      <c r="F132" s="95">
        <v>2136.739</v>
      </c>
      <c r="G132" s="95">
        <v>2141.3229999999999</v>
      </c>
      <c r="H132" s="95">
        <v>2178.7550000000001</v>
      </c>
      <c r="I132" s="95">
        <v>2213.8969999999999</v>
      </c>
      <c r="J132" s="95">
        <v>2245.29</v>
      </c>
      <c r="K132" s="95">
        <v>2268.2109999999998</v>
      </c>
      <c r="L132" s="95">
        <v>2275.1770000000001</v>
      </c>
      <c r="M132" s="95">
        <v>2298.8429999999998</v>
      </c>
      <c r="N132" s="95">
        <v>2274.9609999999998</v>
      </c>
      <c r="O132" s="95">
        <v>2267.6950000000002</v>
      </c>
      <c r="R132" s="191">
        <v>1798.4390000000001</v>
      </c>
      <c r="S132" s="95">
        <f t="shared" si="8"/>
        <v>-334.95900000000006</v>
      </c>
      <c r="T132" s="192">
        <f t="shared" si="9"/>
        <v>-0.15700727196706851</v>
      </c>
      <c r="V132" s="95">
        <f t="shared" si="10"/>
        <v>-469.25600000000009</v>
      </c>
      <c r="W132" s="192">
        <f t="shared" si="11"/>
        <v>-0.20693082623545056</v>
      </c>
    </row>
    <row r="133" spans="1:23" ht="12.75" x14ac:dyDescent="0.2">
      <c r="A133" s="1">
        <v>107651603</v>
      </c>
      <c r="B133" s="2" t="s">
        <v>150</v>
      </c>
      <c r="C133" s="2" t="s">
        <v>148</v>
      </c>
      <c r="D133" s="95">
        <v>2978.5590000000002</v>
      </c>
      <c r="E133" s="95">
        <v>2987.7739999999999</v>
      </c>
      <c r="F133" s="95">
        <v>3011.268</v>
      </c>
      <c r="G133" s="95">
        <v>3004.1080000000002</v>
      </c>
      <c r="H133" s="95">
        <v>3058.2139999999999</v>
      </c>
      <c r="I133" s="95">
        <v>3059.4789999999998</v>
      </c>
      <c r="J133" s="95">
        <v>3051.2739999999999</v>
      </c>
      <c r="K133" s="95">
        <v>3018.723</v>
      </c>
      <c r="L133" s="95">
        <v>2969.77</v>
      </c>
      <c r="M133" s="95">
        <v>2900.8409999999999</v>
      </c>
      <c r="N133" s="95">
        <v>2851.377</v>
      </c>
      <c r="O133" s="95">
        <v>2805.6350000000002</v>
      </c>
      <c r="R133" s="191">
        <v>2142.585</v>
      </c>
      <c r="S133" s="95">
        <f t="shared" si="8"/>
        <v>-835.97400000000016</v>
      </c>
      <c r="T133" s="192">
        <f t="shared" si="9"/>
        <v>-0.28066390492852422</v>
      </c>
      <c r="V133" s="95">
        <f t="shared" si="10"/>
        <v>-663.05000000000018</v>
      </c>
      <c r="W133" s="192">
        <f t="shared" si="11"/>
        <v>-0.2363279614062414</v>
      </c>
    </row>
    <row r="134" spans="1:23" ht="12.75" x14ac:dyDescent="0.2">
      <c r="A134" s="1">
        <v>107652603</v>
      </c>
      <c r="B134" s="2" t="s">
        <v>151</v>
      </c>
      <c r="C134" s="2" t="s">
        <v>148</v>
      </c>
      <c r="D134" s="95">
        <v>3476.6930000000002</v>
      </c>
      <c r="E134" s="95">
        <v>3567.8560000000002</v>
      </c>
      <c r="F134" s="95">
        <v>3713.0039999999999</v>
      </c>
      <c r="G134" s="95">
        <v>3770.92</v>
      </c>
      <c r="H134" s="95">
        <v>3781.4050000000002</v>
      </c>
      <c r="I134" s="95">
        <v>3807.0279999999998</v>
      </c>
      <c r="J134" s="95">
        <v>3818.5230000000001</v>
      </c>
      <c r="K134" s="95">
        <v>3845.0790000000002</v>
      </c>
      <c r="L134" s="95">
        <v>3802.93</v>
      </c>
      <c r="M134" s="95">
        <v>3783.078</v>
      </c>
      <c r="N134" s="95">
        <v>3786.8710000000001</v>
      </c>
      <c r="O134" s="95">
        <v>3804.4630000000002</v>
      </c>
      <c r="R134" s="191">
        <v>3500.0419999999999</v>
      </c>
      <c r="S134" s="95">
        <f t="shared" si="8"/>
        <v>23.348999999999705</v>
      </c>
      <c r="T134" s="192">
        <f t="shared" si="9"/>
        <v>6.7158647599887891E-3</v>
      </c>
      <c r="V134" s="95">
        <f t="shared" si="10"/>
        <v>-304.42100000000028</v>
      </c>
      <c r="W134" s="192">
        <f t="shared" si="11"/>
        <v>-8.001681183389095E-2</v>
      </c>
    </row>
    <row r="135" spans="1:23" ht="12.75" x14ac:dyDescent="0.2">
      <c r="A135" s="1">
        <v>107653102</v>
      </c>
      <c r="B135" s="2" t="s">
        <v>152</v>
      </c>
      <c r="C135" s="2" t="s">
        <v>148</v>
      </c>
      <c r="D135" s="95">
        <v>3763.2840000000001</v>
      </c>
      <c r="E135" s="95">
        <v>3748.7629999999999</v>
      </c>
      <c r="F135" s="95">
        <v>3826.0830000000001</v>
      </c>
      <c r="G135" s="95">
        <v>3915.4090000000001</v>
      </c>
      <c r="H135" s="95">
        <v>4010.0189999999998</v>
      </c>
      <c r="I135" s="95">
        <v>4104.7979999999998</v>
      </c>
      <c r="J135" s="95">
        <v>4148.402</v>
      </c>
      <c r="K135" s="95">
        <v>4220.4840000000004</v>
      </c>
      <c r="L135" s="95">
        <v>4267.5889999999999</v>
      </c>
      <c r="M135" s="95">
        <v>4291.4709999999995</v>
      </c>
      <c r="N135" s="95">
        <v>4344.1959999999999</v>
      </c>
      <c r="O135" s="95">
        <v>4369.95</v>
      </c>
      <c r="R135" s="191">
        <v>4065.0169999999998</v>
      </c>
      <c r="S135" s="95">
        <f t="shared" si="8"/>
        <v>301.73299999999972</v>
      </c>
      <c r="T135" s="192">
        <f t="shared" si="9"/>
        <v>8.0178110395069765E-2</v>
      </c>
      <c r="V135" s="95">
        <f t="shared" si="10"/>
        <v>-304.93299999999999</v>
      </c>
      <c r="W135" s="192">
        <f t="shared" si="11"/>
        <v>-6.977951692811131E-2</v>
      </c>
    </row>
    <row r="136" spans="1:23" ht="12.75" x14ac:dyDescent="0.2">
      <c r="A136" s="1">
        <v>107653203</v>
      </c>
      <c r="B136" s="2" t="s">
        <v>153</v>
      </c>
      <c r="C136" s="2" t="s">
        <v>148</v>
      </c>
      <c r="D136" s="95">
        <v>3634.61</v>
      </c>
      <c r="E136" s="95">
        <v>3749.5210000000002</v>
      </c>
      <c r="F136" s="95">
        <v>3808.8760000000002</v>
      </c>
      <c r="G136" s="95">
        <v>3822.2429999999999</v>
      </c>
      <c r="H136" s="95">
        <v>3795.44</v>
      </c>
      <c r="I136" s="95">
        <v>3864.7840000000001</v>
      </c>
      <c r="J136" s="95">
        <v>3868.317</v>
      </c>
      <c r="K136" s="95">
        <v>3794.576</v>
      </c>
      <c r="L136" s="95">
        <v>3784.12</v>
      </c>
      <c r="M136" s="95">
        <v>3731.0839999999998</v>
      </c>
      <c r="N136" s="95">
        <v>3671.6149999999998</v>
      </c>
      <c r="O136" s="95">
        <v>3591.1010000000001</v>
      </c>
      <c r="R136" s="191">
        <v>2986.7710000000002</v>
      </c>
      <c r="S136" s="95">
        <f t="shared" si="8"/>
        <v>-647.83899999999994</v>
      </c>
      <c r="T136" s="192">
        <f t="shared" si="9"/>
        <v>-0.17824168205116916</v>
      </c>
      <c r="V136" s="95">
        <f t="shared" si="10"/>
        <v>-604.32999999999993</v>
      </c>
      <c r="W136" s="192">
        <f t="shared" si="11"/>
        <v>-0.16828543669476295</v>
      </c>
    </row>
    <row r="137" spans="1:23" ht="12.75" x14ac:dyDescent="0.2">
      <c r="A137" s="1">
        <v>107653802</v>
      </c>
      <c r="B137" s="2" t="s">
        <v>154</v>
      </c>
      <c r="C137" s="2" t="s">
        <v>148</v>
      </c>
      <c r="D137" s="95">
        <v>7213.89</v>
      </c>
      <c r="E137" s="95">
        <v>7312.4530000000004</v>
      </c>
      <c r="F137" s="95">
        <v>7325.9359999999997</v>
      </c>
      <c r="G137" s="95">
        <v>7322.0510000000004</v>
      </c>
      <c r="H137" s="95">
        <v>7277.3559999999998</v>
      </c>
      <c r="I137" s="95">
        <v>7241.4089999999997</v>
      </c>
      <c r="J137" s="95">
        <v>7097.5439999999999</v>
      </c>
      <c r="K137" s="95">
        <v>6937.8969999999999</v>
      </c>
      <c r="L137" s="95">
        <v>6790.8549999999996</v>
      </c>
      <c r="M137" s="95">
        <v>6694.7370000000001</v>
      </c>
      <c r="N137" s="95">
        <v>6613.857</v>
      </c>
      <c r="O137" s="95">
        <v>6639.3220000000001</v>
      </c>
      <c r="R137" s="191">
        <v>5958.3360000000002</v>
      </c>
      <c r="S137" s="95">
        <f t="shared" si="8"/>
        <v>-1255.5540000000001</v>
      </c>
      <c r="T137" s="192">
        <f t="shared" si="9"/>
        <v>-0.17404673484070315</v>
      </c>
      <c r="V137" s="95">
        <f t="shared" si="10"/>
        <v>-680.98599999999988</v>
      </c>
      <c r="W137" s="192">
        <f t="shared" si="11"/>
        <v>-0.10256860564979374</v>
      </c>
    </row>
    <row r="138" spans="1:23" ht="12.75" x14ac:dyDescent="0.2">
      <c r="A138" s="1">
        <v>107654103</v>
      </c>
      <c r="B138" s="2" t="s">
        <v>155</v>
      </c>
      <c r="C138" s="2" t="s">
        <v>148</v>
      </c>
      <c r="D138" s="95">
        <v>1583.318</v>
      </c>
      <c r="E138" s="95">
        <v>1594.8910000000001</v>
      </c>
      <c r="F138" s="95">
        <v>1614.7139999999999</v>
      </c>
      <c r="G138" s="95">
        <v>1653.5719999999999</v>
      </c>
      <c r="H138" s="95">
        <v>1760.529</v>
      </c>
      <c r="I138" s="95">
        <v>1721.9259999999999</v>
      </c>
      <c r="J138" s="95">
        <v>1752.6959999999999</v>
      </c>
      <c r="K138" s="95">
        <v>1718.5360000000001</v>
      </c>
      <c r="L138" s="95">
        <v>1641.0419999999999</v>
      </c>
      <c r="M138" s="95">
        <v>1602.7429999999999</v>
      </c>
      <c r="N138" s="95">
        <v>1564.0409999999999</v>
      </c>
      <c r="O138" s="95">
        <v>1560.9010000000001</v>
      </c>
      <c r="R138" s="191">
        <v>1095.7840000000001</v>
      </c>
      <c r="S138" s="95">
        <f t="shared" si="8"/>
        <v>-487.53399999999988</v>
      </c>
      <c r="T138" s="192">
        <f t="shared" si="9"/>
        <v>-0.30791919248060079</v>
      </c>
      <c r="V138" s="95">
        <f t="shared" si="10"/>
        <v>-465.11699999999996</v>
      </c>
      <c r="W138" s="192">
        <f t="shared" si="11"/>
        <v>-0.29797982062923911</v>
      </c>
    </row>
    <row r="139" spans="1:23" ht="12.75" x14ac:dyDescent="0.2">
      <c r="A139" s="1">
        <v>107654403</v>
      </c>
      <c r="B139" s="2" t="s">
        <v>156</v>
      </c>
      <c r="C139" s="2" t="s">
        <v>148</v>
      </c>
      <c r="D139" s="95">
        <v>4669.0439999999999</v>
      </c>
      <c r="E139" s="95">
        <v>4695.7749999999996</v>
      </c>
      <c r="F139" s="95">
        <v>4748.32</v>
      </c>
      <c r="G139" s="95">
        <v>4786.6559999999999</v>
      </c>
      <c r="H139" s="95">
        <v>4840.1729999999998</v>
      </c>
      <c r="I139" s="95">
        <v>4794.8900000000003</v>
      </c>
      <c r="J139" s="95">
        <v>4794.6009999999997</v>
      </c>
      <c r="K139" s="95">
        <v>4804.7849999999999</v>
      </c>
      <c r="L139" s="95">
        <v>4686.8130000000001</v>
      </c>
      <c r="M139" s="95">
        <v>4637.0940000000001</v>
      </c>
      <c r="N139" s="95">
        <v>4658.2669999999998</v>
      </c>
      <c r="O139" s="95">
        <v>4587.5159999999996</v>
      </c>
      <c r="R139" s="191">
        <v>3881.8150000000001</v>
      </c>
      <c r="S139" s="95">
        <f t="shared" si="8"/>
        <v>-787.22899999999981</v>
      </c>
      <c r="T139" s="192">
        <f t="shared" si="9"/>
        <v>-0.1686060358394566</v>
      </c>
      <c r="V139" s="95">
        <f t="shared" si="10"/>
        <v>-705.70099999999957</v>
      </c>
      <c r="W139" s="192">
        <f t="shared" si="11"/>
        <v>-0.15383074413255443</v>
      </c>
    </row>
    <row r="140" spans="1:23" ht="12.75" x14ac:dyDescent="0.2">
      <c r="A140" s="1">
        <v>107654903</v>
      </c>
      <c r="B140" s="2" t="s">
        <v>157</v>
      </c>
      <c r="C140" s="2" t="s">
        <v>148</v>
      </c>
      <c r="D140" s="95">
        <v>2665.4209999999998</v>
      </c>
      <c r="E140" s="95">
        <v>2643.1669999999999</v>
      </c>
      <c r="F140" s="95">
        <v>2605.482</v>
      </c>
      <c r="G140" s="95">
        <v>2583.1579999999999</v>
      </c>
      <c r="H140" s="95">
        <v>2537.2930000000001</v>
      </c>
      <c r="I140" s="95">
        <v>2520.3200000000002</v>
      </c>
      <c r="J140" s="95">
        <v>2503.98</v>
      </c>
      <c r="K140" s="95">
        <v>2437.9580000000001</v>
      </c>
      <c r="L140" s="95">
        <v>2358.5889999999999</v>
      </c>
      <c r="M140" s="95">
        <v>2293.9960000000001</v>
      </c>
      <c r="N140" s="95">
        <v>2229.2429999999999</v>
      </c>
      <c r="O140" s="95">
        <v>2198.2399999999998</v>
      </c>
      <c r="R140" s="191">
        <v>1688.0630000000001</v>
      </c>
      <c r="S140" s="95">
        <f t="shared" si="8"/>
        <v>-977.35799999999972</v>
      </c>
      <c r="T140" s="192">
        <f t="shared" si="9"/>
        <v>-0.36668053564521319</v>
      </c>
      <c r="V140" s="95">
        <f t="shared" si="10"/>
        <v>-510.17699999999968</v>
      </c>
      <c r="W140" s="192">
        <f t="shared" si="11"/>
        <v>-0.23208430380668157</v>
      </c>
    </row>
    <row r="141" spans="1:23" ht="12.75" x14ac:dyDescent="0.2">
      <c r="A141" s="1">
        <v>107655803</v>
      </c>
      <c r="B141" s="2" t="s">
        <v>158</v>
      </c>
      <c r="C141" s="2" t="s">
        <v>148</v>
      </c>
      <c r="D141" s="95">
        <v>1051.9639999999999</v>
      </c>
      <c r="E141" s="95">
        <v>1072.7560000000001</v>
      </c>
      <c r="F141" s="95">
        <v>1101.424</v>
      </c>
      <c r="G141" s="95">
        <v>1128.4590000000001</v>
      </c>
      <c r="H141" s="95">
        <v>1121.3230000000001</v>
      </c>
      <c r="I141" s="95">
        <v>1140.895</v>
      </c>
      <c r="J141" s="95">
        <v>1126.6500000000001</v>
      </c>
      <c r="K141" s="95">
        <v>1128.981</v>
      </c>
      <c r="L141" s="95">
        <v>1146.0440000000001</v>
      </c>
      <c r="M141" s="95">
        <v>1106.1469999999999</v>
      </c>
      <c r="N141" s="95">
        <v>1109.6769999999999</v>
      </c>
      <c r="O141" s="95">
        <v>1143.5540000000001</v>
      </c>
      <c r="R141" s="191">
        <v>863.65899999999999</v>
      </c>
      <c r="S141" s="95">
        <f t="shared" si="8"/>
        <v>-188.30499999999995</v>
      </c>
      <c r="T141" s="192">
        <f t="shared" si="9"/>
        <v>-0.17900327387629231</v>
      </c>
      <c r="V141" s="95">
        <f t="shared" si="10"/>
        <v>-279.8950000000001</v>
      </c>
      <c r="W141" s="192">
        <f t="shared" si="11"/>
        <v>-0.24475888327092563</v>
      </c>
    </row>
    <row r="142" spans="1:23" ht="12.75" x14ac:dyDescent="0.2">
      <c r="A142" s="1">
        <v>107655903</v>
      </c>
      <c r="B142" s="2" t="s">
        <v>159</v>
      </c>
      <c r="C142" s="2" t="s">
        <v>148</v>
      </c>
      <c r="D142" s="95">
        <v>2873.7939999999999</v>
      </c>
      <c r="E142" s="95">
        <v>2830.527</v>
      </c>
      <c r="F142" s="95">
        <v>2812.2020000000002</v>
      </c>
      <c r="G142" s="95">
        <v>2808.7240000000002</v>
      </c>
      <c r="H142" s="95">
        <v>2823.6889999999999</v>
      </c>
      <c r="I142" s="95">
        <v>2784.4569999999999</v>
      </c>
      <c r="J142" s="95">
        <v>2788.4479999999999</v>
      </c>
      <c r="K142" s="95">
        <v>2741.1149999999998</v>
      </c>
      <c r="L142" s="95">
        <v>2648.6880000000001</v>
      </c>
      <c r="M142" s="95">
        <v>2597.7350000000001</v>
      </c>
      <c r="N142" s="95">
        <v>2571.87</v>
      </c>
      <c r="O142" s="95">
        <v>2588.7950000000001</v>
      </c>
      <c r="R142" s="191">
        <v>2181.8989999999999</v>
      </c>
      <c r="S142" s="95">
        <f t="shared" si="8"/>
        <v>-691.89499999999998</v>
      </c>
      <c r="T142" s="192">
        <f t="shared" si="9"/>
        <v>-0.24076012407291547</v>
      </c>
      <c r="V142" s="95">
        <f t="shared" si="10"/>
        <v>-406.89600000000019</v>
      </c>
      <c r="W142" s="192">
        <f t="shared" si="11"/>
        <v>-0.15717582890881671</v>
      </c>
    </row>
    <row r="143" spans="1:23" ht="12.75" x14ac:dyDescent="0.2">
      <c r="A143" s="1">
        <v>107656303</v>
      </c>
      <c r="B143" s="2" t="s">
        <v>160</v>
      </c>
      <c r="C143" s="2" t="s">
        <v>148</v>
      </c>
      <c r="D143" s="95">
        <v>2680.694</v>
      </c>
      <c r="E143" s="95">
        <v>2711.931</v>
      </c>
      <c r="F143" s="95">
        <v>2721.942</v>
      </c>
      <c r="G143" s="95">
        <v>2732.0859999999998</v>
      </c>
      <c r="H143" s="95">
        <v>2775.6970000000001</v>
      </c>
      <c r="I143" s="95">
        <v>2852.21</v>
      </c>
      <c r="J143" s="95">
        <v>2726.5050000000001</v>
      </c>
      <c r="K143" s="95">
        <v>2793.7269999999999</v>
      </c>
      <c r="L143" s="95">
        <v>2726.2280000000001</v>
      </c>
      <c r="M143" s="95">
        <v>2643.6529999999998</v>
      </c>
      <c r="N143" s="95">
        <v>2554.7539999999999</v>
      </c>
      <c r="O143" s="95">
        <v>2609.201</v>
      </c>
      <c r="R143" s="191">
        <v>2199.0940000000001</v>
      </c>
      <c r="S143" s="95">
        <f t="shared" si="8"/>
        <v>-481.59999999999991</v>
      </c>
      <c r="T143" s="192">
        <f t="shared" si="9"/>
        <v>-0.17965496994435021</v>
      </c>
      <c r="V143" s="95">
        <f t="shared" si="10"/>
        <v>-410.10699999999997</v>
      </c>
      <c r="W143" s="192">
        <f t="shared" si="11"/>
        <v>-0.15717723548319965</v>
      </c>
    </row>
    <row r="144" spans="1:23" ht="12.75" x14ac:dyDescent="0.2">
      <c r="A144" s="1">
        <v>107656502</v>
      </c>
      <c r="B144" s="2" t="s">
        <v>161</v>
      </c>
      <c r="C144" s="2" t="s">
        <v>148</v>
      </c>
      <c r="D144" s="95">
        <v>5083.9799999999996</v>
      </c>
      <c r="E144" s="95">
        <v>5101.0140000000001</v>
      </c>
      <c r="F144" s="95">
        <v>5098.9260000000004</v>
      </c>
      <c r="G144" s="95">
        <v>5123.1210000000001</v>
      </c>
      <c r="H144" s="95">
        <v>5173.6329999999998</v>
      </c>
      <c r="I144" s="95">
        <v>5182.4229999999998</v>
      </c>
      <c r="J144" s="95">
        <v>5148.4279999999999</v>
      </c>
      <c r="K144" s="95">
        <v>5161.7060000000001</v>
      </c>
      <c r="L144" s="95">
        <v>5167.6679999999997</v>
      </c>
      <c r="M144" s="95">
        <v>5181.5720000000001</v>
      </c>
      <c r="N144" s="95">
        <v>5131.3980000000001</v>
      </c>
      <c r="O144" s="95">
        <v>5151.9520000000002</v>
      </c>
      <c r="R144" s="191">
        <v>5312.9960000000001</v>
      </c>
      <c r="S144" s="95">
        <f t="shared" si="8"/>
        <v>229.01600000000053</v>
      </c>
      <c r="T144" s="192">
        <f t="shared" si="9"/>
        <v>4.5046597350894488E-2</v>
      </c>
      <c r="V144" s="95">
        <f t="shared" si="10"/>
        <v>161.04399999999987</v>
      </c>
      <c r="W144" s="192">
        <f t="shared" si="11"/>
        <v>3.1258831604021126E-2</v>
      </c>
    </row>
    <row r="145" spans="1:23" ht="12.75" x14ac:dyDescent="0.2">
      <c r="A145" s="1">
        <v>107657103</v>
      </c>
      <c r="B145" s="2" t="s">
        <v>162</v>
      </c>
      <c r="C145" s="2" t="s">
        <v>148</v>
      </c>
      <c r="D145" s="95">
        <v>3713.1709999999998</v>
      </c>
      <c r="E145" s="95">
        <v>3858.8580000000002</v>
      </c>
      <c r="F145" s="95">
        <v>4132.3389999999999</v>
      </c>
      <c r="G145" s="95">
        <v>4243.87</v>
      </c>
      <c r="H145" s="95">
        <v>4347.6540000000005</v>
      </c>
      <c r="I145" s="95">
        <v>4529.4319999999998</v>
      </c>
      <c r="J145" s="95">
        <v>4654.1540000000005</v>
      </c>
      <c r="K145" s="95">
        <v>4668.2650000000003</v>
      </c>
      <c r="L145" s="95">
        <v>4748.482</v>
      </c>
      <c r="M145" s="95">
        <v>4761.777</v>
      </c>
      <c r="N145" s="95">
        <v>4815.7979999999998</v>
      </c>
      <c r="O145" s="95">
        <v>4847.5770000000002</v>
      </c>
      <c r="R145" s="191">
        <v>4000.8159999999998</v>
      </c>
      <c r="S145" s="95">
        <f t="shared" si="8"/>
        <v>287.64499999999998</v>
      </c>
      <c r="T145" s="192">
        <f t="shared" si="9"/>
        <v>7.7466133393802761E-2</v>
      </c>
      <c r="V145" s="95">
        <f t="shared" si="10"/>
        <v>-846.76100000000042</v>
      </c>
      <c r="W145" s="192">
        <f t="shared" si="11"/>
        <v>-0.17467716345712517</v>
      </c>
    </row>
    <row r="146" spans="1:23" ht="12.75" x14ac:dyDescent="0.2">
      <c r="A146" s="1">
        <v>107657503</v>
      </c>
      <c r="B146" s="2" t="s">
        <v>163</v>
      </c>
      <c r="C146" s="2" t="s">
        <v>148</v>
      </c>
      <c r="D146" s="95">
        <v>2497.0529999999999</v>
      </c>
      <c r="E146" s="95">
        <v>2455.5749999999998</v>
      </c>
      <c r="F146" s="95">
        <v>2440.1819999999998</v>
      </c>
      <c r="G146" s="95">
        <v>2423.7289999999998</v>
      </c>
      <c r="H146" s="95">
        <v>2438.049</v>
      </c>
      <c r="I146" s="95">
        <v>2448.0219999999999</v>
      </c>
      <c r="J146" s="95">
        <v>2489.4430000000002</v>
      </c>
      <c r="K146" s="95">
        <v>2455.1239999999998</v>
      </c>
      <c r="L146" s="95">
        <v>2436.0770000000002</v>
      </c>
      <c r="M146" s="95">
        <v>2406.7669999999998</v>
      </c>
      <c r="N146" s="95">
        <v>2384.6109999999999</v>
      </c>
      <c r="O146" s="95">
        <v>2345.8420000000001</v>
      </c>
      <c r="R146" s="191">
        <v>1928.864</v>
      </c>
      <c r="S146" s="95">
        <f t="shared" si="8"/>
        <v>-568.18899999999985</v>
      </c>
      <c r="T146" s="192">
        <f t="shared" si="9"/>
        <v>-0.22754382866523051</v>
      </c>
      <c r="V146" s="95">
        <f t="shared" si="10"/>
        <v>-416.97800000000007</v>
      </c>
      <c r="W146" s="192">
        <f t="shared" si="11"/>
        <v>-0.17775195430894325</v>
      </c>
    </row>
    <row r="147" spans="1:23" ht="12.75" x14ac:dyDescent="0.2">
      <c r="A147" s="1">
        <v>107658903</v>
      </c>
      <c r="B147" s="2" t="s">
        <v>164</v>
      </c>
      <c r="C147" s="2" t="s">
        <v>148</v>
      </c>
      <c r="D147" s="95">
        <v>2712.1419999999998</v>
      </c>
      <c r="E147" s="95">
        <v>2655.2930000000001</v>
      </c>
      <c r="F147" s="95">
        <v>2674.25</v>
      </c>
      <c r="G147" s="95">
        <v>2734.424</v>
      </c>
      <c r="H147" s="95">
        <v>2778.357</v>
      </c>
      <c r="I147" s="95">
        <v>2789.163</v>
      </c>
      <c r="J147" s="95">
        <v>2744.7829999999999</v>
      </c>
      <c r="K147" s="95">
        <v>2712.3110000000001</v>
      </c>
      <c r="L147" s="95">
        <v>2717.2150000000001</v>
      </c>
      <c r="M147" s="95">
        <v>2675.6819999999998</v>
      </c>
      <c r="N147" s="95">
        <v>2636.614</v>
      </c>
      <c r="O147" s="95">
        <v>2624.078</v>
      </c>
      <c r="R147" s="191">
        <v>2163.049</v>
      </c>
      <c r="S147" s="95">
        <f t="shared" si="8"/>
        <v>-549.09299999999985</v>
      </c>
      <c r="T147" s="192">
        <f t="shared" si="9"/>
        <v>-0.20245731971261088</v>
      </c>
      <c r="V147" s="95">
        <f t="shared" si="10"/>
        <v>-461.029</v>
      </c>
      <c r="W147" s="192">
        <f t="shared" si="11"/>
        <v>-0.1756918048929948</v>
      </c>
    </row>
    <row r="148" spans="1:23" ht="12.75" x14ac:dyDescent="0.2">
      <c r="A148" s="1">
        <v>108051003</v>
      </c>
      <c r="B148" s="2" t="s">
        <v>165</v>
      </c>
      <c r="C148" s="2" t="s">
        <v>166</v>
      </c>
      <c r="D148" s="95">
        <v>2516.288</v>
      </c>
      <c r="E148" s="95">
        <v>2509.0909999999999</v>
      </c>
      <c r="F148" s="95">
        <v>2420.9920000000002</v>
      </c>
      <c r="G148" s="95">
        <v>2444.4430000000002</v>
      </c>
      <c r="H148" s="95">
        <v>2384.5039999999999</v>
      </c>
      <c r="I148" s="95">
        <v>2418.759</v>
      </c>
      <c r="J148" s="95">
        <v>2408.0970000000002</v>
      </c>
      <c r="K148" s="95">
        <v>2393.5439999999999</v>
      </c>
      <c r="L148" s="95">
        <v>2360.1460000000002</v>
      </c>
      <c r="M148" s="95">
        <v>2344.587</v>
      </c>
      <c r="N148" s="95">
        <v>2318.3290000000002</v>
      </c>
      <c r="O148" s="95">
        <v>2361.0100000000002</v>
      </c>
      <c r="R148" s="191">
        <v>2068.7719999999999</v>
      </c>
      <c r="S148" s="95">
        <f t="shared" si="8"/>
        <v>-447.51600000000008</v>
      </c>
      <c r="T148" s="192">
        <f t="shared" si="9"/>
        <v>-0.1778476867512781</v>
      </c>
      <c r="V148" s="95">
        <f t="shared" si="10"/>
        <v>-292.23800000000028</v>
      </c>
      <c r="W148" s="192">
        <f t="shared" si="11"/>
        <v>-0.12377668878996712</v>
      </c>
    </row>
    <row r="149" spans="1:23" ht="12.75" x14ac:dyDescent="0.2">
      <c r="A149" s="1">
        <v>108051503</v>
      </c>
      <c r="B149" s="2" t="s">
        <v>167</v>
      </c>
      <c r="C149" s="2" t="s">
        <v>166</v>
      </c>
      <c r="D149" s="95">
        <v>1867.865</v>
      </c>
      <c r="E149" s="95">
        <v>1859.9110000000001</v>
      </c>
      <c r="F149" s="95">
        <v>1878.586</v>
      </c>
      <c r="G149" s="95">
        <v>1879.7950000000001</v>
      </c>
      <c r="H149" s="95">
        <v>1890.364</v>
      </c>
      <c r="I149" s="95">
        <v>1878.587</v>
      </c>
      <c r="J149" s="95">
        <v>1878.723</v>
      </c>
      <c r="K149" s="95">
        <v>1887.2729999999999</v>
      </c>
      <c r="L149" s="95">
        <v>1866.827</v>
      </c>
      <c r="M149" s="95">
        <v>1857.675</v>
      </c>
      <c r="N149" s="95">
        <v>1857.808</v>
      </c>
      <c r="O149" s="95">
        <v>1822.115</v>
      </c>
      <c r="R149" s="191">
        <v>1525.2280000000001</v>
      </c>
      <c r="S149" s="95">
        <f t="shared" si="8"/>
        <v>-342.63699999999994</v>
      </c>
      <c r="T149" s="192">
        <f t="shared" si="9"/>
        <v>-0.18343777521394744</v>
      </c>
      <c r="V149" s="95">
        <f t="shared" si="10"/>
        <v>-296.88699999999994</v>
      </c>
      <c r="W149" s="192">
        <f t="shared" si="11"/>
        <v>-0.16293538003913033</v>
      </c>
    </row>
    <row r="150" spans="1:23" ht="12.75" x14ac:dyDescent="0.2">
      <c r="A150" s="1">
        <v>108053003</v>
      </c>
      <c r="B150" s="2" t="s">
        <v>168</v>
      </c>
      <c r="C150" s="2" t="s">
        <v>166</v>
      </c>
      <c r="D150" s="95">
        <v>1587.32</v>
      </c>
      <c r="E150" s="95">
        <v>1618.7919999999999</v>
      </c>
      <c r="F150" s="95">
        <v>1649.1010000000001</v>
      </c>
      <c r="G150" s="95">
        <v>1671.3420000000001</v>
      </c>
      <c r="H150" s="95">
        <v>1679.633</v>
      </c>
      <c r="I150" s="95">
        <v>1666.8969999999999</v>
      </c>
      <c r="J150" s="95">
        <v>1661.2059999999999</v>
      </c>
      <c r="K150" s="95">
        <v>1633.125</v>
      </c>
      <c r="L150" s="95">
        <v>1588.0139999999999</v>
      </c>
      <c r="M150" s="95">
        <v>1556.893</v>
      </c>
      <c r="N150" s="95">
        <v>1542.3679999999999</v>
      </c>
      <c r="O150" s="95">
        <v>1508.3150000000001</v>
      </c>
      <c r="R150" s="191">
        <v>1370.54</v>
      </c>
      <c r="S150" s="95">
        <f t="shared" si="8"/>
        <v>-216.77999999999997</v>
      </c>
      <c r="T150" s="192">
        <f t="shared" si="9"/>
        <v>-0.13656981579013683</v>
      </c>
      <c r="V150" s="95">
        <f t="shared" si="10"/>
        <v>-137.77500000000009</v>
      </c>
      <c r="W150" s="192">
        <f t="shared" si="11"/>
        <v>-9.1343651690794087E-2</v>
      </c>
    </row>
    <row r="151" spans="1:23" ht="12.75" x14ac:dyDescent="0.2">
      <c r="A151" s="1">
        <v>108056004</v>
      </c>
      <c r="B151" s="2" t="s">
        <v>169</v>
      </c>
      <c r="C151" s="2" t="s">
        <v>166</v>
      </c>
      <c r="D151" s="95">
        <v>1145.875</v>
      </c>
      <c r="E151" s="95">
        <v>1123.6020000000001</v>
      </c>
      <c r="F151" s="95">
        <v>1129.6030000000001</v>
      </c>
      <c r="G151" s="95">
        <v>1138.8</v>
      </c>
      <c r="H151" s="95">
        <v>1154.6079999999999</v>
      </c>
      <c r="I151" s="95">
        <v>1131.604</v>
      </c>
      <c r="J151" s="95">
        <v>1157.855</v>
      </c>
      <c r="K151" s="95">
        <v>1156.2550000000001</v>
      </c>
      <c r="L151" s="95">
        <v>1160.2529999999999</v>
      </c>
      <c r="M151" s="95">
        <v>1157.5930000000001</v>
      </c>
      <c r="N151" s="95">
        <v>1143.1489999999999</v>
      </c>
      <c r="O151" s="95">
        <v>1154.5440000000001</v>
      </c>
      <c r="R151" s="191">
        <v>966.45299999999997</v>
      </c>
      <c r="S151" s="95">
        <f t="shared" si="8"/>
        <v>-179.42200000000003</v>
      </c>
      <c r="T151" s="192">
        <f t="shared" si="9"/>
        <v>-0.15658077888076799</v>
      </c>
      <c r="V151" s="95">
        <f t="shared" si="10"/>
        <v>-188.09100000000012</v>
      </c>
      <c r="W151" s="192">
        <f t="shared" si="11"/>
        <v>-0.1629136698124975</v>
      </c>
    </row>
    <row r="152" spans="1:23" ht="12.75" x14ac:dyDescent="0.2">
      <c r="A152" s="1">
        <v>108058003</v>
      </c>
      <c r="B152" s="2" t="s">
        <v>170</v>
      </c>
      <c r="C152" s="2" t="s">
        <v>166</v>
      </c>
      <c r="D152" s="95">
        <v>1383.627</v>
      </c>
      <c r="E152" s="95">
        <v>1383.8440000000001</v>
      </c>
      <c r="F152" s="95">
        <v>1393.328</v>
      </c>
      <c r="G152" s="95">
        <v>1399.2909999999999</v>
      </c>
      <c r="H152" s="95">
        <v>1380.097</v>
      </c>
      <c r="I152" s="95">
        <v>1380.931</v>
      </c>
      <c r="J152" s="95">
        <v>1365.1659999999999</v>
      </c>
      <c r="K152" s="95">
        <v>1371.2560000000001</v>
      </c>
      <c r="L152" s="95">
        <v>1305.415</v>
      </c>
      <c r="M152" s="95">
        <v>1291.329</v>
      </c>
      <c r="N152" s="95">
        <v>1269.5609999999999</v>
      </c>
      <c r="O152" s="95">
        <v>1257.414</v>
      </c>
      <c r="R152" s="191">
        <v>1028.7850000000001</v>
      </c>
      <c r="S152" s="95">
        <f t="shared" si="8"/>
        <v>-354.84199999999987</v>
      </c>
      <c r="T152" s="192">
        <f t="shared" si="9"/>
        <v>-0.25645784593680226</v>
      </c>
      <c r="V152" s="95">
        <f t="shared" si="10"/>
        <v>-228.62899999999991</v>
      </c>
      <c r="W152" s="192">
        <f t="shared" si="11"/>
        <v>-0.18182476097768907</v>
      </c>
    </row>
    <row r="153" spans="1:23" ht="12.75" x14ac:dyDescent="0.2">
      <c r="A153" s="1">
        <v>108070502</v>
      </c>
      <c r="B153" s="2" t="s">
        <v>171</v>
      </c>
      <c r="C153" s="2" t="s">
        <v>172</v>
      </c>
      <c r="D153" s="95">
        <v>9400.8860000000004</v>
      </c>
      <c r="E153" s="95">
        <v>9486.5779999999995</v>
      </c>
      <c r="F153" s="95">
        <v>9570.6640000000007</v>
      </c>
      <c r="G153" s="95">
        <v>9422.6759999999995</v>
      </c>
      <c r="H153" s="95">
        <v>9425.6139999999996</v>
      </c>
      <c r="I153" s="95">
        <v>9367.3379999999997</v>
      </c>
      <c r="J153" s="95">
        <v>9294.9989999999998</v>
      </c>
      <c r="K153" s="95">
        <v>9229.1380000000008</v>
      </c>
      <c r="L153" s="95">
        <v>8864.0239999999994</v>
      </c>
      <c r="M153" s="95">
        <v>8752.75</v>
      </c>
      <c r="N153" s="95">
        <v>8657.27</v>
      </c>
      <c r="O153" s="95">
        <v>8539.9320000000007</v>
      </c>
      <c r="R153" s="191">
        <v>7945.2219999999998</v>
      </c>
      <c r="S153" s="95">
        <f t="shared" si="8"/>
        <v>-1455.6640000000007</v>
      </c>
      <c r="T153" s="192">
        <f t="shared" si="9"/>
        <v>-0.15484327753788318</v>
      </c>
      <c r="V153" s="95">
        <f t="shared" si="10"/>
        <v>-594.71000000000095</v>
      </c>
      <c r="W153" s="192">
        <f t="shared" si="11"/>
        <v>-6.9638727802516565E-2</v>
      </c>
    </row>
    <row r="154" spans="1:23" ht="12.75" x14ac:dyDescent="0.2">
      <c r="A154" s="1">
        <v>108071003</v>
      </c>
      <c r="B154" s="2" t="s">
        <v>173</v>
      </c>
      <c r="C154" s="2" t="s">
        <v>172</v>
      </c>
      <c r="D154" s="95">
        <v>1463.8789999999999</v>
      </c>
      <c r="E154" s="95">
        <v>1454.4829999999999</v>
      </c>
      <c r="F154" s="95">
        <v>1444.7729999999999</v>
      </c>
      <c r="G154" s="95">
        <v>1459.2349999999999</v>
      </c>
      <c r="H154" s="95">
        <v>1473.1189999999999</v>
      </c>
      <c r="I154" s="95">
        <v>1436.731</v>
      </c>
      <c r="J154" s="95">
        <v>1427.308</v>
      </c>
      <c r="K154" s="95">
        <v>1432.3710000000001</v>
      </c>
      <c r="L154" s="95">
        <v>1406.299</v>
      </c>
      <c r="M154" s="95">
        <v>1391.1379999999999</v>
      </c>
      <c r="N154" s="95">
        <v>1387.11</v>
      </c>
      <c r="O154" s="95">
        <v>1383.5409999999999</v>
      </c>
      <c r="R154" s="191">
        <v>1259.768</v>
      </c>
      <c r="S154" s="95">
        <f t="shared" si="8"/>
        <v>-204.11099999999988</v>
      </c>
      <c r="T154" s="192">
        <f t="shared" si="9"/>
        <v>-0.13943160602754728</v>
      </c>
      <c r="V154" s="95">
        <f t="shared" si="10"/>
        <v>-123.77299999999991</v>
      </c>
      <c r="W154" s="192">
        <f t="shared" si="11"/>
        <v>-8.9461027898703332E-2</v>
      </c>
    </row>
    <row r="155" spans="1:23" ht="12.75" x14ac:dyDescent="0.2">
      <c r="A155" s="1">
        <v>108071504</v>
      </c>
      <c r="B155" s="2" t="s">
        <v>174</v>
      </c>
      <c r="C155" s="2" t="s">
        <v>172</v>
      </c>
      <c r="D155" s="95">
        <v>969.38</v>
      </c>
      <c r="E155" s="95">
        <v>990.56799999999998</v>
      </c>
      <c r="F155" s="95">
        <v>995.48199999999997</v>
      </c>
      <c r="G155" s="95">
        <v>968.04600000000005</v>
      </c>
      <c r="H155" s="95">
        <v>990.84900000000005</v>
      </c>
      <c r="I155" s="95">
        <v>1008.862</v>
      </c>
      <c r="J155" s="95">
        <v>999.82500000000005</v>
      </c>
      <c r="K155" s="95">
        <v>970.89599999999996</v>
      </c>
      <c r="L155" s="95">
        <v>969.14700000000005</v>
      </c>
      <c r="M155" s="95">
        <v>940.61400000000003</v>
      </c>
      <c r="N155" s="95">
        <v>950.16899999999998</v>
      </c>
      <c r="O155" s="95">
        <v>951.35900000000004</v>
      </c>
      <c r="R155" s="191">
        <v>868.37599999999998</v>
      </c>
      <c r="S155" s="95">
        <f t="shared" si="8"/>
        <v>-101.00400000000002</v>
      </c>
      <c r="T155" s="192">
        <f t="shared" si="9"/>
        <v>-0.10419443355546847</v>
      </c>
      <c r="V155" s="95">
        <f t="shared" si="10"/>
        <v>-82.983000000000061</v>
      </c>
      <c r="W155" s="192">
        <f t="shared" si="11"/>
        <v>-8.7225747588449851E-2</v>
      </c>
    </row>
    <row r="156" spans="1:23" ht="12.75" x14ac:dyDescent="0.2">
      <c r="A156" s="1">
        <v>108073503</v>
      </c>
      <c r="B156" s="2" t="s">
        <v>175</v>
      </c>
      <c r="C156" s="2" t="s">
        <v>172</v>
      </c>
      <c r="D156" s="95">
        <v>4111.3900000000003</v>
      </c>
      <c r="E156" s="95">
        <v>4110.1570000000002</v>
      </c>
      <c r="F156" s="95">
        <v>4121.5879999999997</v>
      </c>
      <c r="G156" s="95">
        <v>4154.0659999999998</v>
      </c>
      <c r="H156" s="95">
        <v>4077.3560000000002</v>
      </c>
      <c r="I156" s="95">
        <v>4095.134</v>
      </c>
      <c r="J156" s="95">
        <v>4096.1689999999999</v>
      </c>
      <c r="K156" s="95">
        <v>4073.6320000000001</v>
      </c>
      <c r="L156" s="95">
        <v>4003.46</v>
      </c>
      <c r="M156" s="95">
        <v>3894.518</v>
      </c>
      <c r="N156" s="95">
        <v>3818.444</v>
      </c>
      <c r="O156" s="95">
        <v>3782.931</v>
      </c>
      <c r="R156" s="191">
        <v>3478.0450000000001</v>
      </c>
      <c r="S156" s="95">
        <f t="shared" si="8"/>
        <v>-633.34500000000025</v>
      </c>
      <c r="T156" s="192">
        <f t="shared" si="9"/>
        <v>-0.15404644171435944</v>
      </c>
      <c r="V156" s="95">
        <f t="shared" si="10"/>
        <v>-304.88599999999997</v>
      </c>
      <c r="W156" s="192">
        <f t="shared" si="11"/>
        <v>-8.0595178711956414E-2</v>
      </c>
    </row>
    <row r="157" spans="1:23" ht="12.75" x14ac:dyDescent="0.2">
      <c r="A157" s="1">
        <v>108077503</v>
      </c>
      <c r="B157" s="2" t="s">
        <v>176</v>
      </c>
      <c r="C157" s="2" t="s">
        <v>172</v>
      </c>
      <c r="D157" s="95">
        <v>2382.3009999999999</v>
      </c>
      <c r="E157" s="95">
        <v>2338.5630000000001</v>
      </c>
      <c r="F157" s="95">
        <v>2321.2539999999999</v>
      </c>
      <c r="G157" s="95">
        <v>2251.6089999999999</v>
      </c>
      <c r="H157" s="95">
        <v>2224.259</v>
      </c>
      <c r="I157" s="95">
        <v>2194.6619999999998</v>
      </c>
      <c r="J157" s="95">
        <v>2169.2620000000002</v>
      </c>
      <c r="K157" s="95">
        <v>2142.0239999999999</v>
      </c>
      <c r="L157" s="95">
        <v>2117.0189999999998</v>
      </c>
      <c r="M157" s="95">
        <v>2064.8380000000002</v>
      </c>
      <c r="N157" s="95">
        <v>2015.2460000000001</v>
      </c>
      <c r="O157" s="95">
        <v>2010.607</v>
      </c>
      <c r="R157" s="191">
        <v>1924.5509999999999</v>
      </c>
      <c r="S157" s="95">
        <f t="shared" si="8"/>
        <v>-457.75</v>
      </c>
      <c r="T157" s="192">
        <f t="shared" si="9"/>
        <v>-0.19214616456946457</v>
      </c>
      <c r="V157" s="95">
        <f t="shared" si="10"/>
        <v>-86.05600000000004</v>
      </c>
      <c r="W157" s="192">
        <f t="shared" si="11"/>
        <v>-4.280100487066843E-2</v>
      </c>
    </row>
    <row r="158" spans="1:23" ht="12.75" x14ac:dyDescent="0.2">
      <c r="A158" s="1">
        <v>108078003</v>
      </c>
      <c r="B158" s="2" t="s">
        <v>177</v>
      </c>
      <c r="C158" s="2" t="s">
        <v>172</v>
      </c>
      <c r="D158" s="95">
        <v>2165.6149999999998</v>
      </c>
      <c r="E158" s="95">
        <v>2216.6019999999999</v>
      </c>
      <c r="F158" s="95">
        <v>2243.663</v>
      </c>
      <c r="G158" s="95">
        <v>2206.9009999999998</v>
      </c>
      <c r="H158" s="95">
        <v>2164.2289999999998</v>
      </c>
      <c r="I158" s="95">
        <v>2154.4270000000001</v>
      </c>
      <c r="J158" s="95">
        <v>2142.085</v>
      </c>
      <c r="K158" s="95">
        <v>2116.84</v>
      </c>
      <c r="L158" s="95">
        <v>2066.1950000000002</v>
      </c>
      <c r="M158" s="95">
        <v>2045.386</v>
      </c>
      <c r="N158" s="95">
        <v>1986.248</v>
      </c>
      <c r="O158" s="95">
        <v>1990.412</v>
      </c>
      <c r="R158" s="191">
        <v>1843.364</v>
      </c>
      <c r="S158" s="95">
        <f t="shared" si="8"/>
        <v>-322.25099999999975</v>
      </c>
      <c r="T158" s="192">
        <f t="shared" si="9"/>
        <v>-0.14880345767830375</v>
      </c>
      <c r="V158" s="95">
        <f t="shared" si="10"/>
        <v>-147.048</v>
      </c>
      <c r="W158" s="192">
        <f t="shared" si="11"/>
        <v>-7.387817195635879E-2</v>
      </c>
    </row>
    <row r="159" spans="1:23" ht="12.75" x14ac:dyDescent="0.2">
      <c r="A159" s="1">
        <v>108079004</v>
      </c>
      <c r="B159" s="2" t="s">
        <v>178</v>
      </c>
      <c r="C159" s="2" t="s">
        <v>172</v>
      </c>
      <c r="D159" s="95">
        <v>663.33399999999995</v>
      </c>
      <c r="E159" s="95">
        <v>641.21699999999998</v>
      </c>
      <c r="F159" s="95">
        <v>638.95100000000002</v>
      </c>
      <c r="G159" s="95">
        <v>642.577</v>
      </c>
      <c r="H159" s="95">
        <v>630.428</v>
      </c>
      <c r="I159" s="95">
        <v>616.60500000000002</v>
      </c>
      <c r="J159" s="95">
        <v>610.18299999999999</v>
      </c>
      <c r="K159" s="95">
        <v>622.25599999999997</v>
      </c>
      <c r="L159" s="95">
        <v>609.87199999999996</v>
      </c>
      <c r="M159" s="95">
        <v>609.79200000000003</v>
      </c>
      <c r="N159" s="95">
        <v>601.66999999999996</v>
      </c>
      <c r="O159" s="95">
        <v>601.34799999999996</v>
      </c>
      <c r="R159" s="191">
        <v>498.69</v>
      </c>
      <c r="S159" s="95">
        <f t="shared" si="8"/>
        <v>-164.64399999999995</v>
      </c>
      <c r="T159" s="192">
        <f t="shared" si="9"/>
        <v>-0.24820678572182334</v>
      </c>
      <c r="V159" s="95">
        <f t="shared" si="10"/>
        <v>-102.65799999999996</v>
      </c>
      <c r="W159" s="192">
        <f t="shared" si="11"/>
        <v>-0.1707131311653152</v>
      </c>
    </row>
    <row r="160" spans="1:23" ht="12.75" x14ac:dyDescent="0.2">
      <c r="A160" s="1">
        <v>108110603</v>
      </c>
      <c r="B160" s="2" t="s">
        <v>179</v>
      </c>
      <c r="C160" s="2" t="s">
        <v>180</v>
      </c>
      <c r="D160" s="95">
        <v>948.85799999999995</v>
      </c>
      <c r="E160" s="95">
        <v>952.04</v>
      </c>
      <c r="F160" s="95">
        <v>928.17200000000003</v>
      </c>
      <c r="G160" s="95">
        <v>903.65700000000004</v>
      </c>
      <c r="H160" s="95">
        <v>853.21799999999996</v>
      </c>
      <c r="I160" s="95">
        <v>840.60799999999995</v>
      </c>
      <c r="J160" s="95">
        <v>827.30700000000002</v>
      </c>
      <c r="K160" s="95">
        <v>805.61599999999999</v>
      </c>
      <c r="L160" s="95">
        <v>770.79499999999996</v>
      </c>
      <c r="M160" s="95">
        <v>750.10900000000004</v>
      </c>
      <c r="N160" s="95">
        <v>757.03899999999999</v>
      </c>
      <c r="O160" s="95">
        <v>746.07100000000003</v>
      </c>
      <c r="R160" s="191">
        <v>680.67100000000005</v>
      </c>
      <c r="S160" s="95">
        <f t="shared" si="8"/>
        <v>-268.1869999999999</v>
      </c>
      <c r="T160" s="192">
        <f t="shared" si="9"/>
        <v>-0.28264187054332673</v>
      </c>
      <c r="V160" s="95">
        <f t="shared" si="10"/>
        <v>-65.399999999999977</v>
      </c>
      <c r="W160" s="192">
        <f t="shared" si="11"/>
        <v>-8.7659217420325911E-2</v>
      </c>
    </row>
    <row r="161" spans="1:23" ht="12.75" x14ac:dyDescent="0.2">
      <c r="A161" s="1">
        <v>108111203</v>
      </c>
      <c r="B161" s="2" t="s">
        <v>181</v>
      </c>
      <c r="C161" s="2" t="s">
        <v>180</v>
      </c>
      <c r="D161" s="95">
        <v>2143.65</v>
      </c>
      <c r="E161" s="95">
        <v>2094.049</v>
      </c>
      <c r="F161" s="95">
        <v>2034.972</v>
      </c>
      <c r="G161" s="95">
        <v>1955.38</v>
      </c>
      <c r="H161" s="95">
        <v>1927.066</v>
      </c>
      <c r="I161" s="95">
        <v>1895.1479999999999</v>
      </c>
      <c r="J161" s="95">
        <v>1858.366</v>
      </c>
      <c r="K161" s="95">
        <v>1820.4680000000001</v>
      </c>
      <c r="L161" s="95">
        <v>1753.848</v>
      </c>
      <c r="M161" s="95">
        <v>1685.221</v>
      </c>
      <c r="N161" s="95">
        <v>1645.5</v>
      </c>
      <c r="O161" s="95">
        <v>1607.6420000000001</v>
      </c>
      <c r="R161" s="191">
        <v>1419.3040000000001</v>
      </c>
      <c r="S161" s="95">
        <f t="shared" si="8"/>
        <v>-724.346</v>
      </c>
      <c r="T161" s="192">
        <f t="shared" si="9"/>
        <v>-0.33790310918293565</v>
      </c>
      <c r="V161" s="95">
        <f t="shared" si="10"/>
        <v>-188.33799999999997</v>
      </c>
      <c r="W161" s="192">
        <f t="shared" si="11"/>
        <v>-0.11715170417294395</v>
      </c>
    </row>
    <row r="162" spans="1:23" ht="12.75" x14ac:dyDescent="0.2">
      <c r="A162" s="1">
        <v>108111303</v>
      </c>
      <c r="B162" s="2" t="s">
        <v>182</v>
      </c>
      <c r="C162" s="2" t="s">
        <v>180</v>
      </c>
      <c r="D162" s="95">
        <v>2335.817</v>
      </c>
      <c r="E162" s="95">
        <v>2315.5</v>
      </c>
      <c r="F162" s="95">
        <v>2274.364</v>
      </c>
      <c r="G162" s="95">
        <v>2259.1999999999998</v>
      </c>
      <c r="H162" s="95">
        <v>2234.7359999999999</v>
      </c>
      <c r="I162" s="95">
        <v>2243.3809999999999</v>
      </c>
      <c r="J162" s="95">
        <v>2188.4209999999998</v>
      </c>
      <c r="K162" s="95">
        <v>2111.2370000000001</v>
      </c>
      <c r="L162" s="95">
        <v>2043.1479999999999</v>
      </c>
      <c r="M162" s="95">
        <v>1955.2919999999999</v>
      </c>
      <c r="N162" s="95">
        <v>1974.7650000000001</v>
      </c>
      <c r="O162" s="95">
        <v>1918.885</v>
      </c>
      <c r="R162" s="191">
        <v>1701.5039999999999</v>
      </c>
      <c r="S162" s="95">
        <f t="shared" si="8"/>
        <v>-634.3130000000001</v>
      </c>
      <c r="T162" s="192">
        <f t="shared" si="9"/>
        <v>-0.27155937301595123</v>
      </c>
      <c r="V162" s="95">
        <f t="shared" si="10"/>
        <v>-217.38100000000009</v>
      </c>
      <c r="W162" s="192">
        <f t="shared" si="11"/>
        <v>-0.11328505877110931</v>
      </c>
    </row>
    <row r="163" spans="1:23" ht="12.75" x14ac:dyDescent="0.2">
      <c r="A163" s="1">
        <v>108111403</v>
      </c>
      <c r="B163" s="2" t="s">
        <v>183</v>
      </c>
      <c r="C163" s="2" t="s">
        <v>180</v>
      </c>
      <c r="D163" s="95">
        <v>1141.4459999999999</v>
      </c>
      <c r="E163" s="95">
        <v>1113.499</v>
      </c>
      <c r="F163" s="95">
        <v>1091.0989999999999</v>
      </c>
      <c r="G163" s="95">
        <v>1040.104</v>
      </c>
      <c r="H163" s="95">
        <v>1047.163</v>
      </c>
      <c r="I163" s="95">
        <v>1058.482</v>
      </c>
      <c r="J163" s="95">
        <v>1047.336</v>
      </c>
      <c r="K163" s="95">
        <v>995.697</v>
      </c>
      <c r="L163" s="95">
        <v>994.70699999999999</v>
      </c>
      <c r="M163" s="95">
        <v>971.84900000000005</v>
      </c>
      <c r="N163" s="95">
        <v>948.95600000000002</v>
      </c>
      <c r="O163" s="95">
        <v>940.38</v>
      </c>
      <c r="R163" s="191">
        <v>802.64800000000002</v>
      </c>
      <c r="S163" s="95">
        <f t="shared" si="8"/>
        <v>-338.79799999999989</v>
      </c>
      <c r="T163" s="192">
        <f t="shared" si="9"/>
        <v>-0.29681474200268776</v>
      </c>
      <c r="V163" s="95">
        <f t="shared" si="10"/>
        <v>-137.73199999999997</v>
      </c>
      <c r="W163" s="192">
        <f t="shared" si="11"/>
        <v>-0.14646419532529401</v>
      </c>
    </row>
    <row r="164" spans="1:23" ht="12.75" x14ac:dyDescent="0.2">
      <c r="A164" s="1">
        <v>108112003</v>
      </c>
      <c r="B164" s="2" t="s">
        <v>184</v>
      </c>
      <c r="C164" s="2" t="s">
        <v>180</v>
      </c>
      <c r="D164" s="95">
        <v>885.04399999999998</v>
      </c>
      <c r="E164" s="95">
        <v>880.62800000000004</v>
      </c>
      <c r="F164" s="95">
        <v>859.46699999999998</v>
      </c>
      <c r="G164" s="95">
        <v>842.26499999999999</v>
      </c>
      <c r="H164" s="95">
        <v>831.92200000000003</v>
      </c>
      <c r="I164" s="95">
        <v>834.63300000000004</v>
      </c>
      <c r="J164" s="95">
        <v>842.62599999999998</v>
      </c>
      <c r="K164" s="95">
        <v>850.40099999999995</v>
      </c>
      <c r="L164" s="95">
        <v>835.82799999999997</v>
      </c>
      <c r="M164" s="95">
        <v>832.59400000000005</v>
      </c>
      <c r="N164" s="95">
        <v>799.87400000000002</v>
      </c>
      <c r="O164" s="95">
        <v>799.99300000000005</v>
      </c>
      <c r="R164" s="191">
        <v>708.43899999999996</v>
      </c>
      <c r="S164" s="95">
        <f t="shared" si="8"/>
        <v>-176.60500000000002</v>
      </c>
      <c r="T164" s="192">
        <f t="shared" si="9"/>
        <v>-0.19954375149710074</v>
      </c>
      <c r="V164" s="95">
        <f t="shared" si="10"/>
        <v>-91.554000000000087</v>
      </c>
      <c r="W164" s="192">
        <f t="shared" si="11"/>
        <v>-0.11444350138063718</v>
      </c>
    </row>
    <row r="165" spans="1:23" ht="12.75" x14ac:dyDescent="0.2">
      <c r="A165" s="1">
        <v>108112203</v>
      </c>
      <c r="B165" s="2" t="s">
        <v>185</v>
      </c>
      <c r="C165" s="2" t="s">
        <v>180</v>
      </c>
      <c r="D165" s="95">
        <v>2729.7310000000002</v>
      </c>
      <c r="E165" s="95">
        <v>2676.2429999999999</v>
      </c>
      <c r="F165" s="95">
        <v>2615.4540000000002</v>
      </c>
      <c r="G165" s="95">
        <v>2580.7719999999999</v>
      </c>
      <c r="H165" s="95">
        <v>2605.6039999999998</v>
      </c>
      <c r="I165" s="95">
        <v>2636.2240000000002</v>
      </c>
      <c r="J165" s="95">
        <v>2599.1019999999999</v>
      </c>
      <c r="K165" s="95">
        <v>2550.2040000000002</v>
      </c>
      <c r="L165" s="95">
        <v>2551.1480000000001</v>
      </c>
      <c r="M165" s="95">
        <v>2502.703</v>
      </c>
      <c r="N165" s="95">
        <v>2453.12</v>
      </c>
      <c r="O165" s="95">
        <v>2422.4450000000002</v>
      </c>
      <c r="R165" s="191">
        <v>1918.1790000000001</v>
      </c>
      <c r="S165" s="95">
        <f t="shared" si="8"/>
        <v>-811.55200000000013</v>
      </c>
      <c r="T165" s="192">
        <f t="shared" si="9"/>
        <v>-0.29730108937474059</v>
      </c>
      <c r="V165" s="95">
        <f t="shared" si="10"/>
        <v>-504.26600000000008</v>
      </c>
      <c r="W165" s="192">
        <f t="shared" si="11"/>
        <v>-0.20816406564442125</v>
      </c>
    </row>
    <row r="166" spans="1:23" ht="12.75" x14ac:dyDescent="0.2">
      <c r="A166" s="1">
        <v>108112502</v>
      </c>
      <c r="B166" s="2" t="s">
        <v>186</v>
      </c>
      <c r="C166" s="2" t="s">
        <v>180</v>
      </c>
      <c r="D166" s="95">
        <v>4045.5070000000001</v>
      </c>
      <c r="E166" s="95">
        <v>3940.7530000000002</v>
      </c>
      <c r="F166" s="95">
        <v>3921.4989999999998</v>
      </c>
      <c r="G166" s="95">
        <v>3868.2840000000001</v>
      </c>
      <c r="H166" s="95">
        <v>3792.7489999999998</v>
      </c>
      <c r="I166" s="95">
        <v>3717.2190000000001</v>
      </c>
      <c r="J166" s="95">
        <v>3705.9870000000001</v>
      </c>
      <c r="K166" s="95">
        <v>3638.453</v>
      </c>
      <c r="L166" s="95">
        <v>3604.6930000000002</v>
      </c>
      <c r="M166" s="95">
        <v>3506.9479999999999</v>
      </c>
      <c r="N166" s="95">
        <v>3576.5720000000001</v>
      </c>
      <c r="O166" s="95">
        <v>3526.57</v>
      </c>
      <c r="R166" s="191">
        <v>3107.7020000000002</v>
      </c>
      <c r="S166" s="95">
        <f t="shared" si="8"/>
        <v>-937.80499999999984</v>
      </c>
      <c r="T166" s="192">
        <f t="shared" si="9"/>
        <v>-0.23181396052460168</v>
      </c>
      <c r="V166" s="95">
        <f t="shared" si="10"/>
        <v>-418.86799999999994</v>
      </c>
      <c r="W166" s="192">
        <f t="shared" si="11"/>
        <v>-0.1187749002571904</v>
      </c>
    </row>
    <row r="167" spans="1:23" ht="12.75" x14ac:dyDescent="0.2">
      <c r="A167" s="1">
        <v>108114503</v>
      </c>
      <c r="B167" s="2" t="s">
        <v>187</v>
      </c>
      <c r="C167" s="2" t="s">
        <v>180</v>
      </c>
      <c r="D167" s="95">
        <v>1674.9480000000001</v>
      </c>
      <c r="E167" s="95">
        <v>1647.981</v>
      </c>
      <c r="F167" s="95">
        <v>1604.568</v>
      </c>
      <c r="G167" s="95">
        <v>1551.711</v>
      </c>
      <c r="H167" s="95">
        <v>1519.654</v>
      </c>
      <c r="I167" s="95">
        <v>1469.9159999999999</v>
      </c>
      <c r="J167" s="95">
        <v>1436.7170000000001</v>
      </c>
      <c r="K167" s="95">
        <v>1424.8430000000001</v>
      </c>
      <c r="L167" s="95">
        <v>1375.2080000000001</v>
      </c>
      <c r="M167" s="95">
        <v>1334.3530000000001</v>
      </c>
      <c r="N167" s="95">
        <v>1302.5250000000001</v>
      </c>
      <c r="O167" s="95">
        <v>1299.079</v>
      </c>
      <c r="R167" s="191">
        <v>1077.136</v>
      </c>
      <c r="S167" s="95">
        <f t="shared" si="8"/>
        <v>-597.81200000000013</v>
      </c>
      <c r="T167" s="192">
        <f t="shared" si="9"/>
        <v>-0.35691376687515081</v>
      </c>
      <c r="V167" s="95">
        <f t="shared" si="10"/>
        <v>-221.94299999999998</v>
      </c>
      <c r="W167" s="192">
        <f t="shared" si="11"/>
        <v>-0.17084642273487602</v>
      </c>
    </row>
    <row r="168" spans="1:23" ht="12.75" x14ac:dyDescent="0.2">
      <c r="A168" s="1">
        <v>108116003</v>
      </c>
      <c r="B168" s="2" t="s">
        <v>188</v>
      </c>
      <c r="C168" s="2" t="s">
        <v>180</v>
      </c>
      <c r="D168" s="95">
        <v>2236.3780000000002</v>
      </c>
      <c r="E168" s="95">
        <v>2253.645</v>
      </c>
      <c r="F168" s="95">
        <v>2255.9349999999999</v>
      </c>
      <c r="G168" s="95">
        <v>2282.7510000000002</v>
      </c>
      <c r="H168" s="95">
        <v>2236.0459999999998</v>
      </c>
      <c r="I168" s="95">
        <v>2250.67</v>
      </c>
      <c r="J168" s="95">
        <v>2211.2440000000001</v>
      </c>
      <c r="K168" s="95">
        <v>2107.7350000000001</v>
      </c>
      <c r="L168" s="95">
        <v>1988.364</v>
      </c>
      <c r="M168" s="95">
        <v>1958.9159999999999</v>
      </c>
      <c r="N168" s="95">
        <v>1955.673</v>
      </c>
      <c r="O168" s="95">
        <v>1920.348</v>
      </c>
      <c r="R168" s="191">
        <v>1682.434</v>
      </c>
      <c r="S168" s="95">
        <f t="shared" si="8"/>
        <v>-553.94400000000019</v>
      </c>
      <c r="T168" s="192">
        <f t="shared" si="9"/>
        <v>-0.24769694568628386</v>
      </c>
      <c r="V168" s="95">
        <f t="shared" si="10"/>
        <v>-237.91399999999999</v>
      </c>
      <c r="W168" s="192">
        <f t="shared" si="11"/>
        <v>-0.12389108640725535</v>
      </c>
    </row>
    <row r="169" spans="1:23" ht="12.75" x14ac:dyDescent="0.2">
      <c r="A169" s="1">
        <v>108116303</v>
      </c>
      <c r="B169" s="2" t="s">
        <v>189</v>
      </c>
      <c r="C169" s="2" t="s">
        <v>180</v>
      </c>
      <c r="D169" s="95">
        <v>1231.875</v>
      </c>
      <c r="E169" s="95">
        <v>1224.2760000000001</v>
      </c>
      <c r="F169" s="95">
        <v>1225.4069999999999</v>
      </c>
      <c r="G169" s="95">
        <v>1185.375</v>
      </c>
      <c r="H169" s="95">
        <v>1169.1199999999999</v>
      </c>
      <c r="I169" s="95">
        <v>1153.9179999999999</v>
      </c>
      <c r="J169" s="95">
        <v>1126.3900000000001</v>
      </c>
      <c r="K169" s="95">
        <v>1105.9190000000001</v>
      </c>
      <c r="L169" s="95">
        <v>1128.279</v>
      </c>
      <c r="M169" s="95">
        <v>1087.432</v>
      </c>
      <c r="N169" s="95">
        <v>1050.577</v>
      </c>
      <c r="O169" s="95">
        <v>1037.144</v>
      </c>
      <c r="R169" s="191">
        <v>931.80600000000004</v>
      </c>
      <c r="S169" s="95">
        <f t="shared" si="8"/>
        <v>-300.06899999999996</v>
      </c>
      <c r="T169" s="192">
        <f t="shared" si="9"/>
        <v>-0.2435872146118721</v>
      </c>
      <c r="V169" s="95">
        <f t="shared" si="10"/>
        <v>-105.33799999999997</v>
      </c>
      <c r="W169" s="192">
        <f t="shared" si="11"/>
        <v>-0.10156545282043764</v>
      </c>
    </row>
    <row r="170" spans="1:23" ht="12.75" x14ac:dyDescent="0.2">
      <c r="A170" s="1">
        <v>108116503</v>
      </c>
      <c r="B170" s="2" t="s">
        <v>190</v>
      </c>
      <c r="C170" s="2" t="s">
        <v>180</v>
      </c>
      <c r="D170" s="95">
        <v>1765.61</v>
      </c>
      <c r="E170" s="95">
        <v>1721.1010000000001</v>
      </c>
      <c r="F170" s="95">
        <v>1717.922</v>
      </c>
      <c r="G170" s="95">
        <v>1721.607</v>
      </c>
      <c r="H170" s="95">
        <v>1702.1079999999999</v>
      </c>
      <c r="I170" s="95">
        <v>1711.2470000000001</v>
      </c>
      <c r="J170" s="95">
        <v>1670.8389999999999</v>
      </c>
      <c r="K170" s="95">
        <v>1658.586</v>
      </c>
      <c r="L170" s="95">
        <v>1626.865</v>
      </c>
      <c r="M170" s="95">
        <v>1587.5309999999999</v>
      </c>
      <c r="N170" s="95">
        <v>1599.5440000000001</v>
      </c>
      <c r="O170" s="95">
        <v>1613.2439999999999</v>
      </c>
      <c r="R170" s="191">
        <v>1609.2550000000001</v>
      </c>
      <c r="S170" s="95">
        <f t="shared" si="8"/>
        <v>-156.35499999999979</v>
      </c>
      <c r="T170" s="192">
        <f t="shared" si="9"/>
        <v>-8.8555796580218615E-2</v>
      </c>
      <c r="V170" s="95">
        <f t="shared" si="10"/>
        <v>-3.9889999999998054</v>
      </c>
      <c r="W170" s="192">
        <f t="shared" si="11"/>
        <v>-2.4726575769070305E-3</v>
      </c>
    </row>
    <row r="171" spans="1:23" ht="12.75" x14ac:dyDescent="0.2">
      <c r="A171" s="1">
        <v>108118503</v>
      </c>
      <c r="B171" s="2" t="s">
        <v>191</v>
      </c>
      <c r="C171" s="2" t="s">
        <v>180</v>
      </c>
      <c r="D171" s="95">
        <v>1686.269</v>
      </c>
      <c r="E171" s="95">
        <v>1597.1120000000001</v>
      </c>
      <c r="F171" s="95">
        <v>1620.356</v>
      </c>
      <c r="G171" s="95">
        <v>1629.9649999999999</v>
      </c>
      <c r="H171" s="95">
        <v>1631.864</v>
      </c>
      <c r="I171" s="95">
        <v>1686.164</v>
      </c>
      <c r="J171" s="95">
        <v>1716.451</v>
      </c>
      <c r="K171" s="95">
        <v>1707.2280000000001</v>
      </c>
      <c r="L171" s="95">
        <v>1697.5229999999999</v>
      </c>
      <c r="M171" s="95">
        <v>1674.6130000000001</v>
      </c>
      <c r="N171" s="95">
        <v>1742.3589999999999</v>
      </c>
      <c r="O171" s="95">
        <v>1721.537</v>
      </c>
      <c r="R171" s="191">
        <v>1488.7650000000001</v>
      </c>
      <c r="S171" s="95">
        <f t="shared" si="8"/>
        <v>-197.50399999999991</v>
      </c>
      <c r="T171" s="192">
        <f t="shared" si="9"/>
        <v>-0.11712484781490966</v>
      </c>
      <c r="V171" s="95">
        <f t="shared" si="10"/>
        <v>-232.77199999999993</v>
      </c>
      <c r="W171" s="192">
        <f t="shared" si="11"/>
        <v>-0.13521173230665384</v>
      </c>
    </row>
    <row r="172" spans="1:23" ht="12.75" x14ac:dyDescent="0.2">
      <c r="A172" s="1">
        <v>108561003</v>
      </c>
      <c r="B172" s="2" t="s">
        <v>192</v>
      </c>
      <c r="C172" s="2" t="s">
        <v>193</v>
      </c>
      <c r="D172" s="95">
        <v>1187.1790000000001</v>
      </c>
      <c r="E172" s="95">
        <v>1191.866</v>
      </c>
      <c r="F172" s="95">
        <v>1164.2360000000001</v>
      </c>
      <c r="G172" s="95">
        <v>1137.472</v>
      </c>
      <c r="H172" s="95">
        <v>1115.222</v>
      </c>
      <c r="I172" s="95">
        <v>1096.471</v>
      </c>
      <c r="J172" s="95">
        <v>1064.106</v>
      </c>
      <c r="K172" s="95">
        <v>1056.396</v>
      </c>
      <c r="L172" s="95">
        <v>1008.605</v>
      </c>
      <c r="M172" s="95">
        <v>974.11500000000001</v>
      </c>
      <c r="N172" s="95">
        <v>999.26</v>
      </c>
      <c r="O172" s="95">
        <v>960.63499999999999</v>
      </c>
      <c r="R172" s="191">
        <v>777.13400000000001</v>
      </c>
      <c r="S172" s="95">
        <f t="shared" si="8"/>
        <v>-410.04500000000007</v>
      </c>
      <c r="T172" s="192">
        <f t="shared" si="9"/>
        <v>-0.34539441819641353</v>
      </c>
      <c r="V172" s="95">
        <f t="shared" si="10"/>
        <v>-183.50099999999998</v>
      </c>
      <c r="W172" s="192">
        <f t="shared" si="11"/>
        <v>-0.19102052288330112</v>
      </c>
    </row>
    <row r="173" spans="1:23" ht="12.75" x14ac:dyDescent="0.2">
      <c r="A173" s="1">
        <v>108561803</v>
      </c>
      <c r="B173" s="2" t="s">
        <v>194</v>
      </c>
      <c r="C173" s="2" t="s">
        <v>193</v>
      </c>
      <c r="D173" s="95">
        <v>1411.9860000000001</v>
      </c>
      <c r="E173" s="95">
        <v>1400.0060000000001</v>
      </c>
      <c r="F173" s="95">
        <v>1426.693</v>
      </c>
      <c r="G173" s="95">
        <v>1414.2650000000001</v>
      </c>
      <c r="H173" s="95">
        <v>1402.7940000000001</v>
      </c>
      <c r="I173" s="95">
        <v>1388.52</v>
      </c>
      <c r="J173" s="95">
        <v>1315.414</v>
      </c>
      <c r="K173" s="95">
        <v>1305.9069999999999</v>
      </c>
      <c r="L173" s="95">
        <v>1263.615</v>
      </c>
      <c r="M173" s="95">
        <v>1270.568</v>
      </c>
      <c r="N173" s="95">
        <v>1250.9649999999999</v>
      </c>
      <c r="O173" s="95">
        <v>1192.818</v>
      </c>
      <c r="R173" s="191">
        <v>1013.093</v>
      </c>
      <c r="S173" s="95">
        <f t="shared" si="8"/>
        <v>-398.89300000000014</v>
      </c>
      <c r="T173" s="192">
        <f t="shared" si="9"/>
        <v>-0.28250492568623209</v>
      </c>
      <c r="V173" s="95">
        <f t="shared" si="10"/>
        <v>-179.72500000000002</v>
      </c>
      <c r="W173" s="192">
        <f t="shared" si="11"/>
        <v>-0.15067260889758541</v>
      </c>
    </row>
    <row r="174" spans="1:23" ht="12.75" x14ac:dyDescent="0.2">
      <c r="A174" s="1">
        <v>108565203</v>
      </c>
      <c r="B174" s="2" t="s">
        <v>195</v>
      </c>
      <c r="C174" s="2" t="s">
        <v>193</v>
      </c>
      <c r="D174" s="95">
        <v>1380.037</v>
      </c>
      <c r="E174" s="95">
        <v>1359.873</v>
      </c>
      <c r="F174" s="95">
        <v>1393.4</v>
      </c>
      <c r="G174" s="95">
        <v>1352.806</v>
      </c>
      <c r="H174" s="95">
        <v>1344.62</v>
      </c>
      <c r="I174" s="95">
        <v>1340.7529999999999</v>
      </c>
      <c r="J174" s="95">
        <v>1312.163</v>
      </c>
      <c r="K174" s="95">
        <v>1253.933</v>
      </c>
      <c r="L174" s="95">
        <v>1252.453</v>
      </c>
      <c r="M174" s="95">
        <v>1209.944</v>
      </c>
      <c r="N174" s="95">
        <v>1180.7070000000001</v>
      </c>
      <c r="O174" s="95">
        <v>1141.259</v>
      </c>
      <c r="R174" s="191">
        <v>883.64499999999998</v>
      </c>
      <c r="S174" s="95">
        <f t="shared" si="8"/>
        <v>-496.39200000000005</v>
      </c>
      <c r="T174" s="192">
        <f t="shared" si="9"/>
        <v>-0.35969470383765079</v>
      </c>
      <c r="V174" s="95">
        <f t="shared" si="10"/>
        <v>-257.61400000000003</v>
      </c>
      <c r="W174" s="192">
        <f t="shared" si="11"/>
        <v>-0.2257279022553163</v>
      </c>
    </row>
    <row r="175" spans="1:23" ht="12.75" x14ac:dyDescent="0.2">
      <c r="A175" s="1">
        <v>108565503</v>
      </c>
      <c r="B175" s="2" t="s">
        <v>196</v>
      </c>
      <c r="C175" s="2" t="s">
        <v>193</v>
      </c>
      <c r="D175" s="95">
        <v>1678.93</v>
      </c>
      <c r="E175" s="95">
        <v>1664.3710000000001</v>
      </c>
      <c r="F175" s="95">
        <v>1654.8389999999999</v>
      </c>
      <c r="G175" s="95">
        <v>1657.7539999999999</v>
      </c>
      <c r="H175" s="95">
        <v>1645.973</v>
      </c>
      <c r="I175" s="95">
        <v>1629.8779999999999</v>
      </c>
      <c r="J175" s="95">
        <v>1580.5519999999999</v>
      </c>
      <c r="K175" s="95">
        <v>1552.779</v>
      </c>
      <c r="L175" s="95">
        <v>1519.223</v>
      </c>
      <c r="M175" s="95">
        <v>1467.7829999999999</v>
      </c>
      <c r="N175" s="95">
        <v>1446.492</v>
      </c>
      <c r="O175" s="95">
        <v>1422.2080000000001</v>
      </c>
      <c r="R175" s="191">
        <v>1181.721</v>
      </c>
      <c r="S175" s="95">
        <f t="shared" si="8"/>
        <v>-497.20900000000006</v>
      </c>
      <c r="T175" s="192">
        <f t="shared" si="9"/>
        <v>-0.29614635511903414</v>
      </c>
      <c r="V175" s="95">
        <f t="shared" si="10"/>
        <v>-240.48700000000008</v>
      </c>
      <c r="W175" s="192">
        <f t="shared" si="11"/>
        <v>-0.16909411281612821</v>
      </c>
    </row>
    <row r="176" spans="1:23" ht="12.75" x14ac:dyDescent="0.2">
      <c r="A176" s="1">
        <v>108566303</v>
      </c>
      <c r="B176" s="2" t="s">
        <v>197</v>
      </c>
      <c r="C176" s="2" t="s">
        <v>193</v>
      </c>
      <c r="D176" s="95">
        <v>1011.665</v>
      </c>
      <c r="E176" s="95">
        <v>1012.3630000000001</v>
      </c>
      <c r="F176" s="95">
        <v>1023.436</v>
      </c>
      <c r="G176" s="95">
        <v>1012.984</v>
      </c>
      <c r="H176" s="95">
        <v>986.61400000000003</v>
      </c>
      <c r="I176" s="95">
        <v>973.52200000000005</v>
      </c>
      <c r="J176" s="95">
        <v>987.52200000000005</v>
      </c>
      <c r="K176" s="95">
        <v>984.38699999999994</v>
      </c>
      <c r="L176" s="95">
        <v>967.03800000000001</v>
      </c>
      <c r="M176" s="95">
        <v>959.25699999999995</v>
      </c>
      <c r="N176" s="95">
        <v>939.74800000000005</v>
      </c>
      <c r="O176" s="95">
        <v>910.51199999999994</v>
      </c>
      <c r="R176" s="191">
        <v>738.17499999999995</v>
      </c>
      <c r="S176" s="95">
        <f t="shared" si="8"/>
        <v>-273.49</v>
      </c>
      <c r="T176" s="192">
        <f t="shared" si="9"/>
        <v>-0.27033652444237966</v>
      </c>
      <c r="V176" s="95">
        <f t="shared" si="10"/>
        <v>-172.33699999999999</v>
      </c>
      <c r="W176" s="192">
        <f t="shared" si="11"/>
        <v>-0.18927482559263359</v>
      </c>
    </row>
    <row r="177" spans="1:23" ht="12.75" x14ac:dyDescent="0.2">
      <c r="A177" s="1">
        <v>108567004</v>
      </c>
      <c r="B177" s="2" t="s">
        <v>198</v>
      </c>
      <c r="C177" s="2" t="s">
        <v>193</v>
      </c>
      <c r="D177" s="95">
        <v>404.39499999999998</v>
      </c>
      <c r="E177" s="95">
        <v>425.78899999999999</v>
      </c>
      <c r="F177" s="95">
        <v>436.113</v>
      </c>
      <c r="G177" s="95">
        <v>441.32400000000001</v>
      </c>
      <c r="H177" s="95">
        <v>453.30500000000001</v>
      </c>
      <c r="I177" s="95">
        <v>451.92899999999997</v>
      </c>
      <c r="J177" s="95">
        <v>465.274</v>
      </c>
      <c r="K177" s="95">
        <v>456.50599999999997</v>
      </c>
      <c r="L177" s="95">
        <v>444.72</v>
      </c>
      <c r="M177" s="95">
        <v>415.47500000000002</v>
      </c>
      <c r="N177" s="95">
        <v>396.26799999999997</v>
      </c>
      <c r="O177" s="95">
        <v>392.435</v>
      </c>
      <c r="R177" s="191">
        <v>271.39499999999998</v>
      </c>
      <c r="S177" s="95">
        <f t="shared" si="8"/>
        <v>-133</v>
      </c>
      <c r="T177" s="192">
        <f t="shared" si="9"/>
        <v>-0.32888636110733321</v>
      </c>
      <c r="V177" s="95">
        <f t="shared" si="10"/>
        <v>-121.04000000000002</v>
      </c>
      <c r="W177" s="192">
        <f t="shared" si="11"/>
        <v>-0.30843324372189029</v>
      </c>
    </row>
    <row r="178" spans="1:23" ht="12.75" x14ac:dyDescent="0.2">
      <c r="A178" s="1">
        <v>108567204</v>
      </c>
      <c r="B178" s="2" t="s">
        <v>199</v>
      </c>
      <c r="C178" s="2" t="s">
        <v>193</v>
      </c>
      <c r="D178" s="95">
        <v>707.67600000000004</v>
      </c>
      <c r="E178" s="95">
        <v>697.40200000000004</v>
      </c>
      <c r="F178" s="95">
        <v>708.75900000000001</v>
      </c>
      <c r="G178" s="95">
        <v>660.077</v>
      </c>
      <c r="H178" s="95">
        <v>664.92700000000002</v>
      </c>
      <c r="I178" s="95">
        <v>652.66300000000001</v>
      </c>
      <c r="J178" s="95">
        <v>642.44000000000005</v>
      </c>
      <c r="K178" s="95">
        <v>628.65499999999997</v>
      </c>
      <c r="L178" s="95">
        <v>654.78800000000001</v>
      </c>
      <c r="M178" s="95">
        <v>634.255</v>
      </c>
      <c r="N178" s="95">
        <v>647.78499999999997</v>
      </c>
      <c r="O178" s="95">
        <v>643.56899999999996</v>
      </c>
      <c r="R178" s="191">
        <v>468.22199999999998</v>
      </c>
      <c r="S178" s="95">
        <f t="shared" si="8"/>
        <v>-239.45400000000006</v>
      </c>
      <c r="T178" s="192">
        <f t="shared" si="9"/>
        <v>-0.33836671018940878</v>
      </c>
      <c r="V178" s="95">
        <f t="shared" si="10"/>
        <v>-175.34699999999998</v>
      </c>
      <c r="W178" s="192">
        <f t="shared" si="11"/>
        <v>-0.27246029563263613</v>
      </c>
    </row>
    <row r="179" spans="1:23" ht="12.75" x14ac:dyDescent="0.2">
      <c r="A179" s="1">
        <v>108567404</v>
      </c>
      <c r="B179" s="2" t="s">
        <v>200</v>
      </c>
      <c r="C179" s="2" t="s">
        <v>193</v>
      </c>
      <c r="D179" s="95">
        <v>477.80500000000001</v>
      </c>
      <c r="E179" s="95">
        <v>459.26100000000002</v>
      </c>
      <c r="F179" s="95">
        <v>467.66699999999997</v>
      </c>
      <c r="G179" s="95">
        <v>473.06400000000002</v>
      </c>
      <c r="H179" s="95">
        <v>489.13</v>
      </c>
      <c r="I179" s="95">
        <v>475.76600000000002</v>
      </c>
      <c r="J179" s="95">
        <v>489.92700000000002</v>
      </c>
      <c r="K179" s="95">
        <v>493.25200000000001</v>
      </c>
      <c r="L179" s="95">
        <v>471.31700000000001</v>
      </c>
      <c r="M179" s="95">
        <v>504.98599999999999</v>
      </c>
      <c r="N179" s="95">
        <v>485.79500000000002</v>
      </c>
      <c r="O179" s="95">
        <v>478.84</v>
      </c>
      <c r="R179" s="191">
        <v>330.79199999999997</v>
      </c>
      <c r="S179" s="95">
        <f t="shared" si="8"/>
        <v>-147.01300000000003</v>
      </c>
      <c r="T179" s="192">
        <f t="shared" si="9"/>
        <v>-0.307684097068888</v>
      </c>
      <c r="V179" s="95">
        <f t="shared" si="10"/>
        <v>-148.048</v>
      </c>
      <c r="W179" s="192">
        <f t="shared" si="11"/>
        <v>-0.30918051958900677</v>
      </c>
    </row>
    <row r="180" spans="1:23" ht="12.75" x14ac:dyDescent="0.2">
      <c r="A180" s="1">
        <v>108567703</v>
      </c>
      <c r="B180" s="2" t="s">
        <v>201</v>
      </c>
      <c r="C180" s="2" t="s">
        <v>193</v>
      </c>
      <c r="D180" s="95">
        <v>3124.1089999999999</v>
      </c>
      <c r="E180" s="95">
        <v>3138.317</v>
      </c>
      <c r="F180" s="95">
        <v>3051.752</v>
      </c>
      <c r="G180" s="95">
        <v>3077.2510000000002</v>
      </c>
      <c r="H180" s="95">
        <v>3073.53</v>
      </c>
      <c r="I180" s="95">
        <v>3031.7</v>
      </c>
      <c r="J180" s="95">
        <v>3040.5219999999999</v>
      </c>
      <c r="K180" s="95">
        <v>3010.61</v>
      </c>
      <c r="L180" s="95">
        <v>2996.0540000000001</v>
      </c>
      <c r="M180" s="95">
        <v>2914.9830000000002</v>
      </c>
      <c r="N180" s="95">
        <v>2828.4769999999999</v>
      </c>
      <c r="O180" s="95">
        <v>2820.31</v>
      </c>
      <c r="R180" s="191">
        <v>2209.5549999999998</v>
      </c>
      <c r="S180" s="95">
        <f t="shared" si="8"/>
        <v>-914.55400000000009</v>
      </c>
      <c r="T180" s="192">
        <f t="shared" si="9"/>
        <v>-0.29274074624156843</v>
      </c>
      <c r="V180" s="95">
        <f t="shared" si="10"/>
        <v>-610.75500000000011</v>
      </c>
      <c r="W180" s="192">
        <f t="shared" si="11"/>
        <v>-0.21655598143466503</v>
      </c>
    </row>
    <row r="181" spans="1:23" ht="12.75" x14ac:dyDescent="0.2">
      <c r="A181" s="1">
        <v>108568404</v>
      </c>
      <c r="B181" s="2" t="s">
        <v>202</v>
      </c>
      <c r="C181" s="2" t="s">
        <v>193</v>
      </c>
      <c r="D181" s="95">
        <v>547.221</v>
      </c>
      <c r="E181" s="95">
        <v>549.98800000000006</v>
      </c>
      <c r="F181" s="95">
        <v>528.36199999999997</v>
      </c>
      <c r="G181" s="95">
        <v>502.86700000000002</v>
      </c>
      <c r="H181" s="95">
        <v>496.67899999999997</v>
      </c>
      <c r="I181" s="95">
        <v>454.79</v>
      </c>
      <c r="J181" s="95">
        <v>437.13299999999998</v>
      </c>
      <c r="K181" s="95">
        <v>421.35899999999998</v>
      </c>
      <c r="L181" s="95">
        <v>406.16</v>
      </c>
      <c r="M181" s="95">
        <v>397.25400000000002</v>
      </c>
      <c r="N181" s="95">
        <v>387.11900000000003</v>
      </c>
      <c r="O181" s="95">
        <v>384.02499999999998</v>
      </c>
      <c r="R181" s="191">
        <v>378.92599999999999</v>
      </c>
      <c r="S181" s="95">
        <f t="shared" si="8"/>
        <v>-168.29500000000002</v>
      </c>
      <c r="T181" s="192">
        <f t="shared" si="9"/>
        <v>-0.30754484933874982</v>
      </c>
      <c r="V181" s="95">
        <f t="shared" si="10"/>
        <v>-5.0989999999999895</v>
      </c>
      <c r="W181" s="192">
        <f t="shared" si="11"/>
        <v>-1.3277781394440439E-2</v>
      </c>
    </row>
    <row r="182" spans="1:23" ht="12.75" x14ac:dyDescent="0.2">
      <c r="A182" s="1">
        <v>108569103</v>
      </c>
      <c r="B182" s="2" t="s">
        <v>203</v>
      </c>
      <c r="C182" s="2" t="s">
        <v>193</v>
      </c>
      <c r="D182" s="95">
        <v>1685.944</v>
      </c>
      <c r="E182" s="95">
        <v>1762.7570000000001</v>
      </c>
      <c r="F182" s="95">
        <v>1771.1969999999999</v>
      </c>
      <c r="G182" s="95">
        <v>1779.585</v>
      </c>
      <c r="H182" s="95">
        <v>1741.4829999999999</v>
      </c>
      <c r="I182" s="95">
        <v>1707.0540000000001</v>
      </c>
      <c r="J182" s="95">
        <v>1715.9069999999999</v>
      </c>
      <c r="K182" s="95">
        <v>1715.6289999999999</v>
      </c>
      <c r="L182" s="95">
        <v>1649.819</v>
      </c>
      <c r="M182" s="95">
        <v>1656.864</v>
      </c>
      <c r="N182" s="95">
        <v>1618.519</v>
      </c>
      <c r="O182" s="95">
        <v>1508.83</v>
      </c>
      <c r="R182" s="191">
        <v>1185.0260000000001</v>
      </c>
      <c r="S182" s="95">
        <f t="shared" si="8"/>
        <v>-500.91799999999989</v>
      </c>
      <c r="T182" s="192">
        <f t="shared" si="9"/>
        <v>-0.29711425765031335</v>
      </c>
      <c r="V182" s="95">
        <f t="shared" si="10"/>
        <v>-323.80399999999986</v>
      </c>
      <c r="W182" s="192">
        <f t="shared" si="11"/>
        <v>-0.21460601923344569</v>
      </c>
    </row>
    <row r="183" spans="1:23" ht="12.75" x14ac:dyDescent="0.2">
      <c r="A183" s="1">
        <v>109122703</v>
      </c>
      <c r="B183" s="2" t="s">
        <v>204</v>
      </c>
      <c r="C183" s="2" t="s">
        <v>205</v>
      </c>
      <c r="D183" s="95">
        <v>1068.701</v>
      </c>
      <c r="E183" s="95">
        <v>1094.5840000000001</v>
      </c>
      <c r="F183" s="95">
        <v>1102.039</v>
      </c>
      <c r="G183" s="95">
        <v>1110.3040000000001</v>
      </c>
      <c r="H183" s="95">
        <v>1168.527</v>
      </c>
      <c r="I183" s="95">
        <v>1170.1990000000001</v>
      </c>
      <c r="J183" s="95">
        <v>1168.989</v>
      </c>
      <c r="K183" s="95">
        <v>1163.0229999999999</v>
      </c>
      <c r="L183" s="95">
        <v>1127.3119999999999</v>
      </c>
      <c r="M183" s="95">
        <v>1099.057</v>
      </c>
      <c r="N183" s="95">
        <v>1083.2739999999999</v>
      </c>
      <c r="O183" s="95">
        <v>1019.979</v>
      </c>
      <c r="R183" s="191">
        <v>604.24599999999998</v>
      </c>
      <c r="S183" s="95">
        <f t="shared" si="8"/>
        <v>-464.45500000000004</v>
      </c>
      <c r="T183" s="192">
        <f t="shared" si="9"/>
        <v>-0.43459770319294172</v>
      </c>
      <c r="V183" s="95">
        <f t="shared" si="10"/>
        <v>-415.73300000000006</v>
      </c>
      <c r="W183" s="192">
        <f t="shared" si="11"/>
        <v>-0.40758976410298647</v>
      </c>
    </row>
    <row r="184" spans="1:23" ht="12.75" x14ac:dyDescent="0.2">
      <c r="A184" s="1">
        <v>109243503</v>
      </c>
      <c r="B184" s="2" t="s">
        <v>206</v>
      </c>
      <c r="C184" s="2" t="s">
        <v>207</v>
      </c>
      <c r="D184" s="95">
        <v>1013.763</v>
      </c>
      <c r="E184" s="95">
        <v>1048.0070000000001</v>
      </c>
      <c r="F184" s="95">
        <v>1031.992</v>
      </c>
      <c r="G184" s="95">
        <v>985.43499999999995</v>
      </c>
      <c r="H184" s="95">
        <v>961.82</v>
      </c>
      <c r="I184" s="95">
        <v>956.09100000000001</v>
      </c>
      <c r="J184" s="95">
        <v>935.39</v>
      </c>
      <c r="K184" s="95">
        <v>909.471</v>
      </c>
      <c r="L184" s="95">
        <v>877.83100000000002</v>
      </c>
      <c r="M184" s="95">
        <v>831.73400000000004</v>
      </c>
      <c r="N184" s="95">
        <v>802.83399999999995</v>
      </c>
      <c r="O184" s="95">
        <v>776.26199999999994</v>
      </c>
      <c r="R184" s="191">
        <v>592.98800000000006</v>
      </c>
      <c r="S184" s="95">
        <f t="shared" si="8"/>
        <v>-420.77499999999998</v>
      </c>
      <c r="T184" s="192">
        <f t="shared" si="9"/>
        <v>-0.41506249488292624</v>
      </c>
      <c r="V184" s="95">
        <f t="shared" si="10"/>
        <v>-183.27399999999989</v>
      </c>
      <c r="W184" s="192">
        <f t="shared" si="11"/>
        <v>-0.23609812151052081</v>
      </c>
    </row>
    <row r="185" spans="1:23" ht="12.75" x14ac:dyDescent="0.2">
      <c r="A185" s="1">
        <v>109246003</v>
      </c>
      <c r="B185" s="2" t="s">
        <v>208</v>
      </c>
      <c r="C185" s="2" t="s">
        <v>207</v>
      </c>
      <c r="D185" s="95">
        <v>1272.299</v>
      </c>
      <c r="E185" s="95">
        <v>1289.1120000000001</v>
      </c>
      <c r="F185" s="95">
        <v>1275.22</v>
      </c>
      <c r="G185" s="95">
        <v>1259.154</v>
      </c>
      <c r="H185" s="95">
        <v>1263.212</v>
      </c>
      <c r="I185" s="95">
        <v>1234.271</v>
      </c>
      <c r="J185" s="95">
        <v>1225.511</v>
      </c>
      <c r="K185" s="95">
        <v>1205.97</v>
      </c>
      <c r="L185" s="95">
        <v>1188.0889999999999</v>
      </c>
      <c r="M185" s="95">
        <v>1171.6990000000001</v>
      </c>
      <c r="N185" s="95">
        <v>1153.77</v>
      </c>
      <c r="O185" s="95">
        <v>1107.9870000000001</v>
      </c>
      <c r="R185" s="191">
        <v>845.84699999999998</v>
      </c>
      <c r="S185" s="95">
        <f t="shared" si="8"/>
        <v>-426.452</v>
      </c>
      <c r="T185" s="192">
        <f t="shared" si="9"/>
        <v>-0.33518221738757947</v>
      </c>
      <c r="V185" s="95">
        <f t="shared" si="10"/>
        <v>-262.1400000000001</v>
      </c>
      <c r="W185" s="192">
        <f t="shared" si="11"/>
        <v>-0.23659122354323658</v>
      </c>
    </row>
    <row r="186" spans="1:23" ht="12.75" x14ac:dyDescent="0.2">
      <c r="A186" s="1">
        <v>109248003</v>
      </c>
      <c r="B186" s="2" t="s">
        <v>209</v>
      </c>
      <c r="C186" s="2" t="s">
        <v>207</v>
      </c>
      <c r="D186" s="95">
        <v>2326.471</v>
      </c>
      <c r="E186" s="95">
        <v>2308.9569999999999</v>
      </c>
      <c r="F186" s="95">
        <v>2381.9949999999999</v>
      </c>
      <c r="G186" s="95">
        <v>2470.1999999999998</v>
      </c>
      <c r="H186" s="95">
        <v>2490.8969999999999</v>
      </c>
      <c r="I186" s="95">
        <v>2530.5450000000001</v>
      </c>
      <c r="J186" s="95">
        <v>2521.8560000000002</v>
      </c>
      <c r="K186" s="95">
        <v>2571.598</v>
      </c>
      <c r="L186" s="95">
        <v>2576.7089999999998</v>
      </c>
      <c r="M186" s="95">
        <v>2603.5410000000002</v>
      </c>
      <c r="N186" s="95">
        <v>2565.982</v>
      </c>
      <c r="O186" s="95">
        <v>2536.6579999999999</v>
      </c>
      <c r="R186" s="191">
        <v>2102.41</v>
      </c>
      <c r="S186" s="95">
        <f t="shared" si="8"/>
        <v>-224.06100000000015</v>
      </c>
      <c r="T186" s="192">
        <f t="shared" si="9"/>
        <v>-9.6309388769514059E-2</v>
      </c>
      <c r="V186" s="95">
        <f t="shared" si="10"/>
        <v>-434.24800000000005</v>
      </c>
      <c r="W186" s="192">
        <f t="shared" si="11"/>
        <v>-0.17118902114514453</v>
      </c>
    </row>
    <row r="187" spans="1:23" ht="12.75" x14ac:dyDescent="0.2">
      <c r="A187" s="1">
        <v>109420803</v>
      </c>
      <c r="B187" s="2" t="s">
        <v>210</v>
      </c>
      <c r="C187" s="2" t="s">
        <v>211</v>
      </c>
      <c r="D187" s="95">
        <v>3065.3040000000001</v>
      </c>
      <c r="E187" s="95">
        <v>3069.79</v>
      </c>
      <c r="F187" s="95">
        <v>3115.3389999999999</v>
      </c>
      <c r="G187" s="95">
        <v>3169.3130000000001</v>
      </c>
      <c r="H187" s="95">
        <v>3115.3530000000001</v>
      </c>
      <c r="I187" s="95">
        <v>3142.5770000000002</v>
      </c>
      <c r="J187" s="95">
        <v>3091.94</v>
      </c>
      <c r="K187" s="95">
        <v>3057.4259999999999</v>
      </c>
      <c r="L187" s="95">
        <v>3024.377</v>
      </c>
      <c r="M187" s="95">
        <v>3108.5259999999998</v>
      </c>
      <c r="N187" s="95">
        <v>3072.0039999999999</v>
      </c>
      <c r="O187" s="95">
        <v>3019.1990000000001</v>
      </c>
      <c r="R187" s="191">
        <v>2588.8739999999998</v>
      </c>
      <c r="S187" s="95">
        <f t="shared" si="8"/>
        <v>-476.43000000000029</v>
      </c>
      <c r="T187" s="192">
        <f t="shared" si="9"/>
        <v>-0.15542667219956008</v>
      </c>
      <c r="V187" s="95">
        <f t="shared" si="10"/>
        <v>-430.32500000000027</v>
      </c>
      <c r="W187" s="192">
        <f t="shared" si="11"/>
        <v>-0.14252952521513165</v>
      </c>
    </row>
    <row r="188" spans="1:23" ht="12.75" x14ac:dyDescent="0.2">
      <c r="A188" s="1">
        <v>109422303</v>
      </c>
      <c r="B188" s="2" t="s">
        <v>212</v>
      </c>
      <c r="C188" s="2" t="s">
        <v>211</v>
      </c>
      <c r="D188" s="95">
        <v>1580.509</v>
      </c>
      <c r="E188" s="95">
        <v>1598.671</v>
      </c>
      <c r="F188" s="95">
        <v>1547.1030000000001</v>
      </c>
      <c r="G188" s="95">
        <v>1517.644</v>
      </c>
      <c r="H188" s="95">
        <v>1516.5029999999999</v>
      </c>
      <c r="I188" s="95">
        <v>1493.4469999999999</v>
      </c>
      <c r="J188" s="95">
        <v>1475.4580000000001</v>
      </c>
      <c r="K188" s="95">
        <v>1441.7940000000001</v>
      </c>
      <c r="L188" s="95">
        <v>1404.1079999999999</v>
      </c>
      <c r="M188" s="95">
        <v>1389.231</v>
      </c>
      <c r="N188" s="95">
        <v>1370.7260000000001</v>
      </c>
      <c r="O188" s="95">
        <v>1366.788</v>
      </c>
      <c r="R188" s="191">
        <v>1182.287</v>
      </c>
      <c r="S188" s="95">
        <f t="shared" si="8"/>
        <v>-398.22199999999998</v>
      </c>
      <c r="T188" s="192">
        <f t="shared" si="9"/>
        <v>-0.25195807173511825</v>
      </c>
      <c r="V188" s="95">
        <f t="shared" si="10"/>
        <v>-184.50099999999998</v>
      </c>
      <c r="W188" s="192">
        <f t="shared" si="11"/>
        <v>-0.13498874734048</v>
      </c>
    </row>
    <row r="189" spans="1:23" ht="12.75" x14ac:dyDescent="0.2">
      <c r="A189" s="1">
        <v>109426003</v>
      </c>
      <c r="B189" s="2" t="s">
        <v>213</v>
      </c>
      <c r="C189" s="2" t="s">
        <v>211</v>
      </c>
      <c r="D189" s="95">
        <v>902.15499999999997</v>
      </c>
      <c r="E189" s="95">
        <v>905.34900000000005</v>
      </c>
      <c r="F189" s="95">
        <v>898.43499999999995</v>
      </c>
      <c r="G189" s="95">
        <v>890.18499999999995</v>
      </c>
      <c r="H189" s="95">
        <v>880.41700000000003</v>
      </c>
      <c r="I189" s="95">
        <v>880.12800000000004</v>
      </c>
      <c r="J189" s="95">
        <v>889.91600000000005</v>
      </c>
      <c r="K189" s="95">
        <v>871.75199999999995</v>
      </c>
      <c r="L189" s="95">
        <v>853.22299999999996</v>
      </c>
      <c r="M189" s="95">
        <v>812.26099999999997</v>
      </c>
      <c r="N189" s="95">
        <v>850.48199999999997</v>
      </c>
      <c r="O189" s="95">
        <v>841.62699999999995</v>
      </c>
      <c r="R189" s="191">
        <v>695.58500000000004</v>
      </c>
      <c r="S189" s="95">
        <f t="shared" si="8"/>
        <v>-206.56999999999994</v>
      </c>
      <c r="T189" s="192">
        <f t="shared" si="9"/>
        <v>-0.22897395680343172</v>
      </c>
      <c r="V189" s="95">
        <f t="shared" si="10"/>
        <v>-146.04199999999992</v>
      </c>
      <c r="W189" s="192">
        <f t="shared" si="11"/>
        <v>-0.17352342546044736</v>
      </c>
    </row>
    <row r="190" spans="1:23" ht="12.75" x14ac:dyDescent="0.2">
      <c r="A190" s="1">
        <v>109426303</v>
      </c>
      <c r="B190" s="2" t="s">
        <v>214</v>
      </c>
      <c r="C190" s="2" t="s">
        <v>211</v>
      </c>
      <c r="D190" s="95">
        <v>1273.123</v>
      </c>
      <c r="E190" s="95">
        <v>1253.1559999999999</v>
      </c>
      <c r="F190" s="95">
        <v>1230.441</v>
      </c>
      <c r="G190" s="95">
        <v>1250.817</v>
      </c>
      <c r="H190" s="95">
        <v>1269.9280000000001</v>
      </c>
      <c r="I190" s="95">
        <v>1279.5709999999999</v>
      </c>
      <c r="J190" s="95">
        <v>1272.8699999999999</v>
      </c>
      <c r="K190" s="95">
        <v>1266.2619999999999</v>
      </c>
      <c r="L190" s="95">
        <v>1242.2619999999999</v>
      </c>
      <c r="M190" s="95">
        <v>1260.904</v>
      </c>
      <c r="N190" s="95">
        <v>1216.345</v>
      </c>
      <c r="O190" s="95">
        <v>1186.7940000000001</v>
      </c>
      <c r="R190" s="191">
        <v>892.452</v>
      </c>
      <c r="S190" s="95">
        <f t="shared" si="8"/>
        <v>-380.67100000000005</v>
      </c>
      <c r="T190" s="192">
        <f t="shared" si="9"/>
        <v>-0.29900567345024798</v>
      </c>
      <c r="V190" s="95">
        <f t="shared" si="10"/>
        <v>-294.3420000000001</v>
      </c>
      <c r="W190" s="192">
        <f t="shared" si="11"/>
        <v>-0.24801439845499731</v>
      </c>
    </row>
    <row r="191" spans="1:23" ht="12.75" x14ac:dyDescent="0.2">
      <c r="A191" s="1">
        <v>109427503</v>
      </c>
      <c r="B191" s="2" t="s">
        <v>215</v>
      </c>
      <c r="C191" s="2" t="s">
        <v>211</v>
      </c>
      <c r="D191" s="95">
        <v>1200.3599999999999</v>
      </c>
      <c r="E191" s="95">
        <v>1234.931</v>
      </c>
      <c r="F191" s="95">
        <v>1234.202</v>
      </c>
      <c r="G191" s="95">
        <v>1220.0229999999999</v>
      </c>
      <c r="H191" s="95">
        <v>1188.501</v>
      </c>
      <c r="I191" s="95">
        <v>1177.3620000000001</v>
      </c>
      <c r="J191" s="95">
        <v>1191.126</v>
      </c>
      <c r="K191" s="95">
        <v>1162.2670000000001</v>
      </c>
      <c r="L191" s="95">
        <v>1144.3389999999999</v>
      </c>
      <c r="M191" s="95">
        <v>1118.7739999999999</v>
      </c>
      <c r="N191" s="95">
        <v>1109.8399999999999</v>
      </c>
      <c r="O191" s="95">
        <v>1076.577</v>
      </c>
      <c r="R191" s="191">
        <v>832.32</v>
      </c>
      <c r="S191" s="95">
        <f t="shared" si="8"/>
        <v>-368.03999999999985</v>
      </c>
      <c r="T191" s="192">
        <f t="shared" si="9"/>
        <v>-0.3066080175947215</v>
      </c>
      <c r="V191" s="95">
        <f t="shared" si="10"/>
        <v>-244.25699999999995</v>
      </c>
      <c r="W191" s="192">
        <f t="shared" si="11"/>
        <v>-0.22688298189539619</v>
      </c>
    </row>
    <row r="192" spans="1:23" ht="12.75" x14ac:dyDescent="0.2">
      <c r="A192" s="1">
        <v>109530304</v>
      </c>
      <c r="B192" s="2" t="s">
        <v>216</v>
      </c>
      <c r="C192" s="2" t="s">
        <v>217</v>
      </c>
      <c r="D192" s="95">
        <v>235.62</v>
      </c>
      <c r="E192" s="95">
        <v>240.91399999999999</v>
      </c>
      <c r="F192" s="95">
        <v>239.93799999999999</v>
      </c>
      <c r="G192" s="95">
        <v>261.57</v>
      </c>
      <c r="H192" s="95">
        <v>264.392</v>
      </c>
      <c r="I192" s="95">
        <v>268.69200000000001</v>
      </c>
      <c r="J192" s="95">
        <v>254.93799999999999</v>
      </c>
      <c r="K192" s="95">
        <v>257.90199999999999</v>
      </c>
      <c r="L192" s="95">
        <v>271.86700000000002</v>
      </c>
      <c r="M192" s="95">
        <v>276.48</v>
      </c>
      <c r="N192" s="95">
        <v>279.22199999999998</v>
      </c>
      <c r="O192" s="95">
        <v>270.09699999999998</v>
      </c>
      <c r="R192" s="191">
        <v>164.96700000000001</v>
      </c>
      <c r="S192" s="95">
        <f t="shared" si="8"/>
        <v>-70.652999999999992</v>
      </c>
      <c r="T192" s="192">
        <f t="shared" si="9"/>
        <v>-0.29985994397759097</v>
      </c>
      <c r="V192" s="95">
        <f t="shared" si="10"/>
        <v>-105.12999999999997</v>
      </c>
      <c r="W192" s="192">
        <f t="shared" si="11"/>
        <v>-0.3892305356964349</v>
      </c>
    </row>
    <row r="193" spans="1:23" ht="12.75" x14ac:dyDescent="0.2">
      <c r="A193" s="1">
        <v>109531304</v>
      </c>
      <c r="B193" s="2" t="s">
        <v>218</v>
      </c>
      <c r="C193" s="2" t="s">
        <v>217</v>
      </c>
      <c r="D193" s="95">
        <v>995.10699999999997</v>
      </c>
      <c r="E193" s="95">
        <v>1006.823</v>
      </c>
      <c r="F193" s="95">
        <v>1014.216</v>
      </c>
      <c r="G193" s="95">
        <v>1030.99</v>
      </c>
      <c r="H193" s="95">
        <v>1020.571</v>
      </c>
      <c r="I193" s="95">
        <v>1014.842</v>
      </c>
      <c r="J193" s="95">
        <v>1043.1389999999999</v>
      </c>
      <c r="K193" s="95">
        <v>1058.146</v>
      </c>
      <c r="L193" s="95">
        <v>1020.477</v>
      </c>
      <c r="M193" s="95">
        <v>1051.5119999999999</v>
      </c>
      <c r="N193" s="95">
        <v>1088.0509999999999</v>
      </c>
      <c r="O193" s="95">
        <v>1056.377</v>
      </c>
      <c r="R193" s="191">
        <v>807.77</v>
      </c>
      <c r="S193" s="95">
        <f t="shared" si="8"/>
        <v>-187.33699999999999</v>
      </c>
      <c r="T193" s="192">
        <f t="shared" si="9"/>
        <v>-0.18825814711382796</v>
      </c>
      <c r="V193" s="95">
        <f t="shared" si="10"/>
        <v>-248.60699999999997</v>
      </c>
      <c r="W193" s="192">
        <f t="shared" si="11"/>
        <v>-0.23533927754958692</v>
      </c>
    </row>
    <row r="194" spans="1:23" ht="12.75" x14ac:dyDescent="0.2">
      <c r="A194" s="1">
        <v>109532804</v>
      </c>
      <c r="B194" s="2" t="s">
        <v>219</v>
      </c>
      <c r="C194" s="2" t="s">
        <v>217</v>
      </c>
      <c r="D194" s="95">
        <v>583.97699999999998</v>
      </c>
      <c r="E194" s="95">
        <v>599.149</v>
      </c>
      <c r="F194" s="95">
        <v>594.19600000000003</v>
      </c>
      <c r="G194" s="95">
        <v>600.74599999999998</v>
      </c>
      <c r="H194" s="95">
        <v>587.50199999999995</v>
      </c>
      <c r="I194" s="95">
        <v>586.98699999999997</v>
      </c>
      <c r="J194" s="95">
        <v>567.91399999999999</v>
      </c>
      <c r="K194" s="95">
        <v>526.19399999999996</v>
      </c>
      <c r="L194" s="95">
        <v>504.50200000000001</v>
      </c>
      <c r="M194" s="95">
        <v>496.04700000000003</v>
      </c>
      <c r="N194" s="95">
        <v>503.137</v>
      </c>
      <c r="O194" s="95">
        <v>493.6</v>
      </c>
      <c r="R194" s="191">
        <v>356.541</v>
      </c>
      <c r="S194" s="95">
        <f t="shared" si="8"/>
        <v>-227.43599999999998</v>
      </c>
      <c r="T194" s="192">
        <f t="shared" si="9"/>
        <v>-0.3894605438227875</v>
      </c>
      <c r="V194" s="95">
        <f t="shared" si="10"/>
        <v>-137.05900000000003</v>
      </c>
      <c r="W194" s="192">
        <f t="shared" si="11"/>
        <v>-0.27767220421393846</v>
      </c>
    </row>
    <row r="195" spans="1:23" ht="12.75" x14ac:dyDescent="0.2">
      <c r="A195" s="1">
        <v>109535504</v>
      </c>
      <c r="B195" s="2" t="s">
        <v>220</v>
      </c>
      <c r="C195" s="2" t="s">
        <v>217</v>
      </c>
      <c r="D195" s="95">
        <v>810.452</v>
      </c>
      <c r="E195" s="95">
        <v>819.34400000000005</v>
      </c>
      <c r="F195" s="95">
        <v>845.904</v>
      </c>
      <c r="G195" s="95">
        <v>877.34</v>
      </c>
      <c r="H195" s="95">
        <v>836.33199999999999</v>
      </c>
      <c r="I195" s="95">
        <v>839.78899999999999</v>
      </c>
      <c r="J195" s="95">
        <v>820.48500000000001</v>
      </c>
      <c r="K195" s="95">
        <v>829.25199999999995</v>
      </c>
      <c r="L195" s="95">
        <v>796.96799999999996</v>
      </c>
      <c r="M195" s="95">
        <v>734.98800000000006</v>
      </c>
      <c r="N195" s="95">
        <v>734.12800000000004</v>
      </c>
      <c r="O195" s="95">
        <v>729.82500000000005</v>
      </c>
      <c r="R195" s="191">
        <v>564.13900000000001</v>
      </c>
      <c r="S195" s="95">
        <f t="shared" ref="S195:S258" si="12">R195-D195</f>
        <v>-246.31299999999999</v>
      </c>
      <c r="T195" s="192">
        <f t="shared" ref="T195:T258" si="13">S195/D195</f>
        <v>-0.30392052829778937</v>
      </c>
      <c r="V195" s="95">
        <f t="shared" ref="V195:V258" si="14">R195-O195</f>
        <v>-165.68600000000004</v>
      </c>
      <c r="W195" s="192">
        <f t="shared" ref="W195:W258" si="15">V195/O195</f>
        <v>-0.22702154626109003</v>
      </c>
    </row>
    <row r="196" spans="1:23" ht="12.75" x14ac:dyDescent="0.2">
      <c r="A196" s="1">
        <v>109537504</v>
      </c>
      <c r="B196" s="2" t="s">
        <v>221</v>
      </c>
      <c r="C196" s="2" t="s">
        <v>217</v>
      </c>
      <c r="D196" s="95">
        <v>648.02</v>
      </c>
      <c r="E196" s="95">
        <v>642.64400000000001</v>
      </c>
      <c r="F196" s="95">
        <v>635.21799999999996</v>
      </c>
      <c r="G196" s="95">
        <v>648.20600000000002</v>
      </c>
      <c r="H196" s="95">
        <v>628.995</v>
      </c>
      <c r="I196" s="95">
        <v>627.72799999999995</v>
      </c>
      <c r="J196" s="95">
        <v>629.24599999999998</v>
      </c>
      <c r="K196" s="95">
        <v>627.79100000000005</v>
      </c>
      <c r="L196" s="95">
        <v>641.78499999999997</v>
      </c>
      <c r="M196" s="95">
        <v>635.79</v>
      </c>
      <c r="N196" s="95">
        <v>633.90099999999995</v>
      </c>
      <c r="O196" s="95">
        <v>616.048</v>
      </c>
      <c r="R196" s="191">
        <v>430.22500000000002</v>
      </c>
      <c r="S196" s="95">
        <f t="shared" si="12"/>
        <v>-217.79499999999996</v>
      </c>
      <c r="T196" s="192">
        <f t="shared" si="13"/>
        <v>-0.33609302182031414</v>
      </c>
      <c r="V196" s="95">
        <f t="shared" si="14"/>
        <v>-185.82299999999998</v>
      </c>
      <c r="W196" s="192">
        <f t="shared" si="15"/>
        <v>-0.30163721008752559</v>
      </c>
    </row>
    <row r="197" spans="1:23" ht="12.75" x14ac:dyDescent="0.2">
      <c r="A197" s="1">
        <v>110141003</v>
      </c>
      <c r="B197" s="2" t="s">
        <v>222</v>
      </c>
      <c r="C197" s="2" t="s">
        <v>223</v>
      </c>
      <c r="D197" s="95">
        <v>2305.7190000000001</v>
      </c>
      <c r="E197" s="95">
        <v>2296.0360000000001</v>
      </c>
      <c r="F197" s="95">
        <v>2271.306</v>
      </c>
      <c r="G197" s="95">
        <v>2297.8240000000001</v>
      </c>
      <c r="H197" s="95">
        <v>2316.0320000000002</v>
      </c>
      <c r="I197" s="95">
        <v>2309.2359999999999</v>
      </c>
      <c r="J197" s="95">
        <v>2339.886</v>
      </c>
      <c r="K197" s="95">
        <v>2315.4140000000002</v>
      </c>
      <c r="L197" s="95">
        <v>2245.6770000000001</v>
      </c>
      <c r="M197" s="95">
        <v>2225.5230000000001</v>
      </c>
      <c r="N197" s="95">
        <v>2200.9270000000001</v>
      </c>
      <c r="O197" s="95">
        <v>2091.857</v>
      </c>
      <c r="R197" s="191">
        <v>1709.011</v>
      </c>
      <c r="S197" s="95">
        <f t="shared" si="12"/>
        <v>-596.70800000000008</v>
      </c>
      <c r="T197" s="192">
        <f t="shared" si="13"/>
        <v>-0.25879476206771079</v>
      </c>
      <c r="V197" s="95">
        <f t="shared" si="14"/>
        <v>-382.846</v>
      </c>
      <c r="W197" s="192">
        <f t="shared" si="15"/>
        <v>-0.18301729037883566</v>
      </c>
    </row>
    <row r="198" spans="1:23" ht="12.75" x14ac:dyDescent="0.2">
      <c r="A198" s="1">
        <v>110141103</v>
      </c>
      <c r="B198" s="2" t="s">
        <v>224</v>
      </c>
      <c r="C198" s="2" t="s">
        <v>223</v>
      </c>
      <c r="D198" s="95">
        <v>2756.4430000000002</v>
      </c>
      <c r="E198" s="95">
        <v>2789.32</v>
      </c>
      <c r="F198" s="95">
        <v>2825.433</v>
      </c>
      <c r="G198" s="95">
        <v>2902.3519999999999</v>
      </c>
      <c r="H198" s="95">
        <v>2965.8760000000002</v>
      </c>
      <c r="I198" s="95">
        <v>2970.01</v>
      </c>
      <c r="J198" s="95">
        <v>2973.3719999999998</v>
      </c>
      <c r="K198" s="95">
        <v>3002.6840000000002</v>
      </c>
      <c r="L198" s="95">
        <v>3048.9059999999999</v>
      </c>
      <c r="M198" s="95">
        <v>3049.8029999999999</v>
      </c>
      <c r="N198" s="95">
        <v>3027.5239999999999</v>
      </c>
      <c r="O198" s="95">
        <v>2998.8139999999999</v>
      </c>
      <c r="R198" s="191">
        <v>2809.01</v>
      </c>
      <c r="S198" s="95">
        <f t="shared" si="12"/>
        <v>52.567000000000007</v>
      </c>
      <c r="T198" s="192">
        <f t="shared" si="13"/>
        <v>1.9070592063757531E-2</v>
      </c>
      <c r="V198" s="95">
        <f t="shared" si="14"/>
        <v>-189.80399999999963</v>
      </c>
      <c r="W198" s="192">
        <f t="shared" si="15"/>
        <v>-6.3293021841301145E-2</v>
      </c>
    </row>
    <row r="199" spans="1:23" ht="12.75" x14ac:dyDescent="0.2">
      <c r="A199" s="1">
        <v>110147003</v>
      </c>
      <c r="B199" s="2" t="s">
        <v>225</v>
      </c>
      <c r="C199" s="2" t="s">
        <v>223</v>
      </c>
      <c r="D199" s="95">
        <v>1688.6210000000001</v>
      </c>
      <c r="E199" s="95">
        <v>1645.7180000000001</v>
      </c>
      <c r="F199" s="95">
        <v>1609.241</v>
      </c>
      <c r="G199" s="95">
        <v>1654.6320000000001</v>
      </c>
      <c r="H199" s="95">
        <v>1678.008</v>
      </c>
      <c r="I199" s="95">
        <v>1680.0450000000001</v>
      </c>
      <c r="J199" s="95">
        <v>1680.08</v>
      </c>
      <c r="K199" s="95">
        <v>1671.009</v>
      </c>
      <c r="L199" s="95">
        <v>1648.4380000000001</v>
      </c>
      <c r="M199" s="95">
        <v>1628.788</v>
      </c>
      <c r="N199" s="95">
        <v>1645.625</v>
      </c>
      <c r="O199" s="95">
        <v>1675.673</v>
      </c>
      <c r="R199" s="191">
        <v>1515.5709999999999</v>
      </c>
      <c r="S199" s="95">
        <f t="shared" si="12"/>
        <v>-173.05000000000018</v>
      </c>
      <c r="T199" s="192">
        <f t="shared" si="13"/>
        <v>-0.10248007101652779</v>
      </c>
      <c r="V199" s="95">
        <f t="shared" si="14"/>
        <v>-160.10200000000009</v>
      </c>
      <c r="W199" s="192">
        <f t="shared" si="15"/>
        <v>-9.554489449910579E-2</v>
      </c>
    </row>
    <row r="200" spans="1:23" ht="12.75" x14ac:dyDescent="0.2">
      <c r="A200" s="1">
        <v>110148002</v>
      </c>
      <c r="B200" s="2" t="s">
        <v>226</v>
      </c>
      <c r="C200" s="2" t="s">
        <v>223</v>
      </c>
      <c r="D200" s="95">
        <v>6198.7259999999997</v>
      </c>
      <c r="E200" s="95">
        <v>6385.22</v>
      </c>
      <c r="F200" s="95">
        <v>6600.23</v>
      </c>
      <c r="G200" s="95">
        <v>6878.4530000000004</v>
      </c>
      <c r="H200" s="95">
        <v>7080.2049999999999</v>
      </c>
      <c r="I200" s="95">
        <v>7207.951</v>
      </c>
      <c r="J200" s="95">
        <v>7343.1030000000001</v>
      </c>
      <c r="K200" s="95">
        <v>7450.1769999999997</v>
      </c>
      <c r="L200" s="95">
        <v>7479.1310000000003</v>
      </c>
      <c r="M200" s="95">
        <v>7539.7920000000004</v>
      </c>
      <c r="N200" s="95">
        <v>7590.8090000000002</v>
      </c>
      <c r="O200" s="95">
        <v>7588.9459999999999</v>
      </c>
      <c r="R200" s="191">
        <v>7169.3919999999998</v>
      </c>
      <c r="S200" s="95">
        <f t="shared" si="12"/>
        <v>970.66600000000017</v>
      </c>
      <c r="T200" s="192">
        <f t="shared" si="13"/>
        <v>0.15659120922589581</v>
      </c>
      <c r="V200" s="95">
        <f t="shared" si="14"/>
        <v>-419.55400000000009</v>
      </c>
      <c r="W200" s="192">
        <f t="shared" si="15"/>
        <v>-5.528488409325881E-2</v>
      </c>
    </row>
    <row r="201" spans="1:23" ht="12.75" x14ac:dyDescent="0.2">
      <c r="A201" s="1">
        <v>110171003</v>
      </c>
      <c r="B201" s="2" t="s">
        <v>227</v>
      </c>
      <c r="C201" s="2" t="s">
        <v>134</v>
      </c>
      <c r="D201" s="95">
        <v>3514.174</v>
      </c>
      <c r="E201" s="95">
        <v>3471.9360000000001</v>
      </c>
      <c r="F201" s="95">
        <v>3446.8009999999999</v>
      </c>
      <c r="G201" s="95">
        <v>3439.3739999999998</v>
      </c>
      <c r="H201" s="95">
        <v>3359.7049999999999</v>
      </c>
      <c r="I201" s="95">
        <v>3355.5459999999998</v>
      </c>
      <c r="J201" s="95">
        <v>3235.2849999999999</v>
      </c>
      <c r="K201" s="95">
        <v>3185.2060000000001</v>
      </c>
      <c r="L201" s="95">
        <v>3138.011</v>
      </c>
      <c r="M201" s="95">
        <v>3073.6439999999998</v>
      </c>
      <c r="N201" s="95">
        <v>3037.5929999999998</v>
      </c>
      <c r="O201" s="95">
        <v>3046.56</v>
      </c>
      <c r="R201" s="191">
        <v>2352.0700000000002</v>
      </c>
      <c r="S201" s="95">
        <f t="shared" si="12"/>
        <v>-1162.1039999999998</v>
      </c>
      <c r="T201" s="192">
        <f t="shared" si="13"/>
        <v>-0.33069051219433065</v>
      </c>
      <c r="V201" s="95">
        <f t="shared" si="14"/>
        <v>-694.48999999999978</v>
      </c>
      <c r="W201" s="192">
        <f t="shared" si="15"/>
        <v>-0.22795874691455273</v>
      </c>
    </row>
    <row r="202" spans="1:23" ht="12.75" x14ac:dyDescent="0.2">
      <c r="A202" s="1">
        <v>110171803</v>
      </c>
      <c r="B202" s="2" t="s">
        <v>228</v>
      </c>
      <c r="C202" s="2" t="s">
        <v>134</v>
      </c>
      <c r="D202" s="95">
        <v>1416.6130000000001</v>
      </c>
      <c r="E202" s="95">
        <v>1421.414</v>
      </c>
      <c r="F202" s="95">
        <v>1401.41</v>
      </c>
      <c r="G202" s="95">
        <v>1392.665</v>
      </c>
      <c r="H202" s="95">
        <v>1358.5150000000001</v>
      </c>
      <c r="I202" s="95">
        <v>1329.242</v>
      </c>
      <c r="J202" s="95">
        <v>1303.941</v>
      </c>
      <c r="K202" s="95">
        <v>1309.5429999999999</v>
      </c>
      <c r="L202" s="95">
        <v>1320.13</v>
      </c>
      <c r="M202" s="95">
        <v>1329.0630000000001</v>
      </c>
      <c r="N202" s="95">
        <v>1308.893</v>
      </c>
      <c r="O202" s="95">
        <v>1302.385</v>
      </c>
      <c r="R202" s="191">
        <v>1034.7280000000001</v>
      </c>
      <c r="S202" s="95">
        <f t="shared" si="12"/>
        <v>-381.88499999999999</v>
      </c>
      <c r="T202" s="192">
        <f t="shared" si="13"/>
        <v>-0.26957609452969866</v>
      </c>
      <c r="V202" s="95">
        <f t="shared" si="14"/>
        <v>-267.65699999999993</v>
      </c>
      <c r="W202" s="192">
        <f t="shared" si="15"/>
        <v>-0.20551296275678846</v>
      </c>
    </row>
    <row r="203" spans="1:23" ht="12.75" x14ac:dyDescent="0.2">
      <c r="A203" s="1">
        <v>110173003</v>
      </c>
      <c r="B203" s="2" t="s">
        <v>229</v>
      </c>
      <c r="C203" s="2" t="s">
        <v>134</v>
      </c>
      <c r="D203" s="95">
        <v>1013.829</v>
      </c>
      <c r="E203" s="95">
        <v>999.33699999999999</v>
      </c>
      <c r="F203" s="95">
        <v>973.86400000000003</v>
      </c>
      <c r="G203" s="95">
        <v>972.93100000000004</v>
      </c>
      <c r="H203" s="95">
        <v>988.81500000000005</v>
      </c>
      <c r="I203" s="95">
        <v>1005.182</v>
      </c>
      <c r="J203" s="95">
        <v>974.77099999999996</v>
      </c>
      <c r="K203" s="95">
        <v>961.95799999999997</v>
      </c>
      <c r="L203" s="95">
        <v>957.56600000000003</v>
      </c>
      <c r="M203" s="95">
        <v>923.40300000000002</v>
      </c>
      <c r="N203" s="95">
        <v>909.25900000000001</v>
      </c>
      <c r="O203" s="95">
        <v>910.98199999999997</v>
      </c>
      <c r="R203" s="191">
        <v>815.06899999999996</v>
      </c>
      <c r="S203" s="95">
        <f t="shared" si="12"/>
        <v>-198.76</v>
      </c>
      <c r="T203" s="192">
        <f t="shared" si="13"/>
        <v>-0.19604884058356981</v>
      </c>
      <c r="V203" s="95">
        <f t="shared" si="14"/>
        <v>-95.913000000000011</v>
      </c>
      <c r="W203" s="192">
        <f t="shared" si="15"/>
        <v>-0.10528528554900099</v>
      </c>
    </row>
    <row r="204" spans="1:23" ht="12.75" x14ac:dyDescent="0.2">
      <c r="A204" s="1">
        <v>110173504</v>
      </c>
      <c r="B204" s="2" t="s">
        <v>230</v>
      </c>
      <c r="C204" s="2" t="s">
        <v>134</v>
      </c>
      <c r="D204" s="95">
        <v>480.07799999999997</v>
      </c>
      <c r="E204" s="95">
        <v>496.572</v>
      </c>
      <c r="F204" s="95">
        <v>492.09500000000003</v>
      </c>
      <c r="G204" s="95">
        <v>465.98200000000003</v>
      </c>
      <c r="H204" s="95">
        <v>459.99700000000001</v>
      </c>
      <c r="I204" s="95">
        <v>446.19200000000001</v>
      </c>
      <c r="J204" s="95">
        <v>439.22399999999999</v>
      </c>
      <c r="K204" s="95">
        <v>446.36500000000001</v>
      </c>
      <c r="L204" s="95">
        <v>444.32499999999999</v>
      </c>
      <c r="M204" s="95">
        <v>453.75700000000001</v>
      </c>
      <c r="N204" s="95">
        <v>434.22500000000002</v>
      </c>
      <c r="O204" s="95">
        <v>416.17</v>
      </c>
      <c r="R204" s="191">
        <v>309.25799999999998</v>
      </c>
      <c r="S204" s="95">
        <f t="shared" si="12"/>
        <v>-170.82</v>
      </c>
      <c r="T204" s="192">
        <f t="shared" si="13"/>
        <v>-0.3558171797082974</v>
      </c>
      <c r="V204" s="95">
        <f t="shared" si="14"/>
        <v>-106.91200000000003</v>
      </c>
      <c r="W204" s="192">
        <f t="shared" si="15"/>
        <v>-0.25689501886248417</v>
      </c>
    </row>
    <row r="205" spans="1:23" ht="12.75" x14ac:dyDescent="0.2">
      <c r="A205" s="1">
        <v>110175003</v>
      </c>
      <c r="B205" s="2" t="s">
        <v>231</v>
      </c>
      <c r="C205" s="2" t="s">
        <v>134</v>
      </c>
      <c r="D205" s="95">
        <v>1232.5070000000001</v>
      </c>
      <c r="E205" s="95">
        <v>1227.623</v>
      </c>
      <c r="F205" s="95">
        <v>1250.394</v>
      </c>
      <c r="G205" s="95">
        <v>1273.373</v>
      </c>
      <c r="H205" s="95">
        <v>1276.066</v>
      </c>
      <c r="I205" s="95">
        <v>1291.6389999999999</v>
      </c>
      <c r="J205" s="95">
        <v>1300.1320000000001</v>
      </c>
      <c r="K205" s="95">
        <v>1283.5709999999999</v>
      </c>
      <c r="L205" s="95">
        <v>1311.5450000000001</v>
      </c>
      <c r="M205" s="95">
        <v>1256.277</v>
      </c>
      <c r="N205" s="95">
        <v>1257.5129999999999</v>
      </c>
      <c r="O205" s="95">
        <v>1224.0550000000001</v>
      </c>
      <c r="R205" s="191">
        <v>913.03700000000003</v>
      </c>
      <c r="S205" s="95">
        <f t="shared" si="12"/>
        <v>-319.47000000000003</v>
      </c>
      <c r="T205" s="192">
        <f t="shared" si="13"/>
        <v>-0.2592033960050531</v>
      </c>
      <c r="V205" s="95">
        <f t="shared" si="14"/>
        <v>-311.01800000000003</v>
      </c>
      <c r="W205" s="192">
        <f t="shared" si="15"/>
        <v>-0.25408825583817723</v>
      </c>
    </row>
    <row r="206" spans="1:23" ht="12.75" x14ac:dyDescent="0.2">
      <c r="A206" s="1">
        <v>110177003</v>
      </c>
      <c r="B206" s="2" t="s">
        <v>232</v>
      </c>
      <c r="C206" s="2" t="s">
        <v>134</v>
      </c>
      <c r="D206" s="95">
        <v>2485.2060000000001</v>
      </c>
      <c r="E206" s="95">
        <v>2482.0189999999998</v>
      </c>
      <c r="F206" s="95">
        <v>2519.5509999999999</v>
      </c>
      <c r="G206" s="95">
        <v>2467.0520000000001</v>
      </c>
      <c r="H206" s="95">
        <v>2438.239</v>
      </c>
      <c r="I206" s="95">
        <v>2455.2109999999998</v>
      </c>
      <c r="J206" s="95">
        <v>2403.12</v>
      </c>
      <c r="K206" s="95">
        <v>2391.3009999999999</v>
      </c>
      <c r="L206" s="95">
        <v>2317.7199999999998</v>
      </c>
      <c r="M206" s="95">
        <v>2282.8139999999999</v>
      </c>
      <c r="N206" s="95">
        <v>2223.9989999999998</v>
      </c>
      <c r="O206" s="95">
        <v>2193.4050000000002</v>
      </c>
      <c r="R206" s="191">
        <v>1802.896</v>
      </c>
      <c r="S206" s="95">
        <f t="shared" si="12"/>
        <v>-682.31000000000017</v>
      </c>
      <c r="T206" s="192">
        <f t="shared" si="13"/>
        <v>-0.27454866920488691</v>
      </c>
      <c r="V206" s="95">
        <f t="shared" si="14"/>
        <v>-390.50900000000024</v>
      </c>
      <c r="W206" s="192">
        <f t="shared" si="15"/>
        <v>-0.17803779967675837</v>
      </c>
    </row>
    <row r="207" spans="1:23" ht="12.75" x14ac:dyDescent="0.2">
      <c r="A207" s="1">
        <v>110179003</v>
      </c>
      <c r="B207" s="2" t="s">
        <v>233</v>
      </c>
      <c r="C207" s="2" t="s">
        <v>134</v>
      </c>
      <c r="D207" s="95">
        <v>1322.5440000000001</v>
      </c>
      <c r="E207" s="95">
        <v>1265.335</v>
      </c>
      <c r="F207" s="95">
        <v>1281.4849999999999</v>
      </c>
      <c r="G207" s="95">
        <v>1243.5640000000001</v>
      </c>
      <c r="H207" s="95">
        <v>1255.194</v>
      </c>
      <c r="I207" s="95">
        <v>1233.5519999999999</v>
      </c>
      <c r="J207" s="95">
        <v>1273.498</v>
      </c>
      <c r="K207" s="95">
        <v>1292.5</v>
      </c>
      <c r="L207" s="95">
        <v>1298.1289999999999</v>
      </c>
      <c r="M207" s="95">
        <v>1336.14</v>
      </c>
      <c r="N207" s="95">
        <v>1346.6759999999999</v>
      </c>
      <c r="O207" s="95">
        <v>1337.96</v>
      </c>
      <c r="R207" s="191">
        <v>1079.963</v>
      </c>
      <c r="S207" s="95">
        <f t="shared" si="12"/>
        <v>-242.58100000000013</v>
      </c>
      <c r="T207" s="192">
        <f t="shared" si="13"/>
        <v>-0.18341998451469299</v>
      </c>
      <c r="V207" s="95">
        <f t="shared" si="14"/>
        <v>-257.99700000000007</v>
      </c>
      <c r="W207" s="192">
        <f t="shared" si="15"/>
        <v>-0.19282863463780686</v>
      </c>
    </row>
    <row r="208" spans="1:23" ht="12.75" x14ac:dyDescent="0.2">
      <c r="A208" s="1">
        <v>110183602</v>
      </c>
      <c r="B208" s="2" t="s">
        <v>234</v>
      </c>
      <c r="C208" s="2" t="s">
        <v>235</v>
      </c>
      <c r="D208" s="95">
        <v>5730.7809999999999</v>
      </c>
      <c r="E208" s="95">
        <v>5706.4179999999997</v>
      </c>
      <c r="F208" s="95">
        <v>5619.52</v>
      </c>
      <c r="G208" s="95">
        <v>5532.8440000000001</v>
      </c>
      <c r="H208" s="95">
        <v>5553.6909999999998</v>
      </c>
      <c r="I208" s="95">
        <v>5364.0240000000003</v>
      </c>
      <c r="J208" s="95">
        <v>5359.5169999999998</v>
      </c>
      <c r="K208" s="95">
        <v>5243.5290000000005</v>
      </c>
      <c r="L208" s="95">
        <v>5113.62</v>
      </c>
      <c r="M208" s="95">
        <v>5086.9930000000004</v>
      </c>
      <c r="N208" s="95">
        <v>4994.1099999999997</v>
      </c>
      <c r="O208" s="95">
        <v>4956.4399999999996</v>
      </c>
      <c r="R208" s="191">
        <v>4459.2960000000003</v>
      </c>
      <c r="S208" s="95">
        <f t="shared" si="12"/>
        <v>-1271.4849999999997</v>
      </c>
      <c r="T208" s="192">
        <f t="shared" si="13"/>
        <v>-0.22186941012054023</v>
      </c>
      <c r="V208" s="95">
        <f t="shared" si="14"/>
        <v>-497.14399999999932</v>
      </c>
      <c r="W208" s="192">
        <f t="shared" si="15"/>
        <v>-0.10030263656979593</v>
      </c>
    </row>
    <row r="209" spans="1:23" ht="12.75" x14ac:dyDescent="0.2">
      <c r="A209" s="1">
        <v>111291304</v>
      </c>
      <c r="B209" s="2" t="s">
        <v>236</v>
      </c>
      <c r="C209" s="2" t="s">
        <v>237</v>
      </c>
      <c r="D209" s="95">
        <v>1160.5619999999999</v>
      </c>
      <c r="E209" s="95">
        <v>1205.5139999999999</v>
      </c>
      <c r="F209" s="95">
        <v>1195.4269999999999</v>
      </c>
      <c r="G209" s="95">
        <v>1155.2919999999999</v>
      </c>
      <c r="H209" s="95">
        <v>1170.153</v>
      </c>
      <c r="I209" s="95">
        <v>1143.576</v>
      </c>
      <c r="J209" s="95">
        <v>1137.79</v>
      </c>
      <c r="K209" s="95">
        <v>1102.069</v>
      </c>
      <c r="L209" s="95">
        <v>1070.8409999999999</v>
      </c>
      <c r="M209" s="95">
        <v>1022.686</v>
      </c>
      <c r="N209" s="95">
        <v>1013.039</v>
      </c>
      <c r="O209" s="95">
        <v>1019.93</v>
      </c>
      <c r="R209" s="191">
        <v>1013.3819999999999</v>
      </c>
      <c r="S209" s="95">
        <f t="shared" si="12"/>
        <v>-147.17999999999995</v>
      </c>
      <c r="T209" s="192">
        <f t="shared" si="13"/>
        <v>-0.12681786927367944</v>
      </c>
      <c r="V209" s="95">
        <f t="shared" si="14"/>
        <v>-6.5480000000000018</v>
      </c>
      <c r="W209" s="192">
        <f t="shared" si="15"/>
        <v>-6.4200484346965013E-3</v>
      </c>
    </row>
    <row r="210" spans="1:23" ht="12.75" x14ac:dyDescent="0.2">
      <c r="A210" s="1">
        <v>111292304</v>
      </c>
      <c r="B210" s="2" t="s">
        <v>238</v>
      </c>
      <c r="C210" s="2" t="s">
        <v>237</v>
      </c>
      <c r="D210" s="95">
        <v>547.02700000000004</v>
      </c>
      <c r="E210" s="95">
        <v>532.23400000000004</v>
      </c>
      <c r="F210" s="95">
        <v>534.51</v>
      </c>
      <c r="G210" s="95">
        <v>529.92200000000003</v>
      </c>
      <c r="H210" s="95">
        <v>541.23500000000001</v>
      </c>
      <c r="I210" s="95">
        <v>549.12400000000002</v>
      </c>
      <c r="J210" s="95">
        <v>514.43600000000004</v>
      </c>
      <c r="K210" s="95">
        <v>527.62199999999996</v>
      </c>
      <c r="L210" s="95">
        <v>525.36</v>
      </c>
      <c r="M210" s="95">
        <v>517.101</v>
      </c>
      <c r="N210" s="95">
        <v>510.65300000000002</v>
      </c>
      <c r="O210" s="95">
        <v>486.26100000000002</v>
      </c>
      <c r="R210" s="191">
        <v>367.113</v>
      </c>
      <c r="S210" s="95">
        <f t="shared" si="12"/>
        <v>-179.91400000000004</v>
      </c>
      <c r="T210" s="192">
        <f t="shared" si="13"/>
        <v>-0.32889418621018712</v>
      </c>
      <c r="V210" s="95">
        <f t="shared" si="14"/>
        <v>-119.14800000000002</v>
      </c>
      <c r="W210" s="192">
        <f t="shared" si="15"/>
        <v>-0.24502890423044418</v>
      </c>
    </row>
    <row r="211" spans="1:23" ht="12.75" x14ac:dyDescent="0.2">
      <c r="A211" s="1">
        <v>111297504</v>
      </c>
      <c r="B211" s="2" t="s">
        <v>239</v>
      </c>
      <c r="C211" s="2" t="s">
        <v>237</v>
      </c>
      <c r="D211" s="95">
        <v>893.79</v>
      </c>
      <c r="E211" s="95">
        <v>887.31600000000003</v>
      </c>
      <c r="F211" s="95">
        <v>889.322</v>
      </c>
      <c r="G211" s="95">
        <v>899.87900000000002</v>
      </c>
      <c r="H211" s="95">
        <v>899.39300000000003</v>
      </c>
      <c r="I211" s="95">
        <v>916.05</v>
      </c>
      <c r="J211" s="95">
        <v>898.803</v>
      </c>
      <c r="K211" s="95">
        <v>866.03099999999995</v>
      </c>
      <c r="L211" s="95">
        <v>851.73500000000001</v>
      </c>
      <c r="M211" s="95">
        <v>877.57600000000002</v>
      </c>
      <c r="N211" s="95">
        <v>903.33</v>
      </c>
      <c r="O211" s="95">
        <v>911.67899999999997</v>
      </c>
      <c r="R211" s="191">
        <v>761.04100000000005</v>
      </c>
      <c r="S211" s="95">
        <f t="shared" si="12"/>
        <v>-132.74899999999991</v>
      </c>
      <c r="T211" s="192">
        <f t="shared" si="13"/>
        <v>-0.1485237024356951</v>
      </c>
      <c r="V211" s="95">
        <f t="shared" si="14"/>
        <v>-150.63799999999992</v>
      </c>
      <c r="W211" s="192">
        <f t="shared" si="15"/>
        <v>-0.16523140271959749</v>
      </c>
    </row>
    <row r="212" spans="1:23" ht="12.75" x14ac:dyDescent="0.2">
      <c r="A212" s="1">
        <v>111312503</v>
      </c>
      <c r="B212" s="2" t="s">
        <v>240</v>
      </c>
      <c r="C212" s="2" t="s">
        <v>241</v>
      </c>
      <c r="D212" s="95">
        <v>2486.9499999999998</v>
      </c>
      <c r="E212" s="95">
        <v>2466.107</v>
      </c>
      <c r="F212" s="95">
        <v>2476.377</v>
      </c>
      <c r="G212" s="95">
        <v>2480.69</v>
      </c>
      <c r="H212" s="95">
        <v>2493.0889999999999</v>
      </c>
      <c r="I212" s="95">
        <v>2561.0880000000002</v>
      </c>
      <c r="J212" s="95">
        <v>2545.4110000000001</v>
      </c>
      <c r="K212" s="95">
        <v>2566.221</v>
      </c>
      <c r="L212" s="95">
        <v>2568.9690000000001</v>
      </c>
      <c r="M212" s="95">
        <v>2511.3719999999998</v>
      </c>
      <c r="N212" s="95">
        <v>2470.1790000000001</v>
      </c>
      <c r="O212" s="95">
        <v>2442.8490000000002</v>
      </c>
      <c r="R212" s="191">
        <v>2078.5569999999998</v>
      </c>
      <c r="S212" s="95">
        <f t="shared" si="12"/>
        <v>-408.39300000000003</v>
      </c>
      <c r="T212" s="192">
        <f t="shared" si="13"/>
        <v>-0.1642143991636342</v>
      </c>
      <c r="V212" s="95">
        <f t="shared" si="14"/>
        <v>-364.29200000000037</v>
      </c>
      <c r="W212" s="192">
        <f t="shared" si="15"/>
        <v>-0.14912587720321654</v>
      </c>
    </row>
    <row r="213" spans="1:23" ht="12.75" x14ac:dyDescent="0.2">
      <c r="A213" s="1">
        <v>111312804</v>
      </c>
      <c r="B213" s="2" t="s">
        <v>242</v>
      </c>
      <c r="C213" s="2" t="s">
        <v>241</v>
      </c>
      <c r="D213" s="95">
        <v>1026.2819999999999</v>
      </c>
      <c r="E213" s="95">
        <v>1020.038</v>
      </c>
      <c r="F213" s="95">
        <v>1028.759</v>
      </c>
      <c r="G213" s="95">
        <v>996.90599999999995</v>
      </c>
      <c r="H213" s="95">
        <v>980.39400000000001</v>
      </c>
      <c r="I213" s="95">
        <v>964.78</v>
      </c>
      <c r="J213" s="95">
        <v>965.399</v>
      </c>
      <c r="K213" s="95">
        <v>914.72799999999995</v>
      </c>
      <c r="L213" s="95">
        <v>907.47</v>
      </c>
      <c r="M213" s="95">
        <v>927.30799999999999</v>
      </c>
      <c r="N213" s="95">
        <v>911.20299999999997</v>
      </c>
      <c r="O213" s="95">
        <v>905.95799999999997</v>
      </c>
      <c r="R213" s="191">
        <v>746.86800000000005</v>
      </c>
      <c r="S213" s="95">
        <f t="shared" si="12"/>
        <v>-279.41399999999987</v>
      </c>
      <c r="T213" s="192">
        <f t="shared" si="13"/>
        <v>-0.27225850204914426</v>
      </c>
      <c r="V213" s="95">
        <f t="shared" si="14"/>
        <v>-159.08999999999992</v>
      </c>
      <c r="W213" s="192">
        <f t="shared" si="15"/>
        <v>-0.17560416708059307</v>
      </c>
    </row>
    <row r="214" spans="1:23" ht="12.75" x14ac:dyDescent="0.2">
      <c r="A214" s="1">
        <v>111316003</v>
      </c>
      <c r="B214" s="2" t="s">
        <v>243</v>
      </c>
      <c r="C214" s="2" t="s">
        <v>241</v>
      </c>
      <c r="D214" s="95">
        <v>1830.203</v>
      </c>
      <c r="E214" s="95">
        <v>1798.826</v>
      </c>
      <c r="F214" s="95">
        <v>1784.5170000000001</v>
      </c>
      <c r="G214" s="95">
        <v>1764.4190000000001</v>
      </c>
      <c r="H214" s="95">
        <v>1762.3389999999999</v>
      </c>
      <c r="I214" s="95">
        <v>1724.192</v>
      </c>
      <c r="J214" s="95">
        <v>1711.6110000000001</v>
      </c>
      <c r="K214" s="95">
        <v>1667.4169999999999</v>
      </c>
      <c r="L214" s="95">
        <v>1603.318</v>
      </c>
      <c r="M214" s="95">
        <v>1613.818</v>
      </c>
      <c r="N214" s="95">
        <v>1569.75</v>
      </c>
      <c r="O214" s="95">
        <v>1570.277</v>
      </c>
      <c r="R214" s="191">
        <v>1516.7470000000001</v>
      </c>
      <c r="S214" s="95">
        <f t="shared" si="12"/>
        <v>-313.4559999999999</v>
      </c>
      <c r="T214" s="192">
        <f t="shared" si="13"/>
        <v>-0.17126843306452885</v>
      </c>
      <c r="V214" s="95">
        <f t="shared" si="14"/>
        <v>-53.529999999999973</v>
      </c>
      <c r="W214" s="192">
        <f t="shared" si="15"/>
        <v>-3.4089526879652422E-2</v>
      </c>
    </row>
    <row r="215" spans="1:23" ht="12.75" x14ac:dyDescent="0.2">
      <c r="A215" s="1">
        <v>111317503</v>
      </c>
      <c r="B215" s="2" t="s">
        <v>244</v>
      </c>
      <c r="C215" s="2" t="s">
        <v>241</v>
      </c>
      <c r="D215" s="95">
        <v>1369.9559999999999</v>
      </c>
      <c r="E215" s="95">
        <v>1350.8530000000001</v>
      </c>
      <c r="F215" s="95">
        <v>1339.194</v>
      </c>
      <c r="G215" s="95">
        <v>1329.1579999999999</v>
      </c>
      <c r="H215" s="95">
        <v>1334.6859999999999</v>
      </c>
      <c r="I215" s="95">
        <v>1356.45</v>
      </c>
      <c r="J215" s="95">
        <v>1373.2639999999999</v>
      </c>
      <c r="K215" s="95">
        <v>1372.35</v>
      </c>
      <c r="L215" s="95">
        <v>1362.183</v>
      </c>
      <c r="M215" s="95">
        <v>1337.999</v>
      </c>
      <c r="N215" s="95">
        <v>1358.7739999999999</v>
      </c>
      <c r="O215" s="95">
        <v>1325.6980000000001</v>
      </c>
      <c r="R215" s="191">
        <v>1233.2449999999999</v>
      </c>
      <c r="S215" s="95">
        <f t="shared" si="12"/>
        <v>-136.71100000000001</v>
      </c>
      <c r="T215" s="192">
        <f t="shared" si="13"/>
        <v>-9.9792256101655832E-2</v>
      </c>
      <c r="V215" s="95">
        <f t="shared" si="14"/>
        <v>-92.453000000000202</v>
      </c>
      <c r="W215" s="192">
        <f t="shared" si="15"/>
        <v>-6.9739111019251898E-2</v>
      </c>
    </row>
    <row r="216" spans="1:23" ht="12.75" x14ac:dyDescent="0.2">
      <c r="A216" s="1">
        <v>111343603</v>
      </c>
      <c r="B216" s="2" t="s">
        <v>245</v>
      </c>
      <c r="C216" s="2" t="s">
        <v>246</v>
      </c>
      <c r="D216" s="95">
        <v>3446.482</v>
      </c>
      <c r="E216" s="95">
        <v>3493.29</v>
      </c>
      <c r="F216" s="95">
        <v>3461.444</v>
      </c>
      <c r="G216" s="95">
        <v>3445.8629999999998</v>
      </c>
      <c r="H216" s="95">
        <v>3425.7570000000001</v>
      </c>
      <c r="I216" s="95">
        <v>3430.7849999999999</v>
      </c>
      <c r="J216" s="95">
        <v>3457.2469999999998</v>
      </c>
      <c r="K216" s="95">
        <v>3405.8090000000002</v>
      </c>
      <c r="L216" s="95">
        <v>3394.8690000000001</v>
      </c>
      <c r="M216" s="95">
        <v>3310.1869999999999</v>
      </c>
      <c r="N216" s="95">
        <v>3313.002</v>
      </c>
      <c r="O216" s="95">
        <v>3256.9360000000001</v>
      </c>
      <c r="R216" s="191">
        <v>2983.5340000000001</v>
      </c>
      <c r="S216" s="95">
        <f t="shared" si="12"/>
        <v>-462.94799999999987</v>
      </c>
      <c r="T216" s="192">
        <f t="shared" si="13"/>
        <v>-0.13432479844664788</v>
      </c>
      <c r="V216" s="95">
        <f t="shared" si="14"/>
        <v>-273.40200000000004</v>
      </c>
      <c r="W216" s="192">
        <f t="shared" si="15"/>
        <v>-8.3944541741071993E-2</v>
      </c>
    </row>
    <row r="217" spans="1:23" ht="12.75" x14ac:dyDescent="0.2">
      <c r="A217" s="1">
        <v>111444602</v>
      </c>
      <c r="B217" s="2" t="s">
        <v>247</v>
      </c>
      <c r="C217" s="2" t="s">
        <v>248</v>
      </c>
      <c r="D217" s="95">
        <v>6190.5110000000004</v>
      </c>
      <c r="E217" s="95">
        <v>6228.6120000000001</v>
      </c>
      <c r="F217" s="95">
        <v>6229.4030000000002</v>
      </c>
      <c r="G217" s="95">
        <v>6289.21</v>
      </c>
      <c r="H217" s="95">
        <v>6306.2020000000002</v>
      </c>
      <c r="I217" s="95">
        <v>6286.4059999999999</v>
      </c>
      <c r="J217" s="95">
        <v>6289.6310000000003</v>
      </c>
      <c r="K217" s="95">
        <v>6235.5320000000002</v>
      </c>
      <c r="L217" s="95">
        <v>6149.7079999999996</v>
      </c>
      <c r="M217" s="95">
        <v>6153.951</v>
      </c>
      <c r="N217" s="95">
        <v>6142.6130000000003</v>
      </c>
      <c r="O217" s="95">
        <v>6109.924</v>
      </c>
      <c r="R217" s="191">
        <v>5179.0110000000004</v>
      </c>
      <c r="S217" s="95">
        <f t="shared" si="12"/>
        <v>-1011.5</v>
      </c>
      <c r="T217" s="192">
        <f t="shared" si="13"/>
        <v>-0.16339523506217821</v>
      </c>
      <c r="V217" s="95">
        <f t="shared" si="14"/>
        <v>-930.91299999999956</v>
      </c>
      <c r="W217" s="192">
        <f t="shared" si="15"/>
        <v>-0.15236081496267376</v>
      </c>
    </row>
    <row r="218" spans="1:23" ht="12.75" x14ac:dyDescent="0.2">
      <c r="A218" s="1">
        <v>112011103</v>
      </c>
      <c r="B218" s="2" t="s">
        <v>249</v>
      </c>
      <c r="C218" s="2" t="s">
        <v>250</v>
      </c>
      <c r="D218" s="95">
        <v>1866.3979999999999</v>
      </c>
      <c r="E218" s="95">
        <v>1922.403</v>
      </c>
      <c r="F218" s="95">
        <v>1948.123</v>
      </c>
      <c r="G218" s="95">
        <v>1922.1079999999999</v>
      </c>
      <c r="H218" s="95">
        <v>1999.5060000000001</v>
      </c>
      <c r="I218" s="95">
        <v>2020.7270000000001</v>
      </c>
      <c r="J218" s="95">
        <v>2065.6350000000002</v>
      </c>
      <c r="K218" s="95">
        <v>2089.1680000000001</v>
      </c>
      <c r="L218" s="95">
        <v>2103.2020000000002</v>
      </c>
      <c r="M218" s="95">
        <v>2093.0819999999999</v>
      </c>
      <c r="N218" s="95">
        <v>2156.2959999999998</v>
      </c>
      <c r="O218" s="95">
        <v>2184.1909999999998</v>
      </c>
      <c r="R218" s="191">
        <v>2072.9760000000001</v>
      </c>
      <c r="S218" s="95">
        <f t="shared" si="12"/>
        <v>206.5780000000002</v>
      </c>
      <c r="T218" s="192">
        <f t="shared" si="13"/>
        <v>0.11068271611949874</v>
      </c>
      <c r="V218" s="95">
        <f t="shared" si="14"/>
        <v>-111.21499999999969</v>
      </c>
      <c r="W218" s="192">
        <f t="shared" si="15"/>
        <v>-5.0918166039508314E-2</v>
      </c>
    </row>
    <row r="219" spans="1:23" ht="12.75" x14ac:dyDescent="0.2">
      <c r="A219" s="1">
        <v>112011603</v>
      </c>
      <c r="B219" s="2" t="s">
        <v>251</v>
      </c>
      <c r="C219" s="2" t="s">
        <v>250</v>
      </c>
      <c r="D219" s="95">
        <v>2876.752</v>
      </c>
      <c r="E219" s="95">
        <v>2988.6729999999998</v>
      </c>
      <c r="F219" s="95">
        <v>2989.259</v>
      </c>
      <c r="G219" s="95">
        <v>3051.5030000000002</v>
      </c>
      <c r="H219" s="95">
        <v>3202.7820000000002</v>
      </c>
      <c r="I219" s="95">
        <v>3316.308</v>
      </c>
      <c r="J219" s="95">
        <v>3422.681</v>
      </c>
      <c r="K219" s="95">
        <v>3519.9769999999999</v>
      </c>
      <c r="L219" s="95">
        <v>3584.0329999999999</v>
      </c>
      <c r="M219" s="95">
        <v>3587.761</v>
      </c>
      <c r="N219" s="95">
        <v>3631.6289999999999</v>
      </c>
      <c r="O219" s="95">
        <v>3703.7950000000001</v>
      </c>
      <c r="R219" s="191">
        <v>3955.779</v>
      </c>
      <c r="S219" s="95">
        <f t="shared" si="12"/>
        <v>1079.027</v>
      </c>
      <c r="T219" s="192">
        <f t="shared" si="13"/>
        <v>0.37508516549219401</v>
      </c>
      <c r="V219" s="95">
        <f t="shared" si="14"/>
        <v>251.98399999999992</v>
      </c>
      <c r="W219" s="192">
        <f t="shared" si="15"/>
        <v>6.8034002961826975E-2</v>
      </c>
    </row>
    <row r="220" spans="1:23" ht="12.75" x14ac:dyDescent="0.2">
      <c r="A220" s="1">
        <v>112013054</v>
      </c>
      <c r="B220" s="2" t="s">
        <v>252</v>
      </c>
      <c r="C220" s="2" t="s">
        <v>250</v>
      </c>
      <c r="D220" s="95">
        <v>913.79200000000003</v>
      </c>
      <c r="E220" s="95">
        <v>961.58399999999995</v>
      </c>
      <c r="F220" s="95">
        <v>1027.259</v>
      </c>
      <c r="G220" s="95">
        <v>1050.4680000000001</v>
      </c>
      <c r="H220" s="95">
        <v>1121.414</v>
      </c>
      <c r="I220" s="95">
        <v>1173.9100000000001</v>
      </c>
      <c r="J220" s="95">
        <v>1224.893</v>
      </c>
      <c r="K220" s="95">
        <v>1257.663</v>
      </c>
      <c r="L220" s="95">
        <v>1271.384</v>
      </c>
      <c r="M220" s="95">
        <v>1286.944</v>
      </c>
      <c r="N220" s="95">
        <v>1304.607</v>
      </c>
      <c r="O220" s="95">
        <v>1312.0530000000001</v>
      </c>
      <c r="R220" s="191">
        <v>1082.047</v>
      </c>
      <c r="S220" s="95">
        <f t="shared" si="12"/>
        <v>168.255</v>
      </c>
      <c r="T220" s="192">
        <f t="shared" si="13"/>
        <v>0.18412833555119765</v>
      </c>
      <c r="V220" s="95">
        <f t="shared" si="14"/>
        <v>-230.00600000000009</v>
      </c>
      <c r="W220" s="192">
        <f t="shared" si="15"/>
        <v>-0.17530236964512871</v>
      </c>
    </row>
    <row r="221" spans="1:23" ht="12.75" x14ac:dyDescent="0.2">
      <c r="A221" s="1">
        <v>112013753</v>
      </c>
      <c r="B221" s="2" t="s">
        <v>253</v>
      </c>
      <c r="C221" s="2" t="s">
        <v>250</v>
      </c>
      <c r="D221" s="95">
        <v>3495.3490000000002</v>
      </c>
      <c r="E221" s="95">
        <v>3531.6619999999998</v>
      </c>
      <c r="F221" s="95">
        <v>3591.6669999999999</v>
      </c>
      <c r="G221" s="95">
        <v>3717.4929999999999</v>
      </c>
      <c r="H221" s="95">
        <v>3757.7049999999999</v>
      </c>
      <c r="I221" s="95">
        <v>3776.5639999999999</v>
      </c>
      <c r="J221" s="95">
        <v>3707.9229999999998</v>
      </c>
      <c r="K221" s="95">
        <v>3682.2460000000001</v>
      </c>
      <c r="L221" s="95">
        <v>3653.942</v>
      </c>
      <c r="M221" s="95">
        <v>3623.09</v>
      </c>
      <c r="N221" s="95">
        <v>3591.1280000000002</v>
      </c>
      <c r="O221" s="95">
        <v>3529.6660000000002</v>
      </c>
      <c r="R221" s="191">
        <v>3110.4</v>
      </c>
      <c r="S221" s="95">
        <f t="shared" si="12"/>
        <v>-384.94900000000007</v>
      </c>
      <c r="T221" s="192">
        <f t="shared" si="13"/>
        <v>-0.11013177797124123</v>
      </c>
      <c r="V221" s="95">
        <f t="shared" si="14"/>
        <v>-419.26600000000008</v>
      </c>
      <c r="W221" s="192">
        <f t="shared" si="15"/>
        <v>-0.11878347696354274</v>
      </c>
    </row>
    <row r="222" spans="1:23" ht="12.75" x14ac:dyDescent="0.2">
      <c r="A222" s="1">
        <v>112015203</v>
      </c>
      <c r="B222" s="2" t="s">
        <v>254</v>
      </c>
      <c r="C222" s="2" t="s">
        <v>250</v>
      </c>
      <c r="D222" s="95">
        <v>1879.4559999999999</v>
      </c>
      <c r="E222" s="95">
        <v>1908.556</v>
      </c>
      <c r="F222" s="95">
        <v>1991.4490000000001</v>
      </c>
      <c r="G222" s="95">
        <v>2001.5940000000001</v>
      </c>
      <c r="H222" s="95">
        <v>2013.3150000000001</v>
      </c>
      <c r="I222" s="95">
        <v>2110.2139999999999</v>
      </c>
      <c r="J222" s="95">
        <v>2197.1880000000001</v>
      </c>
      <c r="K222" s="95">
        <v>2290.5709999999999</v>
      </c>
      <c r="L222" s="95">
        <v>2333.6469999999999</v>
      </c>
      <c r="M222" s="95">
        <v>2327.0859999999998</v>
      </c>
      <c r="N222" s="95">
        <v>2362.0610000000001</v>
      </c>
      <c r="O222" s="95">
        <v>2401.67</v>
      </c>
      <c r="R222" s="191">
        <v>2060.913</v>
      </c>
      <c r="S222" s="95">
        <f t="shared" si="12"/>
        <v>181.45700000000011</v>
      </c>
      <c r="T222" s="192">
        <f t="shared" si="13"/>
        <v>9.6547618034154625E-2</v>
      </c>
      <c r="V222" s="95">
        <f t="shared" si="14"/>
        <v>-340.75700000000006</v>
      </c>
      <c r="W222" s="192">
        <f t="shared" si="15"/>
        <v>-0.14188335616466877</v>
      </c>
    </row>
    <row r="223" spans="1:23" ht="12.75" x14ac:dyDescent="0.2">
      <c r="A223" s="1">
        <v>112018523</v>
      </c>
      <c r="B223" s="2" t="s">
        <v>255</v>
      </c>
      <c r="C223" s="2" t="s">
        <v>250</v>
      </c>
      <c r="D223" s="95">
        <v>1700.1020000000001</v>
      </c>
      <c r="E223" s="95">
        <v>1696.473</v>
      </c>
      <c r="F223" s="95">
        <v>1723.9780000000001</v>
      </c>
      <c r="G223" s="95">
        <v>1756.251</v>
      </c>
      <c r="H223" s="95">
        <v>1742.4929999999999</v>
      </c>
      <c r="I223" s="95">
        <v>1763.62</v>
      </c>
      <c r="J223" s="95">
        <v>1810.9359999999999</v>
      </c>
      <c r="K223" s="95">
        <v>1843.59</v>
      </c>
      <c r="L223" s="95">
        <v>1842.902</v>
      </c>
      <c r="M223" s="95">
        <v>1851.8879999999999</v>
      </c>
      <c r="N223" s="95">
        <v>1815.316</v>
      </c>
      <c r="O223" s="95">
        <v>1804.261</v>
      </c>
      <c r="R223" s="191">
        <v>1777.645</v>
      </c>
      <c r="S223" s="95">
        <f t="shared" si="12"/>
        <v>77.542999999999893</v>
      </c>
      <c r="T223" s="192">
        <f t="shared" si="13"/>
        <v>4.5610792764198792E-2</v>
      </c>
      <c r="V223" s="95">
        <f t="shared" si="14"/>
        <v>-26.615999999999985</v>
      </c>
      <c r="W223" s="192">
        <f t="shared" si="15"/>
        <v>-1.4751746005705375E-2</v>
      </c>
    </row>
    <row r="224" spans="1:23" ht="12.75" x14ac:dyDescent="0.2">
      <c r="A224" s="1">
        <v>112281302</v>
      </c>
      <c r="B224" s="2" t="s">
        <v>256</v>
      </c>
      <c r="C224" s="2" t="s">
        <v>257</v>
      </c>
      <c r="D224" s="95">
        <v>8013.808</v>
      </c>
      <c r="E224" s="95">
        <v>8129.7269999999999</v>
      </c>
      <c r="F224" s="95">
        <v>8121.2430000000004</v>
      </c>
      <c r="G224" s="95">
        <v>8119.93</v>
      </c>
      <c r="H224" s="95">
        <v>8073.2749999999996</v>
      </c>
      <c r="I224" s="95">
        <v>8053.277</v>
      </c>
      <c r="J224" s="95">
        <v>8035.7420000000002</v>
      </c>
      <c r="K224" s="95">
        <v>7975.1980000000003</v>
      </c>
      <c r="L224" s="95">
        <v>7967.8739999999998</v>
      </c>
      <c r="M224" s="95">
        <v>7993.2259999999997</v>
      </c>
      <c r="N224" s="95">
        <v>8045.38</v>
      </c>
      <c r="O224" s="95">
        <v>8165.451</v>
      </c>
      <c r="R224" s="191">
        <v>9515.5239999999994</v>
      </c>
      <c r="S224" s="95">
        <f t="shared" si="12"/>
        <v>1501.7159999999994</v>
      </c>
      <c r="T224" s="192">
        <f t="shared" si="13"/>
        <v>0.18739106302521841</v>
      </c>
      <c r="V224" s="95">
        <f t="shared" si="14"/>
        <v>1350.0729999999994</v>
      </c>
      <c r="W224" s="192">
        <f t="shared" si="15"/>
        <v>0.16533967321584556</v>
      </c>
    </row>
    <row r="225" spans="1:23" ht="12.75" x14ac:dyDescent="0.2">
      <c r="A225" s="1">
        <v>112282004</v>
      </c>
      <c r="B225" s="2" t="s">
        <v>258</v>
      </c>
      <c r="C225" s="2" t="s">
        <v>257</v>
      </c>
      <c r="D225" s="95">
        <v>547.26499999999999</v>
      </c>
      <c r="E225" s="95">
        <v>535.98800000000006</v>
      </c>
      <c r="F225" s="95">
        <v>529.89</v>
      </c>
      <c r="G225" s="95">
        <v>536.57000000000005</v>
      </c>
      <c r="H225" s="95">
        <v>563.59400000000005</v>
      </c>
      <c r="I225" s="95">
        <v>550.38599999999997</v>
      </c>
      <c r="J225" s="95">
        <v>560.84</v>
      </c>
      <c r="K225" s="95">
        <v>560.50300000000004</v>
      </c>
      <c r="L225" s="95">
        <v>579.67600000000004</v>
      </c>
      <c r="M225" s="95">
        <v>575.08299999999997</v>
      </c>
      <c r="N225" s="95">
        <v>575.74400000000003</v>
      </c>
      <c r="O225" s="95">
        <v>579.49</v>
      </c>
      <c r="R225" s="191">
        <v>509.541</v>
      </c>
      <c r="S225" s="95">
        <f t="shared" si="12"/>
        <v>-37.72399999999999</v>
      </c>
      <c r="T225" s="192">
        <f t="shared" si="13"/>
        <v>-6.8931870300494261E-2</v>
      </c>
      <c r="V225" s="95">
        <f t="shared" si="14"/>
        <v>-69.949000000000012</v>
      </c>
      <c r="W225" s="192">
        <f t="shared" si="15"/>
        <v>-0.12070786381128236</v>
      </c>
    </row>
    <row r="226" spans="1:23" ht="12.75" x14ac:dyDescent="0.2">
      <c r="A226" s="1">
        <v>112283003</v>
      </c>
      <c r="B226" s="2" t="s">
        <v>259</v>
      </c>
      <c r="C226" s="2" t="s">
        <v>257</v>
      </c>
      <c r="D226" s="95">
        <v>2200.0430000000001</v>
      </c>
      <c r="E226" s="95">
        <v>2220.797</v>
      </c>
      <c r="F226" s="95">
        <v>2266.5</v>
      </c>
      <c r="G226" s="95">
        <v>2300.2539999999999</v>
      </c>
      <c r="H226" s="95">
        <v>2388.0340000000001</v>
      </c>
      <c r="I226" s="95">
        <v>2473.4769999999999</v>
      </c>
      <c r="J226" s="95">
        <v>2548.7049999999999</v>
      </c>
      <c r="K226" s="95">
        <v>2575.1320000000001</v>
      </c>
      <c r="L226" s="95">
        <v>2621.009</v>
      </c>
      <c r="M226" s="95">
        <v>2648.6889999999999</v>
      </c>
      <c r="N226" s="95">
        <v>2657.8359999999998</v>
      </c>
      <c r="O226" s="95">
        <v>2687.451</v>
      </c>
      <c r="R226" s="191">
        <v>3080.4789999999998</v>
      </c>
      <c r="S226" s="95">
        <f t="shared" si="12"/>
        <v>880.43599999999969</v>
      </c>
      <c r="T226" s="192">
        <f t="shared" si="13"/>
        <v>0.40019035991569241</v>
      </c>
      <c r="V226" s="95">
        <f t="shared" si="14"/>
        <v>393.02799999999979</v>
      </c>
      <c r="W226" s="192">
        <f t="shared" si="15"/>
        <v>0.14624564317637784</v>
      </c>
    </row>
    <row r="227" spans="1:23" ht="12.75" x14ac:dyDescent="0.2">
      <c r="A227" s="1">
        <v>112286003</v>
      </c>
      <c r="B227" s="2" t="s">
        <v>260</v>
      </c>
      <c r="C227" s="2" t="s">
        <v>257</v>
      </c>
      <c r="D227" s="95">
        <v>2736.1930000000002</v>
      </c>
      <c r="E227" s="95">
        <v>2697.576</v>
      </c>
      <c r="F227" s="95">
        <v>2727.605</v>
      </c>
      <c r="G227" s="95">
        <v>2743.4430000000002</v>
      </c>
      <c r="H227" s="95">
        <v>2765.491</v>
      </c>
      <c r="I227" s="95">
        <v>2743.5450000000001</v>
      </c>
      <c r="J227" s="95">
        <v>2752.9549999999999</v>
      </c>
      <c r="K227" s="95">
        <v>2751.837</v>
      </c>
      <c r="L227" s="95">
        <v>2694.1280000000002</v>
      </c>
      <c r="M227" s="95">
        <v>2664.529</v>
      </c>
      <c r="N227" s="95">
        <v>2698.5079999999998</v>
      </c>
      <c r="O227" s="95">
        <v>2683.2310000000002</v>
      </c>
      <c r="R227" s="191">
        <v>2546.7930000000001</v>
      </c>
      <c r="S227" s="95">
        <f t="shared" si="12"/>
        <v>-189.40000000000009</v>
      </c>
      <c r="T227" s="192">
        <f t="shared" si="13"/>
        <v>-6.9220263336687168E-2</v>
      </c>
      <c r="V227" s="95">
        <f t="shared" si="14"/>
        <v>-136.4380000000001</v>
      </c>
      <c r="W227" s="192">
        <f t="shared" si="15"/>
        <v>-5.0848398814712592E-2</v>
      </c>
    </row>
    <row r="228" spans="1:23" ht="12.75" x14ac:dyDescent="0.2">
      <c r="A228" s="1">
        <v>112289003</v>
      </c>
      <c r="B228" s="2" t="s">
        <v>261</v>
      </c>
      <c r="C228" s="2" t="s">
        <v>257</v>
      </c>
      <c r="D228" s="95">
        <v>4347.6239999999998</v>
      </c>
      <c r="E228" s="95">
        <v>4407.2929999999997</v>
      </c>
      <c r="F228" s="95">
        <v>4359.4769999999999</v>
      </c>
      <c r="G228" s="95">
        <v>4295.0879999999997</v>
      </c>
      <c r="H228" s="95">
        <v>4310.83</v>
      </c>
      <c r="I228" s="95">
        <v>4319.4219999999996</v>
      </c>
      <c r="J228" s="95">
        <v>4341.6840000000002</v>
      </c>
      <c r="K228" s="95">
        <v>4277.6000000000004</v>
      </c>
      <c r="L228" s="95">
        <v>4211.8990000000003</v>
      </c>
      <c r="M228" s="95">
        <v>4195.2240000000002</v>
      </c>
      <c r="N228" s="95">
        <v>4170.8739999999998</v>
      </c>
      <c r="O228" s="95">
        <v>4126.6419999999998</v>
      </c>
      <c r="R228" s="191">
        <v>4600.0280000000002</v>
      </c>
      <c r="S228" s="95">
        <f t="shared" si="12"/>
        <v>252.40400000000045</v>
      </c>
      <c r="T228" s="192">
        <f t="shared" si="13"/>
        <v>5.8055618425144506E-2</v>
      </c>
      <c r="V228" s="95">
        <f t="shared" si="14"/>
        <v>473.38600000000042</v>
      </c>
      <c r="W228" s="192">
        <f t="shared" si="15"/>
        <v>0.11471457906937418</v>
      </c>
    </row>
    <row r="229" spans="1:23" ht="12.75" x14ac:dyDescent="0.2">
      <c r="A229" s="1">
        <v>112671303</v>
      </c>
      <c r="B229" s="2" t="s">
        <v>262</v>
      </c>
      <c r="C229" s="2" t="s">
        <v>263</v>
      </c>
      <c r="D229" s="95">
        <v>3185.7919999999999</v>
      </c>
      <c r="E229" s="95">
        <v>3352.2719999999999</v>
      </c>
      <c r="F229" s="95">
        <v>3536.4949999999999</v>
      </c>
      <c r="G229" s="95">
        <v>3675.5259999999998</v>
      </c>
      <c r="H229" s="95">
        <v>3757.8679999999999</v>
      </c>
      <c r="I229" s="95">
        <v>3907.3789999999999</v>
      </c>
      <c r="J229" s="95">
        <v>4012.348</v>
      </c>
      <c r="K229" s="95">
        <v>4157.0529999999999</v>
      </c>
      <c r="L229" s="95">
        <v>4309.2619999999997</v>
      </c>
      <c r="M229" s="95">
        <v>4418.2579999999998</v>
      </c>
      <c r="N229" s="95">
        <v>4541.366</v>
      </c>
      <c r="O229" s="95">
        <v>4704.2030000000004</v>
      </c>
      <c r="R229" s="191">
        <v>5976.3590000000004</v>
      </c>
      <c r="S229" s="95">
        <f t="shared" si="12"/>
        <v>2790.5670000000005</v>
      </c>
      <c r="T229" s="192">
        <f t="shared" si="13"/>
        <v>0.87594136717023596</v>
      </c>
      <c r="V229" s="95">
        <f t="shared" si="14"/>
        <v>1272.1559999999999</v>
      </c>
      <c r="W229" s="192">
        <f t="shared" si="15"/>
        <v>0.27042965620318676</v>
      </c>
    </row>
    <row r="230" spans="1:23" ht="12.75" x14ac:dyDescent="0.2">
      <c r="A230" s="1">
        <v>112671603</v>
      </c>
      <c r="B230" s="2" t="s">
        <v>264</v>
      </c>
      <c r="C230" s="2" t="s">
        <v>263</v>
      </c>
      <c r="D230" s="95">
        <v>4549.2460000000001</v>
      </c>
      <c r="E230" s="95">
        <v>4615.4560000000001</v>
      </c>
      <c r="F230" s="95">
        <v>4714.7659999999996</v>
      </c>
      <c r="G230" s="95">
        <v>4826.82</v>
      </c>
      <c r="H230" s="95">
        <v>4934.0249999999996</v>
      </c>
      <c r="I230" s="95">
        <v>5019.3029999999999</v>
      </c>
      <c r="J230" s="95">
        <v>5195.0200000000004</v>
      </c>
      <c r="K230" s="95">
        <v>5269.6480000000001</v>
      </c>
      <c r="L230" s="95">
        <v>5299.0469999999996</v>
      </c>
      <c r="M230" s="95">
        <v>5312.3789999999999</v>
      </c>
      <c r="N230" s="95">
        <v>5274.37</v>
      </c>
      <c r="O230" s="95">
        <v>5356.26</v>
      </c>
      <c r="R230" s="191">
        <v>6432.5889999999999</v>
      </c>
      <c r="S230" s="95">
        <f t="shared" si="12"/>
        <v>1883.3429999999998</v>
      </c>
      <c r="T230" s="192">
        <f t="shared" si="13"/>
        <v>0.4139901425423026</v>
      </c>
      <c r="V230" s="95">
        <f t="shared" si="14"/>
        <v>1076.3289999999997</v>
      </c>
      <c r="W230" s="192">
        <f t="shared" si="15"/>
        <v>0.20094786287446831</v>
      </c>
    </row>
    <row r="231" spans="1:23" ht="12.75" x14ac:dyDescent="0.2">
      <c r="A231" s="1">
        <v>112671803</v>
      </c>
      <c r="B231" s="2" t="s">
        <v>265</v>
      </c>
      <c r="C231" s="2" t="s">
        <v>263</v>
      </c>
      <c r="D231" s="95">
        <v>3348.7240000000002</v>
      </c>
      <c r="E231" s="95">
        <v>3470.1529999999998</v>
      </c>
      <c r="F231" s="95">
        <v>3522.31</v>
      </c>
      <c r="G231" s="95">
        <v>3569.0859999999998</v>
      </c>
      <c r="H231" s="95">
        <v>3618.877</v>
      </c>
      <c r="I231" s="95">
        <v>3671.3969999999999</v>
      </c>
      <c r="J231" s="95">
        <v>3679.6880000000001</v>
      </c>
      <c r="K231" s="95">
        <v>3693.2289999999998</v>
      </c>
      <c r="L231" s="95">
        <v>3697.02</v>
      </c>
      <c r="M231" s="95">
        <v>3675.5120000000002</v>
      </c>
      <c r="N231" s="95">
        <v>3698.8319999999999</v>
      </c>
      <c r="O231" s="95">
        <v>3660.3180000000002</v>
      </c>
      <c r="R231" s="191">
        <v>3796.7930000000001</v>
      </c>
      <c r="S231" s="95">
        <f t="shared" si="12"/>
        <v>448.06899999999996</v>
      </c>
      <c r="T231" s="192">
        <f t="shared" si="13"/>
        <v>0.13380290522599053</v>
      </c>
      <c r="V231" s="95">
        <f t="shared" si="14"/>
        <v>136.47499999999991</v>
      </c>
      <c r="W231" s="192">
        <f t="shared" si="15"/>
        <v>3.7285011848697272E-2</v>
      </c>
    </row>
    <row r="232" spans="1:23" ht="12.75" x14ac:dyDescent="0.2">
      <c r="A232" s="1">
        <v>112672203</v>
      </c>
      <c r="B232" s="2" t="s">
        <v>266</v>
      </c>
      <c r="C232" s="2" t="s">
        <v>263</v>
      </c>
      <c r="D232" s="95">
        <v>2642.0619999999999</v>
      </c>
      <c r="E232" s="95">
        <v>2622.0059999999999</v>
      </c>
      <c r="F232" s="95">
        <v>2643.4670000000001</v>
      </c>
      <c r="G232" s="95">
        <v>2712.8560000000002</v>
      </c>
      <c r="H232" s="95">
        <v>2787.6190000000001</v>
      </c>
      <c r="I232" s="95">
        <v>2806.5639999999999</v>
      </c>
      <c r="J232" s="95">
        <v>2822.4479999999999</v>
      </c>
      <c r="K232" s="95">
        <v>2858.1179999999999</v>
      </c>
      <c r="L232" s="95">
        <v>2896.585</v>
      </c>
      <c r="M232" s="95">
        <v>2943.08</v>
      </c>
      <c r="N232" s="95">
        <v>2897.7109999999998</v>
      </c>
      <c r="O232" s="95">
        <v>2871.2660000000001</v>
      </c>
      <c r="R232" s="191">
        <v>2659.6239999999998</v>
      </c>
      <c r="S232" s="95">
        <f t="shared" si="12"/>
        <v>17.561999999999898</v>
      </c>
      <c r="T232" s="192">
        <f t="shared" si="13"/>
        <v>6.6470809541940724E-3</v>
      </c>
      <c r="V232" s="95">
        <f t="shared" si="14"/>
        <v>-211.64200000000028</v>
      </c>
      <c r="W232" s="192">
        <f t="shared" si="15"/>
        <v>-7.3710342406450774E-2</v>
      </c>
    </row>
    <row r="233" spans="1:23" ht="12.75" x14ac:dyDescent="0.2">
      <c r="A233" s="1">
        <v>112672803</v>
      </c>
      <c r="B233" s="2" t="s">
        <v>267</v>
      </c>
      <c r="C233" s="2" t="s">
        <v>263</v>
      </c>
      <c r="D233" s="95">
        <v>1579.3019999999999</v>
      </c>
      <c r="E233" s="95">
        <v>1645.81</v>
      </c>
      <c r="F233" s="95">
        <v>1681.5930000000001</v>
      </c>
      <c r="G233" s="95">
        <v>1698.046</v>
      </c>
      <c r="H233" s="95">
        <v>1711.6489999999999</v>
      </c>
      <c r="I233" s="95">
        <v>1743.7850000000001</v>
      </c>
      <c r="J233" s="95">
        <v>1734.952</v>
      </c>
      <c r="K233" s="95">
        <v>1680.2529999999999</v>
      </c>
      <c r="L233" s="95">
        <v>1697.115</v>
      </c>
      <c r="M233" s="95">
        <v>1753.778</v>
      </c>
      <c r="N233" s="95">
        <v>1762.9590000000001</v>
      </c>
      <c r="O233" s="95">
        <v>1816.6389999999999</v>
      </c>
      <c r="R233" s="191">
        <v>1921.453</v>
      </c>
      <c r="S233" s="95">
        <f t="shared" si="12"/>
        <v>342.15100000000007</v>
      </c>
      <c r="T233" s="192">
        <f t="shared" si="13"/>
        <v>0.216646974422878</v>
      </c>
      <c r="V233" s="95">
        <f t="shared" si="14"/>
        <v>104.81400000000008</v>
      </c>
      <c r="W233" s="192">
        <f t="shared" si="15"/>
        <v>5.7696658499569856E-2</v>
      </c>
    </row>
    <row r="234" spans="1:23" ht="12.75" x14ac:dyDescent="0.2">
      <c r="A234" s="1">
        <v>112674403</v>
      </c>
      <c r="B234" s="2" t="s">
        <v>268</v>
      </c>
      <c r="C234" s="2" t="s">
        <v>263</v>
      </c>
      <c r="D234" s="95">
        <v>2563.9340000000002</v>
      </c>
      <c r="E234" s="95">
        <v>2614.0500000000002</v>
      </c>
      <c r="F234" s="95">
        <v>2643.1010000000001</v>
      </c>
      <c r="G234" s="95">
        <v>2703.1550000000002</v>
      </c>
      <c r="H234" s="95">
        <v>2868.569</v>
      </c>
      <c r="I234" s="95">
        <v>2993.6410000000001</v>
      </c>
      <c r="J234" s="95">
        <v>3067.752</v>
      </c>
      <c r="K234" s="95">
        <v>3125.078</v>
      </c>
      <c r="L234" s="95">
        <v>3166.2240000000002</v>
      </c>
      <c r="M234" s="95">
        <v>3203.942</v>
      </c>
      <c r="N234" s="95">
        <v>3182.2489999999998</v>
      </c>
      <c r="O234" s="95">
        <v>3213.6469999999999</v>
      </c>
      <c r="R234" s="191">
        <v>4016.163</v>
      </c>
      <c r="S234" s="95">
        <f t="shared" si="12"/>
        <v>1452.2289999999998</v>
      </c>
      <c r="T234" s="192">
        <f t="shared" si="13"/>
        <v>0.56640654556630543</v>
      </c>
      <c r="V234" s="95">
        <f t="shared" si="14"/>
        <v>802.51600000000008</v>
      </c>
      <c r="W234" s="192">
        <f t="shared" si="15"/>
        <v>0.2497212668348453</v>
      </c>
    </row>
    <row r="235" spans="1:23" ht="12.75" x14ac:dyDescent="0.2">
      <c r="A235" s="1">
        <v>112675503</v>
      </c>
      <c r="B235" s="2" t="s">
        <v>269</v>
      </c>
      <c r="C235" s="2" t="s">
        <v>263</v>
      </c>
      <c r="D235" s="95">
        <v>4611.49</v>
      </c>
      <c r="E235" s="95">
        <v>4728.4009999999998</v>
      </c>
      <c r="F235" s="95">
        <v>4826.0770000000002</v>
      </c>
      <c r="G235" s="95">
        <v>4940.67</v>
      </c>
      <c r="H235" s="95">
        <v>5070.8609999999999</v>
      </c>
      <c r="I235" s="95">
        <v>5206.5680000000002</v>
      </c>
      <c r="J235" s="95">
        <v>5306.7539999999999</v>
      </c>
      <c r="K235" s="95">
        <v>5424.5559999999996</v>
      </c>
      <c r="L235" s="95">
        <v>5493.567</v>
      </c>
      <c r="M235" s="95">
        <v>5572.3789999999999</v>
      </c>
      <c r="N235" s="95">
        <v>5689.8519999999999</v>
      </c>
      <c r="O235" s="95">
        <v>5763.4960000000001</v>
      </c>
      <c r="R235" s="191">
        <v>5625.4859999999999</v>
      </c>
      <c r="S235" s="95">
        <f t="shared" si="12"/>
        <v>1013.9960000000001</v>
      </c>
      <c r="T235" s="192">
        <f t="shared" si="13"/>
        <v>0.21988467935526265</v>
      </c>
      <c r="V235" s="95">
        <f t="shared" si="14"/>
        <v>-138.01000000000022</v>
      </c>
      <c r="W235" s="192">
        <f t="shared" si="15"/>
        <v>-2.3945535834500487E-2</v>
      </c>
    </row>
    <row r="236" spans="1:23" ht="12.75" x14ac:dyDescent="0.2">
      <c r="A236" s="1">
        <v>112676203</v>
      </c>
      <c r="B236" s="2" t="s">
        <v>270</v>
      </c>
      <c r="C236" s="2" t="s">
        <v>263</v>
      </c>
      <c r="D236" s="95">
        <v>2569.5050000000001</v>
      </c>
      <c r="E236" s="95">
        <v>2638.56</v>
      </c>
      <c r="F236" s="95">
        <v>2758.7910000000002</v>
      </c>
      <c r="G236" s="95">
        <v>2870.1419999999998</v>
      </c>
      <c r="H236" s="95">
        <v>2988.6210000000001</v>
      </c>
      <c r="I236" s="95">
        <v>3063.933</v>
      </c>
      <c r="J236" s="95">
        <v>3128.4380000000001</v>
      </c>
      <c r="K236" s="95">
        <v>3162.4059999999999</v>
      </c>
      <c r="L236" s="95">
        <v>3198.42</v>
      </c>
      <c r="M236" s="95">
        <v>3245.5830000000001</v>
      </c>
      <c r="N236" s="95">
        <v>3346.72</v>
      </c>
      <c r="O236" s="95">
        <v>3361.67</v>
      </c>
      <c r="R236" s="191">
        <v>2823.31</v>
      </c>
      <c r="S236" s="95">
        <f t="shared" si="12"/>
        <v>253.80499999999984</v>
      </c>
      <c r="T236" s="192">
        <f t="shared" si="13"/>
        <v>9.8775834256014217E-2</v>
      </c>
      <c r="V236" s="95">
        <f t="shared" si="14"/>
        <v>-538.36000000000013</v>
      </c>
      <c r="W236" s="192">
        <f t="shared" si="15"/>
        <v>-0.16014659380605475</v>
      </c>
    </row>
    <row r="237" spans="1:23" ht="12.75" x14ac:dyDescent="0.2">
      <c r="A237" s="1">
        <v>112676403</v>
      </c>
      <c r="B237" s="2" t="s">
        <v>271</v>
      </c>
      <c r="C237" s="2" t="s">
        <v>263</v>
      </c>
      <c r="D237" s="95">
        <v>3525.3620000000001</v>
      </c>
      <c r="E237" s="95">
        <v>3636.4760000000001</v>
      </c>
      <c r="F237" s="95">
        <v>3713.9720000000002</v>
      </c>
      <c r="G237" s="95">
        <v>3849.0610000000001</v>
      </c>
      <c r="H237" s="95">
        <v>3956.2779999999998</v>
      </c>
      <c r="I237" s="95">
        <v>4039.9989999999998</v>
      </c>
      <c r="J237" s="95">
        <v>4060.3649999999998</v>
      </c>
      <c r="K237" s="95">
        <v>4066.9079999999999</v>
      </c>
      <c r="L237" s="95">
        <v>4023.9659999999999</v>
      </c>
      <c r="M237" s="95">
        <v>3994.279</v>
      </c>
      <c r="N237" s="95">
        <v>4002.7820000000002</v>
      </c>
      <c r="O237" s="95">
        <v>4021.7910000000002</v>
      </c>
      <c r="R237" s="191">
        <v>4251.3220000000001</v>
      </c>
      <c r="S237" s="95">
        <f t="shared" si="12"/>
        <v>725.96</v>
      </c>
      <c r="T237" s="192">
        <f t="shared" si="13"/>
        <v>0.20592495182055062</v>
      </c>
      <c r="V237" s="95">
        <f t="shared" si="14"/>
        <v>229.53099999999995</v>
      </c>
      <c r="W237" s="192">
        <f t="shared" si="15"/>
        <v>5.7071836900525148E-2</v>
      </c>
    </row>
    <row r="238" spans="1:23" ht="12.75" x14ac:dyDescent="0.2">
      <c r="A238" s="1">
        <v>112676503</v>
      </c>
      <c r="B238" s="2" t="s">
        <v>272</v>
      </c>
      <c r="C238" s="2" t="s">
        <v>263</v>
      </c>
      <c r="D238" s="95">
        <v>2994.1529999999998</v>
      </c>
      <c r="E238" s="95">
        <v>3118.596</v>
      </c>
      <c r="F238" s="95">
        <v>3190.817</v>
      </c>
      <c r="G238" s="95">
        <v>3237.558</v>
      </c>
      <c r="H238" s="95">
        <v>3290.0990000000002</v>
      </c>
      <c r="I238" s="95">
        <v>3346.6909999999998</v>
      </c>
      <c r="J238" s="95">
        <v>3394.6210000000001</v>
      </c>
      <c r="K238" s="95">
        <v>3358.308</v>
      </c>
      <c r="L238" s="95">
        <v>3377.3710000000001</v>
      </c>
      <c r="M238" s="95">
        <v>3383.2080000000001</v>
      </c>
      <c r="N238" s="95">
        <v>3366.0189999999998</v>
      </c>
      <c r="O238" s="95">
        <v>3347.57</v>
      </c>
      <c r="R238" s="191">
        <v>3164.181</v>
      </c>
      <c r="S238" s="95">
        <f t="shared" si="12"/>
        <v>170.02800000000025</v>
      </c>
      <c r="T238" s="192">
        <f t="shared" si="13"/>
        <v>5.6786677233929016E-2</v>
      </c>
      <c r="V238" s="95">
        <f t="shared" si="14"/>
        <v>-183.38900000000012</v>
      </c>
      <c r="W238" s="192">
        <f t="shared" si="15"/>
        <v>-5.4782722990109278E-2</v>
      </c>
    </row>
    <row r="239" spans="1:23" ht="12.75" x14ac:dyDescent="0.2">
      <c r="A239" s="1">
        <v>112676703</v>
      </c>
      <c r="B239" s="2" t="s">
        <v>273</v>
      </c>
      <c r="C239" s="2" t="s">
        <v>263</v>
      </c>
      <c r="D239" s="95">
        <v>4044.4059999999999</v>
      </c>
      <c r="E239" s="95">
        <v>4014.76</v>
      </c>
      <c r="F239" s="95">
        <v>4115.9399999999996</v>
      </c>
      <c r="G239" s="95">
        <v>4111.5569999999998</v>
      </c>
      <c r="H239" s="95">
        <v>4162.4750000000004</v>
      </c>
      <c r="I239" s="95">
        <v>4191.9560000000001</v>
      </c>
      <c r="J239" s="95">
        <v>4222.3620000000001</v>
      </c>
      <c r="K239" s="95">
        <v>4227.4930000000004</v>
      </c>
      <c r="L239" s="95">
        <v>4191.9759999999997</v>
      </c>
      <c r="M239" s="95">
        <v>4140.8490000000002</v>
      </c>
      <c r="N239" s="95">
        <v>4131.3710000000001</v>
      </c>
      <c r="O239" s="95">
        <v>4109.51</v>
      </c>
      <c r="R239" s="191">
        <v>4003.3809999999999</v>
      </c>
      <c r="S239" s="95">
        <f t="shared" si="12"/>
        <v>-41.025000000000091</v>
      </c>
      <c r="T239" s="192">
        <f t="shared" si="13"/>
        <v>-1.0143640376361842E-2</v>
      </c>
      <c r="V239" s="95">
        <f t="shared" si="14"/>
        <v>-106.12900000000036</v>
      </c>
      <c r="W239" s="192">
        <f t="shared" si="15"/>
        <v>-2.5825220038398825E-2</v>
      </c>
    </row>
    <row r="240" spans="1:23" ht="12.75" x14ac:dyDescent="0.2">
      <c r="A240" s="1">
        <v>112678503</v>
      </c>
      <c r="B240" s="2" t="s">
        <v>274</v>
      </c>
      <c r="C240" s="2" t="s">
        <v>263</v>
      </c>
      <c r="D240" s="95">
        <v>2476.4110000000001</v>
      </c>
      <c r="E240" s="95">
        <v>2555.0680000000002</v>
      </c>
      <c r="F240" s="95">
        <v>2607.6959999999999</v>
      </c>
      <c r="G240" s="95">
        <v>2678.4859999999999</v>
      </c>
      <c r="H240" s="95">
        <v>2779.3270000000002</v>
      </c>
      <c r="I240" s="95">
        <v>2865.576</v>
      </c>
      <c r="J240" s="95">
        <v>2928.13</v>
      </c>
      <c r="K240" s="95">
        <v>2999.99</v>
      </c>
      <c r="L240" s="95">
        <v>3028.5770000000002</v>
      </c>
      <c r="M240" s="95">
        <v>3136.4659999999999</v>
      </c>
      <c r="N240" s="95">
        <v>3143.9870000000001</v>
      </c>
      <c r="O240" s="95">
        <v>3204.7910000000002</v>
      </c>
      <c r="R240" s="191">
        <v>3304.9</v>
      </c>
      <c r="S240" s="95">
        <f t="shared" si="12"/>
        <v>828.48900000000003</v>
      </c>
      <c r="T240" s="192">
        <f t="shared" si="13"/>
        <v>0.33455230169790073</v>
      </c>
      <c r="V240" s="95">
        <f t="shared" si="14"/>
        <v>100.10899999999992</v>
      </c>
      <c r="W240" s="192">
        <f t="shared" si="15"/>
        <v>3.1237294413270607E-2</v>
      </c>
    </row>
    <row r="241" spans="1:23" ht="12.75" x14ac:dyDescent="0.2">
      <c r="A241" s="1">
        <v>112679002</v>
      </c>
      <c r="B241" s="2" t="s">
        <v>275</v>
      </c>
      <c r="C241" s="2" t="s">
        <v>263</v>
      </c>
      <c r="D241" s="95">
        <v>7006.8490000000002</v>
      </c>
      <c r="E241" s="95">
        <v>7069.4369999999999</v>
      </c>
      <c r="F241" s="95">
        <v>7251.1310000000003</v>
      </c>
      <c r="G241" s="95">
        <v>7457.71</v>
      </c>
      <c r="H241" s="95">
        <v>7554.0029999999997</v>
      </c>
      <c r="I241" s="95">
        <v>7640.9979999999996</v>
      </c>
      <c r="J241" s="95">
        <v>7647.9979999999996</v>
      </c>
      <c r="K241" s="95">
        <v>7587.8980000000001</v>
      </c>
      <c r="L241" s="95">
        <v>7670.5559999999996</v>
      </c>
      <c r="M241" s="95">
        <v>7614.3729999999996</v>
      </c>
      <c r="N241" s="95">
        <v>7505.6930000000002</v>
      </c>
      <c r="O241" s="95">
        <v>7451.0069999999996</v>
      </c>
      <c r="R241" s="191">
        <v>8031.4170000000004</v>
      </c>
      <c r="S241" s="95">
        <f t="shared" si="12"/>
        <v>1024.5680000000002</v>
      </c>
      <c r="T241" s="192">
        <f t="shared" si="13"/>
        <v>0.14622378761123583</v>
      </c>
      <c r="V241" s="95">
        <f t="shared" si="14"/>
        <v>580.41000000000076</v>
      </c>
      <c r="W241" s="192">
        <f t="shared" si="15"/>
        <v>7.7896853405184124E-2</v>
      </c>
    </row>
    <row r="242" spans="1:23" ht="12.75" x14ac:dyDescent="0.2">
      <c r="A242" s="1">
        <v>112679403</v>
      </c>
      <c r="B242" s="2" t="s">
        <v>276</v>
      </c>
      <c r="C242" s="2" t="s">
        <v>263</v>
      </c>
      <c r="D242" s="95">
        <v>2164.4490000000001</v>
      </c>
      <c r="E242" s="95">
        <v>2196.569</v>
      </c>
      <c r="F242" s="95">
        <v>2175.4870000000001</v>
      </c>
      <c r="G242" s="95">
        <v>2235.1869999999999</v>
      </c>
      <c r="H242" s="95">
        <v>2337.759</v>
      </c>
      <c r="I242" s="95">
        <v>2435.6610000000001</v>
      </c>
      <c r="J242" s="95">
        <v>2487.8989999999999</v>
      </c>
      <c r="K242" s="95">
        <v>2539.0160000000001</v>
      </c>
      <c r="L242" s="95">
        <v>2616.2869999999998</v>
      </c>
      <c r="M242" s="95">
        <v>2660.366</v>
      </c>
      <c r="N242" s="95">
        <v>2692.3330000000001</v>
      </c>
      <c r="O242" s="95">
        <v>2760.5720000000001</v>
      </c>
      <c r="R242" s="191">
        <v>3120.837</v>
      </c>
      <c r="S242" s="95">
        <f t="shared" si="12"/>
        <v>956.38799999999992</v>
      </c>
      <c r="T242" s="192">
        <f t="shared" si="13"/>
        <v>0.44186210901712164</v>
      </c>
      <c r="V242" s="95">
        <f t="shared" si="14"/>
        <v>360.26499999999987</v>
      </c>
      <c r="W242" s="192">
        <f t="shared" si="15"/>
        <v>0.13050375067196213</v>
      </c>
    </row>
    <row r="243" spans="1:23" ht="12.75" x14ac:dyDescent="0.2">
      <c r="A243" s="1">
        <v>113361303</v>
      </c>
      <c r="B243" s="2" t="s">
        <v>277</v>
      </c>
      <c r="C243" s="2" t="s">
        <v>278</v>
      </c>
      <c r="D243" s="95">
        <v>2569.3649999999998</v>
      </c>
      <c r="E243" s="95">
        <v>2627.6979999999999</v>
      </c>
      <c r="F243" s="95">
        <v>2710.4169999999999</v>
      </c>
      <c r="G243" s="95">
        <v>2830.0709999999999</v>
      </c>
      <c r="H243" s="95">
        <v>3018.288</v>
      </c>
      <c r="I243" s="95">
        <v>3141.0189999999998</v>
      </c>
      <c r="J243" s="95">
        <v>3146.3760000000002</v>
      </c>
      <c r="K243" s="95">
        <v>3310.6179999999999</v>
      </c>
      <c r="L243" s="95">
        <v>3418.65</v>
      </c>
      <c r="M243" s="95">
        <v>3456.5120000000002</v>
      </c>
      <c r="N243" s="95">
        <v>3470.373</v>
      </c>
      <c r="O243" s="95">
        <v>3584.7640000000001</v>
      </c>
      <c r="R243" s="191">
        <v>3147.0320000000002</v>
      </c>
      <c r="S243" s="95">
        <f t="shared" si="12"/>
        <v>577.66700000000037</v>
      </c>
      <c r="T243" s="192">
        <f t="shared" si="13"/>
        <v>0.22482870281178441</v>
      </c>
      <c r="V243" s="95">
        <f t="shared" si="14"/>
        <v>-437.73199999999997</v>
      </c>
      <c r="W243" s="192">
        <f t="shared" si="15"/>
        <v>-0.12210901470780224</v>
      </c>
    </row>
    <row r="244" spans="1:23" ht="12.75" x14ac:dyDescent="0.2">
      <c r="A244" s="1">
        <v>113361503</v>
      </c>
      <c r="B244" s="2" t="s">
        <v>279</v>
      </c>
      <c r="C244" s="2" t="s">
        <v>278</v>
      </c>
      <c r="D244" s="95">
        <v>1457.7370000000001</v>
      </c>
      <c r="E244" s="95">
        <v>1417.761</v>
      </c>
      <c r="F244" s="95">
        <v>1406.4469999999999</v>
      </c>
      <c r="G244" s="95">
        <v>1425.79</v>
      </c>
      <c r="H244" s="95">
        <v>1451.7380000000001</v>
      </c>
      <c r="I244" s="95">
        <v>1504.7159999999999</v>
      </c>
      <c r="J244" s="95">
        <v>1519.7139999999999</v>
      </c>
      <c r="K244" s="95">
        <v>1534.345</v>
      </c>
      <c r="L244" s="95">
        <v>1540.9549999999999</v>
      </c>
      <c r="M244" s="95">
        <v>1537.9659999999999</v>
      </c>
      <c r="N244" s="95">
        <v>1580.521</v>
      </c>
      <c r="O244" s="95">
        <v>1584.664</v>
      </c>
      <c r="R244" s="191">
        <v>1458.796</v>
      </c>
      <c r="S244" s="95">
        <f t="shared" si="12"/>
        <v>1.0589999999999691</v>
      </c>
      <c r="T244" s="192">
        <f t="shared" si="13"/>
        <v>7.2646849191587302E-4</v>
      </c>
      <c r="V244" s="95">
        <f t="shared" si="14"/>
        <v>-125.86799999999994</v>
      </c>
      <c r="W244" s="192">
        <f t="shared" si="15"/>
        <v>-7.9428825290408525E-2</v>
      </c>
    </row>
    <row r="245" spans="1:23" ht="12.75" x14ac:dyDescent="0.2">
      <c r="A245" s="1">
        <v>113361703</v>
      </c>
      <c r="B245" s="2" t="s">
        <v>280</v>
      </c>
      <c r="C245" s="2" t="s">
        <v>278</v>
      </c>
      <c r="D245" s="95">
        <v>3273.1019999999999</v>
      </c>
      <c r="E245" s="95">
        <v>3341.69</v>
      </c>
      <c r="F245" s="95">
        <v>3394.652</v>
      </c>
      <c r="G245" s="95">
        <v>3481.6640000000002</v>
      </c>
      <c r="H245" s="95">
        <v>3558.1060000000002</v>
      </c>
      <c r="I245" s="95">
        <v>3613.453</v>
      </c>
      <c r="J245" s="95">
        <v>3614.86</v>
      </c>
      <c r="K245" s="95">
        <v>3590.0340000000001</v>
      </c>
      <c r="L245" s="95">
        <v>3668.3789999999999</v>
      </c>
      <c r="M245" s="95">
        <v>3774.9560000000001</v>
      </c>
      <c r="N245" s="95">
        <v>3831.9340000000002</v>
      </c>
      <c r="O245" s="95">
        <v>3922.277</v>
      </c>
      <c r="R245" s="191">
        <v>4442.1809999999996</v>
      </c>
      <c r="S245" s="95">
        <f t="shared" si="12"/>
        <v>1169.0789999999997</v>
      </c>
      <c r="T245" s="192">
        <f t="shared" si="13"/>
        <v>0.35717768648823034</v>
      </c>
      <c r="V245" s="95">
        <f t="shared" si="14"/>
        <v>519.90399999999954</v>
      </c>
      <c r="W245" s="192">
        <f t="shared" si="15"/>
        <v>0.1325515765459705</v>
      </c>
    </row>
    <row r="246" spans="1:23" ht="12.75" x14ac:dyDescent="0.2">
      <c r="A246" s="1">
        <v>113362203</v>
      </c>
      <c r="B246" s="2" t="s">
        <v>281</v>
      </c>
      <c r="C246" s="2" t="s">
        <v>278</v>
      </c>
      <c r="D246" s="95">
        <v>2467.8470000000002</v>
      </c>
      <c r="E246" s="95">
        <v>2476.7719999999999</v>
      </c>
      <c r="F246" s="95">
        <v>2490.768</v>
      </c>
      <c r="G246" s="95">
        <v>2546.056</v>
      </c>
      <c r="H246" s="95">
        <v>2608.5210000000002</v>
      </c>
      <c r="I246" s="95">
        <v>2604.558</v>
      </c>
      <c r="J246" s="95">
        <v>2612.1019999999999</v>
      </c>
      <c r="K246" s="95">
        <v>2644.5450000000001</v>
      </c>
      <c r="L246" s="95">
        <v>2566.4749999999999</v>
      </c>
      <c r="M246" s="95">
        <v>2593.0239999999999</v>
      </c>
      <c r="N246" s="95">
        <v>2571.2240000000002</v>
      </c>
      <c r="O246" s="95">
        <v>2616.5070000000001</v>
      </c>
      <c r="R246" s="191">
        <v>3135.9630000000002</v>
      </c>
      <c r="S246" s="95">
        <f t="shared" si="12"/>
        <v>668.11599999999999</v>
      </c>
      <c r="T246" s="192">
        <f t="shared" si="13"/>
        <v>0.27072829069225113</v>
      </c>
      <c r="V246" s="95">
        <f t="shared" si="14"/>
        <v>519.45600000000013</v>
      </c>
      <c r="W246" s="192">
        <f t="shared" si="15"/>
        <v>0.19853033070425577</v>
      </c>
    </row>
    <row r="247" spans="1:23" ht="12.75" x14ac:dyDescent="0.2">
      <c r="A247" s="1">
        <v>113362303</v>
      </c>
      <c r="B247" s="2" t="s">
        <v>282</v>
      </c>
      <c r="C247" s="2" t="s">
        <v>278</v>
      </c>
      <c r="D247" s="95">
        <v>3251.5949999999998</v>
      </c>
      <c r="E247" s="95">
        <v>3337.3710000000001</v>
      </c>
      <c r="F247" s="95">
        <v>3356.779</v>
      </c>
      <c r="G247" s="95">
        <v>3426.4769999999999</v>
      </c>
      <c r="H247" s="95">
        <v>3511.2710000000002</v>
      </c>
      <c r="I247" s="95">
        <v>3519.3989999999999</v>
      </c>
      <c r="J247" s="95">
        <v>3591.9169999999999</v>
      </c>
      <c r="K247" s="95">
        <v>3652.7310000000002</v>
      </c>
      <c r="L247" s="95">
        <v>3611.0940000000001</v>
      </c>
      <c r="M247" s="95">
        <v>3596.424</v>
      </c>
      <c r="N247" s="95">
        <v>3645.46</v>
      </c>
      <c r="O247" s="95">
        <v>3573.3249999999998</v>
      </c>
      <c r="R247" s="191">
        <v>3157.5949999999998</v>
      </c>
      <c r="S247" s="95">
        <f t="shared" si="12"/>
        <v>-94</v>
      </c>
      <c r="T247" s="192">
        <f t="shared" si="13"/>
        <v>-2.8908889329698196E-2</v>
      </c>
      <c r="V247" s="95">
        <f t="shared" si="14"/>
        <v>-415.73</v>
      </c>
      <c r="W247" s="192">
        <f t="shared" si="15"/>
        <v>-0.11634262206768207</v>
      </c>
    </row>
    <row r="248" spans="1:23" ht="12.75" x14ac:dyDescent="0.2">
      <c r="A248" s="1">
        <v>113362403</v>
      </c>
      <c r="B248" s="2" t="s">
        <v>283</v>
      </c>
      <c r="C248" s="2" t="s">
        <v>278</v>
      </c>
      <c r="D248" s="95">
        <v>3429.9650000000001</v>
      </c>
      <c r="E248" s="95">
        <v>3533.48</v>
      </c>
      <c r="F248" s="95">
        <v>3616.3809999999999</v>
      </c>
      <c r="G248" s="95">
        <v>3680.5909999999999</v>
      </c>
      <c r="H248" s="95">
        <v>3764.0219999999999</v>
      </c>
      <c r="I248" s="95">
        <v>3818.9259999999999</v>
      </c>
      <c r="J248" s="95">
        <v>3858.9769999999999</v>
      </c>
      <c r="K248" s="95">
        <v>3847.32</v>
      </c>
      <c r="L248" s="95">
        <v>3911.8969999999999</v>
      </c>
      <c r="M248" s="95">
        <v>3895.29</v>
      </c>
      <c r="N248" s="95">
        <v>3880.6610000000001</v>
      </c>
      <c r="O248" s="95">
        <v>3909.4609999999998</v>
      </c>
      <c r="R248" s="191">
        <v>3972.7629999999999</v>
      </c>
      <c r="S248" s="95">
        <f t="shared" si="12"/>
        <v>542.79799999999977</v>
      </c>
      <c r="T248" s="192">
        <f t="shared" si="13"/>
        <v>0.15825176058647822</v>
      </c>
      <c r="V248" s="95">
        <f t="shared" si="14"/>
        <v>63.302000000000135</v>
      </c>
      <c r="W248" s="192">
        <f t="shared" si="15"/>
        <v>1.6192001915353586E-2</v>
      </c>
    </row>
    <row r="249" spans="1:23" ht="12.75" x14ac:dyDescent="0.2">
      <c r="A249" s="1">
        <v>113362603</v>
      </c>
      <c r="B249" s="2" t="s">
        <v>284</v>
      </c>
      <c r="C249" s="2" t="s">
        <v>278</v>
      </c>
      <c r="D249" s="95">
        <v>4190.7640000000001</v>
      </c>
      <c r="E249" s="95">
        <v>4263.0630000000001</v>
      </c>
      <c r="F249" s="95">
        <v>4249.8710000000001</v>
      </c>
      <c r="G249" s="95">
        <v>4311.8119999999999</v>
      </c>
      <c r="H249" s="95">
        <v>4382.4139999999998</v>
      </c>
      <c r="I249" s="95">
        <v>4365.143</v>
      </c>
      <c r="J249" s="95">
        <v>4378.5969999999998</v>
      </c>
      <c r="K249" s="95">
        <v>4388.4520000000002</v>
      </c>
      <c r="L249" s="95">
        <v>4352.2269999999999</v>
      </c>
      <c r="M249" s="95">
        <v>4369.1559999999999</v>
      </c>
      <c r="N249" s="95">
        <v>4392.2030000000004</v>
      </c>
      <c r="O249" s="95">
        <v>4228.9939999999997</v>
      </c>
      <c r="R249" s="191">
        <v>4228.942</v>
      </c>
      <c r="S249" s="95">
        <f t="shared" si="12"/>
        <v>38.177999999999884</v>
      </c>
      <c r="T249" s="192">
        <f t="shared" si="13"/>
        <v>9.1100333972516431E-3</v>
      </c>
      <c r="V249" s="95">
        <f t="shared" si="14"/>
        <v>-5.1999999999679858E-2</v>
      </c>
      <c r="W249" s="192">
        <f t="shared" si="15"/>
        <v>-1.229606852118491E-5</v>
      </c>
    </row>
    <row r="250" spans="1:23" ht="12.75" x14ac:dyDescent="0.2">
      <c r="A250" s="1">
        <v>113363103</v>
      </c>
      <c r="B250" s="2" t="s">
        <v>663</v>
      </c>
      <c r="C250" s="2" t="s">
        <v>278</v>
      </c>
      <c r="D250" s="95">
        <v>6427.741</v>
      </c>
      <c r="E250" s="95">
        <v>6548.0079999999998</v>
      </c>
      <c r="F250" s="95">
        <v>6782.7759999999998</v>
      </c>
      <c r="G250" s="95">
        <v>6897.5010000000002</v>
      </c>
      <c r="H250" s="95">
        <v>6990.4489999999996</v>
      </c>
      <c r="I250" s="95">
        <v>7135.9949999999999</v>
      </c>
      <c r="J250" s="95">
        <v>7209.2449999999999</v>
      </c>
      <c r="K250" s="95">
        <v>7262.3419999999996</v>
      </c>
      <c r="L250" s="95">
        <v>7304.4740000000002</v>
      </c>
      <c r="M250" s="95">
        <v>7324.6210000000001</v>
      </c>
      <c r="N250" s="95">
        <v>7377.12</v>
      </c>
      <c r="O250" s="95">
        <v>7334.3329999999996</v>
      </c>
      <c r="R250" s="191">
        <v>6952.884</v>
      </c>
      <c r="S250" s="95">
        <f t="shared" si="12"/>
        <v>525.14300000000003</v>
      </c>
      <c r="T250" s="192">
        <f t="shared" si="13"/>
        <v>8.1699464866428192E-2</v>
      </c>
      <c r="V250" s="95">
        <f t="shared" si="14"/>
        <v>-381.44899999999961</v>
      </c>
      <c r="W250" s="192">
        <f t="shared" si="15"/>
        <v>-5.2008682998167612E-2</v>
      </c>
    </row>
    <row r="251" spans="1:23" ht="12.75" x14ac:dyDescent="0.2">
      <c r="A251" s="1">
        <v>113363603</v>
      </c>
      <c r="B251" s="2" t="s">
        <v>286</v>
      </c>
      <c r="C251" s="2" t="s">
        <v>278</v>
      </c>
      <c r="D251" s="95">
        <v>2348.3879999999999</v>
      </c>
      <c r="E251" s="95">
        <v>2460.692</v>
      </c>
      <c r="F251" s="95">
        <v>2563.221</v>
      </c>
      <c r="G251" s="95">
        <v>2586.6419999999998</v>
      </c>
      <c r="H251" s="95">
        <v>2669.6669999999999</v>
      </c>
      <c r="I251" s="95">
        <v>2796.9969999999998</v>
      </c>
      <c r="J251" s="95">
        <v>2876.7220000000002</v>
      </c>
      <c r="K251" s="95">
        <v>2938.873</v>
      </c>
      <c r="L251" s="95">
        <v>3031.12</v>
      </c>
      <c r="M251" s="95">
        <v>3050.3760000000002</v>
      </c>
      <c r="N251" s="95">
        <v>3096.9960000000001</v>
      </c>
      <c r="O251" s="95">
        <v>3197.578</v>
      </c>
      <c r="R251" s="191">
        <v>3056.721</v>
      </c>
      <c r="S251" s="95">
        <f t="shared" si="12"/>
        <v>708.33300000000008</v>
      </c>
      <c r="T251" s="192">
        <f t="shared" si="13"/>
        <v>0.3016251999243737</v>
      </c>
      <c r="V251" s="95">
        <f t="shared" si="14"/>
        <v>-140.85699999999997</v>
      </c>
      <c r="W251" s="192">
        <f t="shared" si="15"/>
        <v>-4.4051153716969521E-2</v>
      </c>
    </row>
    <row r="252" spans="1:23" ht="12.75" x14ac:dyDescent="0.2">
      <c r="A252" s="1">
        <v>113364002</v>
      </c>
      <c r="B252" s="2" t="s">
        <v>287</v>
      </c>
      <c r="C252" s="2" t="s">
        <v>278</v>
      </c>
      <c r="D252" s="95">
        <v>10165.19</v>
      </c>
      <c r="E252" s="95">
        <v>10314.651</v>
      </c>
      <c r="F252" s="95">
        <v>10406.672</v>
      </c>
      <c r="G252" s="95">
        <v>10504.262000000001</v>
      </c>
      <c r="H252" s="95">
        <v>10607.194</v>
      </c>
      <c r="I252" s="95">
        <v>10930.436</v>
      </c>
      <c r="J252" s="95">
        <v>11110.939</v>
      </c>
      <c r="K252" s="95">
        <v>10995.630999999999</v>
      </c>
      <c r="L252" s="95">
        <v>10795.755999999999</v>
      </c>
      <c r="M252" s="95">
        <v>10944.050999999999</v>
      </c>
      <c r="N252" s="95">
        <v>11139.888000000001</v>
      </c>
      <c r="O252" s="95">
        <v>11217.522000000001</v>
      </c>
      <c r="R252" s="191">
        <v>11404.862999999999</v>
      </c>
      <c r="S252" s="95">
        <f t="shared" si="12"/>
        <v>1239.6729999999989</v>
      </c>
      <c r="T252" s="192">
        <f t="shared" si="13"/>
        <v>0.12195276231924822</v>
      </c>
      <c r="V252" s="95">
        <f t="shared" si="14"/>
        <v>187.34099999999853</v>
      </c>
      <c r="W252" s="192">
        <f t="shared" si="15"/>
        <v>1.6700747277339729E-2</v>
      </c>
    </row>
    <row r="253" spans="1:23" ht="12.75" x14ac:dyDescent="0.2">
      <c r="A253" s="1">
        <v>113364403</v>
      </c>
      <c r="B253" s="2" t="s">
        <v>288</v>
      </c>
      <c r="C253" s="2" t="s">
        <v>278</v>
      </c>
      <c r="D253" s="95">
        <v>3160.78</v>
      </c>
      <c r="E253" s="95">
        <v>3156.0949999999998</v>
      </c>
      <c r="F253" s="95">
        <v>3199.3159999999998</v>
      </c>
      <c r="G253" s="95">
        <v>3232.7269999999999</v>
      </c>
      <c r="H253" s="95">
        <v>3256.2660000000001</v>
      </c>
      <c r="I253" s="95">
        <v>3323.2510000000002</v>
      </c>
      <c r="J253" s="95">
        <v>3249.1869999999999</v>
      </c>
      <c r="K253" s="95">
        <v>3284.0819999999999</v>
      </c>
      <c r="L253" s="95">
        <v>3185.9659999999999</v>
      </c>
      <c r="M253" s="95">
        <v>3107.9180000000001</v>
      </c>
      <c r="N253" s="95">
        <v>3136.1480000000001</v>
      </c>
      <c r="O253" s="95">
        <v>3118.87</v>
      </c>
      <c r="R253" s="191">
        <v>2975.4119999999998</v>
      </c>
      <c r="S253" s="95">
        <f t="shared" si="12"/>
        <v>-185.36800000000039</v>
      </c>
      <c r="T253" s="192">
        <f t="shared" si="13"/>
        <v>-5.8646283512297719E-2</v>
      </c>
      <c r="V253" s="95">
        <f t="shared" si="14"/>
        <v>-143.45800000000008</v>
      </c>
      <c r="W253" s="192">
        <f t="shared" si="15"/>
        <v>-4.5996787297963714E-2</v>
      </c>
    </row>
    <row r="254" spans="1:23" ht="12.75" x14ac:dyDescent="0.2">
      <c r="A254" s="1">
        <v>113364503</v>
      </c>
      <c r="B254" s="2" t="s">
        <v>289</v>
      </c>
      <c r="C254" s="2" t="s">
        <v>278</v>
      </c>
      <c r="D254" s="95">
        <v>4138.2560000000003</v>
      </c>
      <c r="E254" s="95">
        <v>4235.549</v>
      </c>
      <c r="F254" s="95">
        <v>4348.527</v>
      </c>
      <c r="G254" s="95">
        <v>4553.7759999999998</v>
      </c>
      <c r="H254" s="95">
        <v>4711.9679999999998</v>
      </c>
      <c r="I254" s="95">
        <v>4855.9709999999995</v>
      </c>
      <c r="J254" s="95">
        <v>4805.6869999999999</v>
      </c>
      <c r="K254" s="95">
        <v>5011.0919999999996</v>
      </c>
      <c r="L254" s="95">
        <v>5119.1319999999996</v>
      </c>
      <c r="M254" s="95">
        <v>5143.1170000000002</v>
      </c>
      <c r="N254" s="95">
        <v>5279.8609999999999</v>
      </c>
      <c r="O254" s="95">
        <v>5381.518</v>
      </c>
      <c r="R254" s="191">
        <v>5833.2349999999997</v>
      </c>
      <c r="S254" s="95">
        <f t="shared" si="12"/>
        <v>1694.9789999999994</v>
      </c>
      <c r="T254" s="192">
        <f t="shared" si="13"/>
        <v>0.40958775870801595</v>
      </c>
      <c r="V254" s="95">
        <f t="shared" si="14"/>
        <v>451.71699999999964</v>
      </c>
      <c r="W254" s="192">
        <f t="shared" si="15"/>
        <v>8.3938583871688177E-2</v>
      </c>
    </row>
    <row r="255" spans="1:23" ht="12.75" x14ac:dyDescent="0.2">
      <c r="A255" s="1">
        <v>113365203</v>
      </c>
      <c r="B255" s="2" t="s">
        <v>290</v>
      </c>
      <c r="C255" s="2" t="s">
        <v>278</v>
      </c>
      <c r="D255" s="95">
        <v>4895.567</v>
      </c>
      <c r="E255" s="95">
        <v>4993.24</v>
      </c>
      <c r="F255" s="95">
        <v>5083.0860000000002</v>
      </c>
      <c r="G255" s="95">
        <v>5268.2650000000003</v>
      </c>
      <c r="H255" s="95">
        <v>5381.7879999999996</v>
      </c>
      <c r="I255" s="95">
        <v>5470.0690000000004</v>
      </c>
      <c r="J255" s="95">
        <v>5491.8010000000004</v>
      </c>
      <c r="K255" s="95">
        <v>5498.5950000000003</v>
      </c>
      <c r="L255" s="95">
        <v>5469.0010000000002</v>
      </c>
      <c r="M255" s="95">
        <v>5403.2529999999997</v>
      </c>
      <c r="N255" s="95">
        <v>5389.7449999999999</v>
      </c>
      <c r="O255" s="95">
        <v>5431.65</v>
      </c>
      <c r="R255" s="191">
        <v>5351.4170000000004</v>
      </c>
      <c r="S255" s="95">
        <f t="shared" si="12"/>
        <v>455.85000000000036</v>
      </c>
      <c r="T255" s="192">
        <f t="shared" si="13"/>
        <v>9.3114852682028529E-2</v>
      </c>
      <c r="V255" s="95">
        <f t="shared" si="14"/>
        <v>-80.232999999999265</v>
      </c>
      <c r="W255" s="192">
        <f t="shared" si="15"/>
        <v>-1.4771386227021122E-2</v>
      </c>
    </row>
    <row r="256" spans="1:23" ht="12.75" x14ac:dyDescent="0.2">
      <c r="A256" s="1">
        <v>113365303</v>
      </c>
      <c r="B256" s="2" t="s">
        <v>291</v>
      </c>
      <c r="C256" s="2" t="s">
        <v>278</v>
      </c>
      <c r="D256" s="95">
        <v>1919.2539999999999</v>
      </c>
      <c r="E256" s="95">
        <v>1926.873</v>
      </c>
      <c r="F256" s="95">
        <v>1984.809</v>
      </c>
      <c r="G256" s="95">
        <v>1980.4</v>
      </c>
      <c r="H256" s="95">
        <v>1965.0260000000001</v>
      </c>
      <c r="I256" s="95">
        <v>1970.1</v>
      </c>
      <c r="J256" s="95">
        <v>1940.674</v>
      </c>
      <c r="K256" s="95">
        <v>1892.886</v>
      </c>
      <c r="L256" s="95">
        <v>1904.886</v>
      </c>
      <c r="M256" s="95">
        <v>1895.0909999999999</v>
      </c>
      <c r="N256" s="95">
        <v>1947.771</v>
      </c>
      <c r="O256" s="95">
        <v>2004.288</v>
      </c>
      <c r="R256" s="191">
        <v>1635.223</v>
      </c>
      <c r="S256" s="95">
        <f t="shared" si="12"/>
        <v>-284.03099999999995</v>
      </c>
      <c r="T256" s="192">
        <f t="shared" si="13"/>
        <v>-0.14799031290282577</v>
      </c>
      <c r="V256" s="95">
        <f t="shared" si="14"/>
        <v>-369.06500000000005</v>
      </c>
      <c r="W256" s="192">
        <f t="shared" si="15"/>
        <v>-0.18413770875243479</v>
      </c>
    </row>
    <row r="257" spans="1:23" ht="12.75" x14ac:dyDescent="0.2">
      <c r="A257" s="1">
        <v>113367003</v>
      </c>
      <c r="B257" s="2" t="s">
        <v>292</v>
      </c>
      <c r="C257" s="2" t="s">
        <v>278</v>
      </c>
      <c r="D257" s="95">
        <v>4040.9389999999999</v>
      </c>
      <c r="E257" s="95">
        <v>4035.5889999999999</v>
      </c>
      <c r="F257" s="95">
        <v>4152.259</v>
      </c>
      <c r="G257" s="95">
        <v>4211.2479999999996</v>
      </c>
      <c r="H257" s="95">
        <v>4298.4620000000004</v>
      </c>
      <c r="I257" s="95">
        <v>4323.1279999999997</v>
      </c>
      <c r="J257" s="95">
        <v>4367.57</v>
      </c>
      <c r="K257" s="95">
        <v>4361.3</v>
      </c>
      <c r="L257" s="95">
        <v>4297.96</v>
      </c>
      <c r="M257" s="95">
        <v>4194.7579999999998</v>
      </c>
      <c r="N257" s="95">
        <v>4126.5789999999997</v>
      </c>
      <c r="O257" s="95">
        <v>4088.9079999999999</v>
      </c>
      <c r="R257" s="191">
        <v>3650.6860000000001</v>
      </c>
      <c r="S257" s="95">
        <f t="shared" si="12"/>
        <v>-390.2529999999997</v>
      </c>
      <c r="T257" s="192">
        <f t="shared" si="13"/>
        <v>-9.6574830750971424E-2</v>
      </c>
      <c r="V257" s="95">
        <f t="shared" si="14"/>
        <v>-438.22199999999975</v>
      </c>
      <c r="W257" s="192">
        <f t="shared" si="15"/>
        <v>-0.10717335777669729</v>
      </c>
    </row>
    <row r="258" spans="1:23" ht="12.75" x14ac:dyDescent="0.2">
      <c r="A258" s="1">
        <v>113369003</v>
      </c>
      <c r="B258" s="2" t="s">
        <v>293</v>
      </c>
      <c r="C258" s="2" t="s">
        <v>278</v>
      </c>
      <c r="D258" s="95">
        <v>3939.5070000000001</v>
      </c>
      <c r="E258" s="95">
        <v>3987.6610000000001</v>
      </c>
      <c r="F258" s="95">
        <v>4133.1750000000002</v>
      </c>
      <c r="G258" s="95">
        <v>4185.3649999999998</v>
      </c>
      <c r="H258" s="95">
        <v>4265.1310000000003</v>
      </c>
      <c r="I258" s="95">
        <v>4370.3440000000001</v>
      </c>
      <c r="J258" s="95">
        <v>4461.9629999999997</v>
      </c>
      <c r="K258" s="95">
        <v>4546.2730000000001</v>
      </c>
      <c r="L258" s="95">
        <v>4570.4279999999999</v>
      </c>
      <c r="M258" s="95">
        <v>4638.5910000000003</v>
      </c>
      <c r="N258" s="95">
        <v>4687.6850000000004</v>
      </c>
      <c r="O258" s="95">
        <v>4748.1289999999999</v>
      </c>
      <c r="R258" s="191">
        <v>4210.1930000000002</v>
      </c>
      <c r="S258" s="95">
        <f t="shared" si="12"/>
        <v>270.68600000000015</v>
      </c>
      <c r="T258" s="192">
        <f t="shared" si="13"/>
        <v>6.8710628004976293E-2</v>
      </c>
      <c r="V258" s="95">
        <f t="shared" si="14"/>
        <v>-537.93599999999969</v>
      </c>
      <c r="W258" s="192">
        <f t="shared" si="15"/>
        <v>-0.11329431024304515</v>
      </c>
    </row>
    <row r="259" spans="1:23" ht="12.75" x14ac:dyDescent="0.2">
      <c r="A259" s="1">
        <v>113380303</v>
      </c>
      <c r="B259" s="2" t="s">
        <v>294</v>
      </c>
      <c r="C259" s="2" t="s">
        <v>295</v>
      </c>
      <c r="D259" s="95">
        <v>1824.038</v>
      </c>
      <c r="E259" s="95">
        <v>1812.2349999999999</v>
      </c>
      <c r="F259" s="95">
        <v>1812.4839999999999</v>
      </c>
      <c r="G259" s="95">
        <v>1784.6379999999999</v>
      </c>
      <c r="H259" s="95">
        <v>1749.7339999999999</v>
      </c>
      <c r="I259" s="95">
        <v>1742.2650000000001</v>
      </c>
      <c r="J259" s="95">
        <v>1719.6189999999999</v>
      </c>
      <c r="K259" s="95">
        <v>1738.23</v>
      </c>
      <c r="L259" s="95">
        <v>1709.5070000000001</v>
      </c>
      <c r="M259" s="95">
        <v>1686.213</v>
      </c>
      <c r="N259" s="95">
        <v>1658.0719999999999</v>
      </c>
      <c r="O259" s="95">
        <v>1653.136</v>
      </c>
      <c r="R259" s="191">
        <v>1523.5640000000001</v>
      </c>
      <c r="S259" s="95">
        <f t="shared" ref="S259:S322" si="16">R259-D259</f>
        <v>-300.47399999999993</v>
      </c>
      <c r="T259" s="192">
        <f t="shared" ref="T259:T322" si="17">S259/D259</f>
        <v>-0.16473012075406321</v>
      </c>
      <c r="V259" s="95">
        <f t="shared" ref="V259:V322" si="18">R259-O259</f>
        <v>-129.57199999999989</v>
      </c>
      <c r="W259" s="192">
        <f t="shared" ref="W259:W322" si="19">V259/O259</f>
        <v>-7.8379516264844448E-2</v>
      </c>
    </row>
    <row r="260" spans="1:23" ht="12.75" x14ac:dyDescent="0.2">
      <c r="A260" s="1">
        <v>113381303</v>
      </c>
      <c r="B260" s="2" t="s">
        <v>296</v>
      </c>
      <c r="C260" s="2" t="s">
        <v>295</v>
      </c>
      <c r="D260" s="95">
        <v>4115.8329999999996</v>
      </c>
      <c r="E260" s="95">
        <v>4201.12</v>
      </c>
      <c r="F260" s="95">
        <v>4280.674</v>
      </c>
      <c r="G260" s="95">
        <v>4333.402</v>
      </c>
      <c r="H260" s="95">
        <v>4465.3140000000003</v>
      </c>
      <c r="I260" s="95">
        <v>4530.2610000000004</v>
      </c>
      <c r="J260" s="95">
        <v>4584.9740000000002</v>
      </c>
      <c r="K260" s="95">
        <v>4596.6040000000003</v>
      </c>
      <c r="L260" s="95">
        <v>4628.799</v>
      </c>
      <c r="M260" s="95">
        <v>4646.0240000000003</v>
      </c>
      <c r="N260" s="95">
        <v>4714.1719999999996</v>
      </c>
      <c r="O260" s="95">
        <v>4733.5559999999996</v>
      </c>
      <c r="R260" s="191">
        <v>4802.701</v>
      </c>
      <c r="S260" s="95">
        <f t="shared" si="16"/>
        <v>686.86800000000039</v>
      </c>
      <c r="T260" s="192">
        <f t="shared" si="17"/>
        <v>0.16688432208012338</v>
      </c>
      <c r="V260" s="95">
        <f t="shared" si="18"/>
        <v>69.145000000000437</v>
      </c>
      <c r="W260" s="192">
        <f t="shared" si="19"/>
        <v>1.46074114259978E-2</v>
      </c>
    </row>
    <row r="261" spans="1:23" ht="12.75" x14ac:dyDescent="0.2">
      <c r="A261" s="1">
        <v>113382303</v>
      </c>
      <c r="B261" s="2" t="s">
        <v>297</v>
      </c>
      <c r="C261" s="2" t="s">
        <v>295</v>
      </c>
      <c r="D261" s="95">
        <v>2305.8530000000001</v>
      </c>
      <c r="E261" s="95">
        <v>2245.3809999999999</v>
      </c>
      <c r="F261" s="95">
        <v>2272.2979999999998</v>
      </c>
      <c r="G261" s="95">
        <v>2306.9270000000001</v>
      </c>
      <c r="H261" s="95">
        <v>2303.5819999999999</v>
      </c>
      <c r="I261" s="95">
        <v>2310.6550000000002</v>
      </c>
      <c r="J261" s="95">
        <v>2306.8980000000001</v>
      </c>
      <c r="K261" s="95">
        <v>2326.5810000000001</v>
      </c>
      <c r="L261" s="95">
        <v>2333.7240000000002</v>
      </c>
      <c r="M261" s="95">
        <v>2362.3519999999999</v>
      </c>
      <c r="N261" s="95">
        <v>2401.84</v>
      </c>
      <c r="O261" s="95">
        <v>2431.0909999999999</v>
      </c>
      <c r="R261" s="191">
        <v>2463.8470000000002</v>
      </c>
      <c r="S261" s="95">
        <f t="shared" si="16"/>
        <v>157.99400000000014</v>
      </c>
      <c r="T261" s="192">
        <f t="shared" si="17"/>
        <v>6.8518678337257471E-2</v>
      </c>
      <c r="V261" s="95">
        <f t="shared" si="18"/>
        <v>32.756000000000313</v>
      </c>
      <c r="W261" s="192">
        <f t="shared" si="19"/>
        <v>1.347378604914432E-2</v>
      </c>
    </row>
    <row r="262" spans="1:23" ht="12.75" x14ac:dyDescent="0.2">
      <c r="A262" s="1">
        <v>113384603</v>
      </c>
      <c r="B262" s="2" t="s">
        <v>298</v>
      </c>
      <c r="C262" s="2" t="s">
        <v>295</v>
      </c>
      <c r="D262" s="95">
        <v>3746.895</v>
      </c>
      <c r="E262" s="95">
        <v>4040.9859999999999</v>
      </c>
      <c r="F262" s="95">
        <v>4019.877</v>
      </c>
      <c r="G262" s="95">
        <v>4075.2809999999999</v>
      </c>
      <c r="H262" s="95">
        <v>4106.2039999999997</v>
      </c>
      <c r="I262" s="95">
        <v>4166.4880000000003</v>
      </c>
      <c r="J262" s="95">
        <v>4226.2740000000003</v>
      </c>
      <c r="K262" s="95">
        <v>4248.5219999999999</v>
      </c>
      <c r="L262" s="95">
        <v>4266.9160000000002</v>
      </c>
      <c r="M262" s="95">
        <v>4230.3540000000003</v>
      </c>
      <c r="N262" s="95">
        <v>4220.4250000000002</v>
      </c>
      <c r="O262" s="95">
        <v>4345.8959999999997</v>
      </c>
      <c r="R262" s="191">
        <v>5003.2359999999999</v>
      </c>
      <c r="S262" s="95">
        <f t="shared" si="16"/>
        <v>1256.3409999999999</v>
      </c>
      <c r="T262" s="192">
        <f t="shared" si="17"/>
        <v>0.33530189663708215</v>
      </c>
      <c r="V262" s="95">
        <f t="shared" si="18"/>
        <v>657.34000000000015</v>
      </c>
      <c r="W262" s="192">
        <f t="shared" si="19"/>
        <v>0.15125534527287357</v>
      </c>
    </row>
    <row r="263" spans="1:23" ht="12.75" x14ac:dyDescent="0.2">
      <c r="A263" s="1">
        <v>113385003</v>
      </c>
      <c r="B263" s="2" t="s">
        <v>299</v>
      </c>
      <c r="C263" s="2" t="s">
        <v>295</v>
      </c>
      <c r="D263" s="95">
        <v>2527.4369999999999</v>
      </c>
      <c r="E263" s="95">
        <v>2486.21</v>
      </c>
      <c r="F263" s="95">
        <v>2460.098</v>
      </c>
      <c r="G263" s="95">
        <v>2457.0219999999999</v>
      </c>
      <c r="H263" s="95">
        <v>2479.4679999999998</v>
      </c>
      <c r="I263" s="95">
        <v>2467.5990000000002</v>
      </c>
      <c r="J263" s="95">
        <v>2497.2809999999999</v>
      </c>
      <c r="K263" s="95">
        <v>2466.1950000000002</v>
      </c>
      <c r="L263" s="95">
        <v>2447.7399999999998</v>
      </c>
      <c r="M263" s="95">
        <v>2402.069</v>
      </c>
      <c r="N263" s="95">
        <v>2459.982</v>
      </c>
      <c r="O263" s="95">
        <v>2454.5740000000001</v>
      </c>
      <c r="R263" s="191">
        <v>2375.944</v>
      </c>
      <c r="S263" s="95">
        <f t="shared" si="16"/>
        <v>-151.49299999999994</v>
      </c>
      <c r="T263" s="192">
        <f t="shared" si="17"/>
        <v>-5.993937732176903E-2</v>
      </c>
      <c r="V263" s="95">
        <f t="shared" si="18"/>
        <v>-78.630000000000109</v>
      </c>
      <c r="W263" s="192">
        <f t="shared" si="19"/>
        <v>-3.2034071900052759E-2</v>
      </c>
    </row>
    <row r="264" spans="1:23" ht="12.75" x14ac:dyDescent="0.2">
      <c r="A264" s="1">
        <v>113385303</v>
      </c>
      <c r="B264" s="2" t="s">
        <v>300</v>
      </c>
      <c r="C264" s="2" t="s">
        <v>295</v>
      </c>
      <c r="D264" s="95">
        <v>2639.5529999999999</v>
      </c>
      <c r="E264" s="95">
        <v>2664.0360000000001</v>
      </c>
      <c r="F264" s="95">
        <v>2686.614</v>
      </c>
      <c r="G264" s="95">
        <v>2704.1970000000001</v>
      </c>
      <c r="H264" s="95">
        <v>2753.9580000000001</v>
      </c>
      <c r="I264" s="95">
        <v>2756.194</v>
      </c>
      <c r="J264" s="95">
        <v>2760.308</v>
      </c>
      <c r="K264" s="95">
        <v>2746.473</v>
      </c>
      <c r="L264" s="95">
        <v>2754.665</v>
      </c>
      <c r="M264" s="95">
        <v>2742.3629999999998</v>
      </c>
      <c r="N264" s="95">
        <v>2790.5230000000001</v>
      </c>
      <c r="O264" s="95">
        <v>2831.8690000000001</v>
      </c>
      <c r="R264" s="191">
        <v>3606.16</v>
      </c>
      <c r="S264" s="95">
        <f t="shared" si="16"/>
        <v>966.60699999999997</v>
      </c>
      <c r="T264" s="192">
        <f t="shared" si="17"/>
        <v>0.36620101964234097</v>
      </c>
      <c r="V264" s="95">
        <f t="shared" si="18"/>
        <v>774.29099999999971</v>
      </c>
      <c r="W264" s="192">
        <f t="shared" si="19"/>
        <v>0.27342048661149215</v>
      </c>
    </row>
    <row r="265" spans="1:23" ht="12.75" x14ac:dyDescent="0.2">
      <c r="A265" s="1">
        <v>114060503</v>
      </c>
      <c r="B265" s="2" t="s">
        <v>301</v>
      </c>
      <c r="C265" s="2" t="s">
        <v>302</v>
      </c>
      <c r="D265" s="95">
        <v>821.79899999999998</v>
      </c>
      <c r="E265" s="95">
        <v>859.99699999999996</v>
      </c>
      <c r="F265" s="95">
        <v>886.03300000000002</v>
      </c>
      <c r="G265" s="95">
        <v>903.21199999999999</v>
      </c>
      <c r="H265" s="95">
        <v>968.69500000000005</v>
      </c>
      <c r="I265" s="95">
        <v>975.25800000000004</v>
      </c>
      <c r="J265" s="95">
        <v>1002.86</v>
      </c>
      <c r="K265" s="95">
        <v>987.86900000000003</v>
      </c>
      <c r="L265" s="95">
        <v>1030.0930000000001</v>
      </c>
      <c r="M265" s="95">
        <v>1060.3119999999999</v>
      </c>
      <c r="N265" s="95">
        <v>1067.278</v>
      </c>
      <c r="O265" s="95">
        <v>1066.4259999999999</v>
      </c>
      <c r="R265" s="191">
        <v>1070.038</v>
      </c>
      <c r="S265" s="95">
        <f t="shared" si="16"/>
        <v>248.23900000000003</v>
      </c>
      <c r="T265" s="192">
        <f t="shared" si="17"/>
        <v>0.3020677805643473</v>
      </c>
      <c r="V265" s="95">
        <f t="shared" si="18"/>
        <v>3.61200000000008</v>
      </c>
      <c r="W265" s="192">
        <f t="shared" si="19"/>
        <v>3.3870141950778396E-3</v>
      </c>
    </row>
    <row r="266" spans="1:23" ht="12.75" x14ac:dyDescent="0.2">
      <c r="A266" s="1">
        <v>114060753</v>
      </c>
      <c r="B266" s="2" t="s">
        <v>303</v>
      </c>
      <c r="C266" s="2" t="s">
        <v>302</v>
      </c>
      <c r="D266" s="95">
        <v>6058.348</v>
      </c>
      <c r="E266" s="95">
        <v>6145.9390000000003</v>
      </c>
      <c r="F266" s="95">
        <v>6260.6210000000001</v>
      </c>
      <c r="G266" s="95">
        <v>6414.4920000000002</v>
      </c>
      <c r="H266" s="95">
        <v>6504.0649999999996</v>
      </c>
      <c r="I266" s="95">
        <v>6611.0280000000002</v>
      </c>
      <c r="J266" s="95">
        <v>6704.5069999999996</v>
      </c>
      <c r="K266" s="95">
        <v>6749.7330000000002</v>
      </c>
      <c r="L266" s="95">
        <v>6780.5720000000001</v>
      </c>
      <c r="M266" s="95">
        <v>6740.8370000000004</v>
      </c>
      <c r="N266" s="95">
        <v>6756.9110000000001</v>
      </c>
      <c r="O266" s="95">
        <v>6874.6859999999997</v>
      </c>
      <c r="R266" s="191">
        <v>7138.741</v>
      </c>
      <c r="S266" s="95">
        <f t="shared" si="16"/>
        <v>1080.393</v>
      </c>
      <c r="T266" s="192">
        <f t="shared" si="17"/>
        <v>0.17833128767116052</v>
      </c>
      <c r="V266" s="95">
        <f t="shared" si="18"/>
        <v>264.05500000000029</v>
      </c>
      <c r="W266" s="192">
        <f t="shared" si="19"/>
        <v>3.8409754278231803E-2</v>
      </c>
    </row>
    <row r="267" spans="1:23" ht="12.75" x14ac:dyDescent="0.2">
      <c r="A267" s="1">
        <v>114060853</v>
      </c>
      <c r="B267" s="2" t="s">
        <v>304</v>
      </c>
      <c r="C267" s="2" t="s">
        <v>302</v>
      </c>
      <c r="D267" s="95">
        <v>1794.348</v>
      </c>
      <c r="E267" s="95">
        <v>1860.825</v>
      </c>
      <c r="F267" s="95">
        <v>1861.2049999999999</v>
      </c>
      <c r="G267" s="95">
        <v>1915.42</v>
      </c>
      <c r="H267" s="95">
        <v>1951.6690000000001</v>
      </c>
      <c r="I267" s="95">
        <v>1989.857</v>
      </c>
      <c r="J267" s="95">
        <v>2016.434</v>
      </c>
      <c r="K267" s="95">
        <v>2095.1550000000002</v>
      </c>
      <c r="L267" s="95">
        <v>2056.991</v>
      </c>
      <c r="M267" s="95">
        <v>2051.6860000000001</v>
      </c>
      <c r="N267" s="95">
        <v>2051.8510000000001</v>
      </c>
      <c r="O267" s="95">
        <v>1997.4870000000001</v>
      </c>
      <c r="R267" s="191">
        <v>1499.799</v>
      </c>
      <c r="S267" s="95">
        <f t="shared" si="16"/>
        <v>-294.54899999999998</v>
      </c>
      <c r="T267" s="192">
        <f t="shared" si="17"/>
        <v>-0.16415377619057173</v>
      </c>
      <c r="V267" s="95">
        <f t="shared" si="18"/>
        <v>-497.6880000000001</v>
      </c>
      <c r="W267" s="192">
        <f t="shared" si="19"/>
        <v>-0.24915706585324465</v>
      </c>
    </row>
    <row r="268" spans="1:23" ht="12.75" x14ac:dyDescent="0.2">
      <c r="A268" s="1">
        <v>114061103</v>
      </c>
      <c r="B268" s="2" t="s">
        <v>305</v>
      </c>
      <c r="C268" s="2" t="s">
        <v>302</v>
      </c>
      <c r="D268" s="95">
        <v>2193.5639999999999</v>
      </c>
      <c r="E268" s="95">
        <v>2252.0039999999999</v>
      </c>
      <c r="F268" s="95">
        <v>2257.6950000000002</v>
      </c>
      <c r="G268" s="95">
        <v>2379.0070000000001</v>
      </c>
      <c r="H268" s="95">
        <v>2487.9340000000002</v>
      </c>
      <c r="I268" s="95">
        <v>2541.39</v>
      </c>
      <c r="J268" s="95">
        <v>2581.3609999999999</v>
      </c>
      <c r="K268" s="95">
        <v>2613.9340000000002</v>
      </c>
      <c r="L268" s="95">
        <v>2640.107</v>
      </c>
      <c r="M268" s="95">
        <v>2647.1060000000002</v>
      </c>
      <c r="N268" s="95">
        <v>2669.518</v>
      </c>
      <c r="O268" s="95">
        <v>2708.3919999999998</v>
      </c>
      <c r="R268" s="191">
        <v>2663.962</v>
      </c>
      <c r="S268" s="95">
        <f t="shared" si="16"/>
        <v>470.39800000000014</v>
      </c>
      <c r="T268" s="192">
        <f t="shared" si="17"/>
        <v>0.21444462071769968</v>
      </c>
      <c r="V268" s="95">
        <f t="shared" si="18"/>
        <v>-44.429999999999836</v>
      </c>
      <c r="W268" s="192">
        <f t="shared" si="19"/>
        <v>-1.6404567728748216E-2</v>
      </c>
    </row>
    <row r="269" spans="1:23" ht="12.75" x14ac:dyDescent="0.2">
      <c r="A269" s="1">
        <v>114061503</v>
      </c>
      <c r="B269" s="2" t="s">
        <v>306</v>
      </c>
      <c r="C269" s="2" t="s">
        <v>302</v>
      </c>
      <c r="D269" s="95">
        <v>2188.5250000000001</v>
      </c>
      <c r="E269" s="95">
        <v>2230.538</v>
      </c>
      <c r="F269" s="95">
        <v>2325.799</v>
      </c>
      <c r="G269" s="95">
        <v>2353.1999999999998</v>
      </c>
      <c r="H269" s="95">
        <v>2434.5819999999999</v>
      </c>
      <c r="I269" s="95">
        <v>2534.4560000000001</v>
      </c>
      <c r="J269" s="95">
        <v>2619.2170000000001</v>
      </c>
      <c r="K269" s="95">
        <v>2682.8939999999998</v>
      </c>
      <c r="L269" s="95">
        <v>2856.0250000000001</v>
      </c>
      <c r="M269" s="95">
        <v>3025.67</v>
      </c>
      <c r="N269" s="95">
        <v>3196.3380000000002</v>
      </c>
      <c r="O269" s="95">
        <v>3356.4229999999998</v>
      </c>
      <c r="R269" s="191">
        <v>3525.4749999999999</v>
      </c>
      <c r="S269" s="95">
        <f t="shared" si="16"/>
        <v>1336.9499999999998</v>
      </c>
      <c r="T269" s="192">
        <f t="shared" si="17"/>
        <v>0.61089089683691056</v>
      </c>
      <c r="V269" s="95">
        <f t="shared" si="18"/>
        <v>169.05200000000013</v>
      </c>
      <c r="W269" s="192">
        <f t="shared" si="19"/>
        <v>5.0366714803229552E-2</v>
      </c>
    </row>
    <row r="270" spans="1:23" ht="12.75" x14ac:dyDescent="0.2">
      <c r="A270" s="1">
        <v>114062003</v>
      </c>
      <c r="B270" s="2" t="s">
        <v>307</v>
      </c>
      <c r="C270" s="2" t="s">
        <v>302</v>
      </c>
      <c r="D270" s="95">
        <v>3119.913</v>
      </c>
      <c r="E270" s="95">
        <v>3187.26</v>
      </c>
      <c r="F270" s="95">
        <v>3305.3229999999999</v>
      </c>
      <c r="G270" s="95">
        <v>3361.7350000000001</v>
      </c>
      <c r="H270" s="95">
        <v>3395.5680000000002</v>
      </c>
      <c r="I270" s="95">
        <v>3469.4380000000001</v>
      </c>
      <c r="J270" s="95">
        <v>3526.2159999999999</v>
      </c>
      <c r="K270" s="95">
        <v>3672.5569999999998</v>
      </c>
      <c r="L270" s="95">
        <v>3751.0390000000002</v>
      </c>
      <c r="M270" s="95">
        <v>3839.3879999999999</v>
      </c>
      <c r="N270" s="95">
        <v>3924.6309999999999</v>
      </c>
      <c r="O270" s="95">
        <v>4044.6329999999998</v>
      </c>
      <c r="R270" s="191">
        <v>4103.8639999999996</v>
      </c>
      <c r="S270" s="95">
        <f t="shared" si="16"/>
        <v>983.95099999999957</v>
      </c>
      <c r="T270" s="192">
        <f t="shared" si="17"/>
        <v>0.31537770444239938</v>
      </c>
      <c r="V270" s="95">
        <f t="shared" si="18"/>
        <v>59.230999999999767</v>
      </c>
      <c r="W270" s="192">
        <f t="shared" si="19"/>
        <v>1.4644344740301473E-2</v>
      </c>
    </row>
    <row r="271" spans="1:23" ht="12.75" x14ac:dyDescent="0.2">
      <c r="A271" s="1">
        <v>114062503</v>
      </c>
      <c r="B271" s="2" t="s">
        <v>308</v>
      </c>
      <c r="C271" s="2" t="s">
        <v>302</v>
      </c>
      <c r="D271" s="95">
        <v>1561.9469999999999</v>
      </c>
      <c r="E271" s="95">
        <v>1681.56</v>
      </c>
      <c r="F271" s="95">
        <v>1769.8910000000001</v>
      </c>
      <c r="G271" s="95">
        <v>1910.1669999999999</v>
      </c>
      <c r="H271" s="95">
        <v>2069.9940000000001</v>
      </c>
      <c r="I271" s="95">
        <v>2218.268</v>
      </c>
      <c r="J271" s="95">
        <v>2307.6750000000002</v>
      </c>
      <c r="K271" s="95">
        <v>2348.2190000000001</v>
      </c>
      <c r="L271" s="95">
        <v>2380.2469999999998</v>
      </c>
      <c r="M271" s="95">
        <v>2433.8649999999998</v>
      </c>
      <c r="N271" s="95">
        <v>2494.6190000000001</v>
      </c>
      <c r="O271" s="95">
        <v>2528.1280000000002</v>
      </c>
      <c r="R271" s="191">
        <v>2596.4670000000001</v>
      </c>
      <c r="S271" s="95">
        <f t="shared" si="16"/>
        <v>1034.5200000000002</v>
      </c>
      <c r="T271" s="192">
        <f t="shared" si="17"/>
        <v>0.66232721084646295</v>
      </c>
      <c r="V271" s="95">
        <f t="shared" si="18"/>
        <v>68.338999999999942</v>
      </c>
      <c r="W271" s="192">
        <f t="shared" si="19"/>
        <v>2.7031463596779885E-2</v>
      </c>
    </row>
    <row r="272" spans="1:23" ht="12.75" x14ac:dyDescent="0.2">
      <c r="A272" s="1">
        <v>114063003</v>
      </c>
      <c r="B272" s="2" t="s">
        <v>309</v>
      </c>
      <c r="C272" s="2" t="s">
        <v>302</v>
      </c>
      <c r="D272" s="95">
        <v>3848.3139999999999</v>
      </c>
      <c r="E272" s="95">
        <v>3904.105</v>
      </c>
      <c r="F272" s="95">
        <v>3982.701</v>
      </c>
      <c r="G272" s="95">
        <v>4097.7179999999998</v>
      </c>
      <c r="H272" s="95">
        <v>4143.5029999999997</v>
      </c>
      <c r="I272" s="95">
        <v>4181.4830000000002</v>
      </c>
      <c r="J272" s="95">
        <v>4199.6719999999996</v>
      </c>
      <c r="K272" s="95">
        <v>4153.1660000000002</v>
      </c>
      <c r="L272" s="95">
        <v>4097.1149999999998</v>
      </c>
      <c r="M272" s="95">
        <v>4133.1670000000004</v>
      </c>
      <c r="N272" s="95">
        <v>4113.4260000000004</v>
      </c>
      <c r="O272" s="95">
        <v>4168.6019999999999</v>
      </c>
      <c r="R272" s="191">
        <v>4117.6840000000002</v>
      </c>
      <c r="S272" s="95">
        <f t="shared" si="16"/>
        <v>269.37000000000035</v>
      </c>
      <c r="T272" s="192">
        <f t="shared" si="17"/>
        <v>6.9996886948414383E-2</v>
      </c>
      <c r="V272" s="95">
        <f t="shared" si="18"/>
        <v>-50.917999999999665</v>
      </c>
      <c r="W272" s="192">
        <f t="shared" si="19"/>
        <v>-1.2214646540974568E-2</v>
      </c>
    </row>
    <row r="273" spans="1:23" ht="12.75" x14ac:dyDescent="0.2">
      <c r="A273" s="1">
        <v>114063503</v>
      </c>
      <c r="B273" s="2" t="s">
        <v>310</v>
      </c>
      <c r="C273" s="2" t="s">
        <v>302</v>
      </c>
      <c r="D273" s="95">
        <v>2523.2890000000002</v>
      </c>
      <c r="E273" s="95">
        <v>2549.5410000000002</v>
      </c>
      <c r="F273" s="95">
        <v>2557.078</v>
      </c>
      <c r="G273" s="95">
        <v>2643.28</v>
      </c>
      <c r="H273" s="95">
        <v>2648.57</v>
      </c>
      <c r="I273" s="95">
        <v>2677.95</v>
      </c>
      <c r="J273" s="95">
        <v>2709.69</v>
      </c>
      <c r="K273" s="95">
        <v>2698.143</v>
      </c>
      <c r="L273" s="95">
        <v>2685.2339999999999</v>
      </c>
      <c r="M273" s="95">
        <v>2684.471</v>
      </c>
      <c r="N273" s="95">
        <v>2732.768</v>
      </c>
      <c r="O273" s="95">
        <v>2726.6030000000001</v>
      </c>
      <c r="R273" s="191">
        <v>2262.1579999999999</v>
      </c>
      <c r="S273" s="95">
        <f t="shared" si="16"/>
        <v>-261.13100000000031</v>
      </c>
      <c r="T273" s="192">
        <f t="shared" si="17"/>
        <v>-0.103488343982794</v>
      </c>
      <c r="V273" s="95">
        <f t="shared" si="18"/>
        <v>-464.44500000000016</v>
      </c>
      <c r="W273" s="192">
        <f t="shared" si="19"/>
        <v>-0.17033832941576024</v>
      </c>
    </row>
    <row r="274" spans="1:23" ht="12.75" x14ac:dyDescent="0.2">
      <c r="A274" s="1">
        <v>114064003</v>
      </c>
      <c r="B274" s="2" t="s">
        <v>311</v>
      </c>
      <c r="C274" s="2" t="s">
        <v>302</v>
      </c>
      <c r="D274" s="95">
        <v>1814.5329999999999</v>
      </c>
      <c r="E274" s="95">
        <v>1867.596</v>
      </c>
      <c r="F274" s="95">
        <v>1895.259</v>
      </c>
      <c r="G274" s="95">
        <v>1924.684</v>
      </c>
      <c r="H274" s="95">
        <v>1915.567</v>
      </c>
      <c r="I274" s="95">
        <v>1948.1559999999999</v>
      </c>
      <c r="J274" s="95">
        <v>1919.924</v>
      </c>
      <c r="K274" s="95">
        <v>1906.3</v>
      </c>
      <c r="L274" s="95">
        <v>1859.9269999999999</v>
      </c>
      <c r="M274" s="95">
        <v>1812.5350000000001</v>
      </c>
      <c r="N274" s="95">
        <v>1807.8910000000001</v>
      </c>
      <c r="O274" s="95">
        <v>1822.4179999999999</v>
      </c>
      <c r="R274" s="191">
        <v>1386.5070000000001</v>
      </c>
      <c r="S274" s="95">
        <f t="shared" si="16"/>
        <v>-428.02599999999984</v>
      </c>
      <c r="T274" s="192">
        <f t="shared" si="17"/>
        <v>-0.23588769121311096</v>
      </c>
      <c r="V274" s="95">
        <f t="shared" si="18"/>
        <v>-435.91099999999983</v>
      </c>
      <c r="W274" s="192">
        <f t="shared" si="19"/>
        <v>-0.23919375247610583</v>
      </c>
    </row>
    <row r="275" spans="1:23" ht="12.75" x14ac:dyDescent="0.2">
      <c r="A275" s="1">
        <v>114065503</v>
      </c>
      <c r="B275" s="2" t="s">
        <v>312</v>
      </c>
      <c r="C275" s="2" t="s">
        <v>302</v>
      </c>
      <c r="D275" s="95">
        <v>2204.3710000000001</v>
      </c>
      <c r="E275" s="95">
        <v>2296.9169999999999</v>
      </c>
      <c r="F275" s="95">
        <v>2412.125</v>
      </c>
      <c r="G275" s="95">
        <v>2500.596</v>
      </c>
      <c r="H275" s="95">
        <v>2612.2959999999998</v>
      </c>
      <c r="I275" s="95">
        <v>2672.1590000000001</v>
      </c>
      <c r="J275" s="95">
        <v>2777.6709999999998</v>
      </c>
      <c r="K275" s="95">
        <v>2809.3270000000002</v>
      </c>
      <c r="L275" s="95">
        <v>2909.9059999999999</v>
      </c>
      <c r="M275" s="95">
        <v>2929.2130000000002</v>
      </c>
      <c r="N275" s="95">
        <v>2980.2109999999998</v>
      </c>
      <c r="O275" s="95">
        <v>3019.4630000000002</v>
      </c>
      <c r="R275" s="191">
        <v>3711.2890000000002</v>
      </c>
      <c r="S275" s="95">
        <f t="shared" si="16"/>
        <v>1506.9180000000001</v>
      </c>
      <c r="T275" s="192">
        <f t="shared" si="17"/>
        <v>0.68360452936461247</v>
      </c>
      <c r="V275" s="95">
        <f t="shared" si="18"/>
        <v>691.82600000000002</v>
      </c>
      <c r="W275" s="192">
        <f t="shared" si="19"/>
        <v>0.22912219821868987</v>
      </c>
    </row>
    <row r="276" spans="1:23" ht="12.75" x14ac:dyDescent="0.2">
      <c r="A276" s="1">
        <v>114066503</v>
      </c>
      <c r="B276" s="2" t="s">
        <v>313</v>
      </c>
      <c r="C276" s="2" t="s">
        <v>302</v>
      </c>
      <c r="D276" s="95">
        <v>1802.787</v>
      </c>
      <c r="E276" s="95">
        <v>1851.2249999999999</v>
      </c>
      <c r="F276" s="95">
        <v>1903.91</v>
      </c>
      <c r="G276" s="95">
        <v>1944.4670000000001</v>
      </c>
      <c r="H276" s="95">
        <v>2062.7350000000001</v>
      </c>
      <c r="I276" s="95">
        <v>2110.4470000000001</v>
      </c>
      <c r="J276" s="95">
        <v>2152.6309999999999</v>
      </c>
      <c r="K276" s="95">
        <v>2158.835</v>
      </c>
      <c r="L276" s="95">
        <v>2135.5349999999999</v>
      </c>
      <c r="M276" s="95">
        <v>2122.527</v>
      </c>
      <c r="N276" s="95">
        <v>2081.1999999999998</v>
      </c>
      <c r="O276" s="95">
        <v>2187.5450000000001</v>
      </c>
      <c r="R276" s="191">
        <v>1710.623</v>
      </c>
      <c r="S276" s="95">
        <f t="shared" si="16"/>
        <v>-92.163999999999987</v>
      </c>
      <c r="T276" s="192">
        <f t="shared" si="17"/>
        <v>-5.1123066673988658E-2</v>
      </c>
      <c r="V276" s="95">
        <f t="shared" si="18"/>
        <v>-476.92200000000003</v>
      </c>
      <c r="W276" s="192">
        <f t="shared" si="19"/>
        <v>-0.21801700079312655</v>
      </c>
    </row>
    <row r="277" spans="1:23" ht="12.75" x14ac:dyDescent="0.2">
      <c r="A277" s="1">
        <v>114067002</v>
      </c>
      <c r="B277" s="2" t="s">
        <v>314</v>
      </c>
      <c r="C277" s="2" t="s">
        <v>302</v>
      </c>
      <c r="D277" s="95">
        <v>12428.966</v>
      </c>
      <c r="E277" s="95">
        <v>12717.541999999999</v>
      </c>
      <c r="F277" s="95">
        <v>13342.716</v>
      </c>
      <c r="G277" s="95">
        <v>13709.636</v>
      </c>
      <c r="H277" s="95">
        <v>14231.112999999999</v>
      </c>
      <c r="I277" s="95">
        <v>14638.694</v>
      </c>
      <c r="J277" s="95">
        <v>14754.723</v>
      </c>
      <c r="K277" s="95">
        <v>14959.609</v>
      </c>
      <c r="L277" s="95">
        <v>14905.037</v>
      </c>
      <c r="M277" s="95">
        <v>15051.708000000001</v>
      </c>
      <c r="N277" s="95">
        <v>15509.021000000001</v>
      </c>
      <c r="O277" s="95">
        <v>16580.669999999998</v>
      </c>
      <c r="R277" s="191">
        <v>18348.321</v>
      </c>
      <c r="S277" s="95">
        <f t="shared" si="16"/>
        <v>5919.3549999999996</v>
      </c>
      <c r="T277" s="192">
        <f t="shared" si="17"/>
        <v>0.47625482280665982</v>
      </c>
      <c r="V277" s="95">
        <f t="shared" si="18"/>
        <v>1767.6510000000017</v>
      </c>
      <c r="W277" s="192">
        <f t="shared" si="19"/>
        <v>0.10660914185011836</v>
      </c>
    </row>
    <row r="278" spans="1:23" ht="12.75" x14ac:dyDescent="0.2">
      <c r="A278" s="1">
        <v>114067503</v>
      </c>
      <c r="B278" s="2" t="s">
        <v>315</v>
      </c>
      <c r="C278" s="2" t="s">
        <v>302</v>
      </c>
      <c r="D278" s="95">
        <v>1767.0830000000001</v>
      </c>
      <c r="E278" s="95">
        <v>1752.8979999999999</v>
      </c>
      <c r="F278" s="95">
        <v>1744.8510000000001</v>
      </c>
      <c r="G278" s="95">
        <v>1814.9639999999999</v>
      </c>
      <c r="H278" s="95">
        <v>1859.4839999999999</v>
      </c>
      <c r="I278" s="95">
        <v>1862.412</v>
      </c>
      <c r="J278" s="95">
        <v>1851.3530000000001</v>
      </c>
      <c r="K278" s="95">
        <v>1892.354</v>
      </c>
      <c r="L278" s="95">
        <v>1855.3050000000001</v>
      </c>
      <c r="M278" s="95">
        <v>1885.117</v>
      </c>
      <c r="N278" s="95">
        <v>1909.857</v>
      </c>
      <c r="O278" s="95">
        <v>1927.7909999999999</v>
      </c>
      <c r="R278" s="191">
        <v>2056.8359999999998</v>
      </c>
      <c r="S278" s="95">
        <f t="shared" si="16"/>
        <v>289.7529999999997</v>
      </c>
      <c r="T278" s="192">
        <f t="shared" si="17"/>
        <v>0.16397249025654126</v>
      </c>
      <c r="V278" s="95">
        <f t="shared" si="18"/>
        <v>129.04499999999985</v>
      </c>
      <c r="W278" s="192">
        <f t="shared" si="19"/>
        <v>6.6939310329802271E-2</v>
      </c>
    </row>
    <row r="279" spans="1:23" ht="12.75" x14ac:dyDescent="0.2">
      <c r="A279" s="1">
        <v>114068003</v>
      </c>
      <c r="B279" s="2" t="s">
        <v>316</v>
      </c>
      <c r="C279" s="2" t="s">
        <v>302</v>
      </c>
      <c r="D279" s="95">
        <v>1639.347</v>
      </c>
      <c r="E279" s="95">
        <v>1649.19</v>
      </c>
      <c r="F279" s="95">
        <v>1669.0150000000001</v>
      </c>
      <c r="G279" s="95">
        <v>1677.953</v>
      </c>
      <c r="H279" s="95">
        <v>1684.5340000000001</v>
      </c>
      <c r="I279" s="95">
        <v>1700.2570000000001</v>
      </c>
      <c r="J279" s="95">
        <v>1677</v>
      </c>
      <c r="K279" s="95">
        <v>1722.1089999999999</v>
      </c>
      <c r="L279" s="95">
        <v>1725.662</v>
      </c>
      <c r="M279" s="95">
        <v>1717.83</v>
      </c>
      <c r="N279" s="95">
        <v>1749.4349999999999</v>
      </c>
      <c r="O279" s="95">
        <v>1744.298</v>
      </c>
      <c r="R279" s="191">
        <v>1443.06</v>
      </c>
      <c r="S279" s="95">
        <f t="shared" si="16"/>
        <v>-196.28700000000003</v>
      </c>
      <c r="T279" s="192">
        <f t="shared" si="17"/>
        <v>-0.11973487004276705</v>
      </c>
      <c r="V279" s="95">
        <f t="shared" si="18"/>
        <v>-301.23800000000006</v>
      </c>
      <c r="W279" s="192">
        <f t="shared" si="19"/>
        <v>-0.1726987017126661</v>
      </c>
    </row>
    <row r="280" spans="1:23" ht="12.75" x14ac:dyDescent="0.2">
      <c r="A280" s="1">
        <v>114068103</v>
      </c>
      <c r="B280" s="2" t="s">
        <v>317</v>
      </c>
      <c r="C280" s="2" t="s">
        <v>302</v>
      </c>
      <c r="D280" s="95">
        <v>2560.3069999999998</v>
      </c>
      <c r="E280" s="95">
        <v>2679.643</v>
      </c>
      <c r="F280" s="95">
        <v>2677.8110000000001</v>
      </c>
      <c r="G280" s="95">
        <v>2803.97</v>
      </c>
      <c r="H280" s="95">
        <v>2840.806</v>
      </c>
      <c r="I280" s="95">
        <v>2909.5070000000001</v>
      </c>
      <c r="J280" s="95">
        <v>2957.9920000000002</v>
      </c>
      <c r="K280" s="95">
        <v>3009.3339999999998</v>
      </c>
      <c r="L280" s="95">
        <v>2987.5419999999999</v>
      </c>
      <c r="M280" s="95">
        <v>2980.33</v>
      </c>
      <c r="N280" s="95">
        <v>3096.933</v>
      </c>
      <c r="O280" s="95">
        <v>3170.51</v>
      </c>
      <c r="R280" s="191">
        <v>3482.299</v>
      </c>
      <c r="S280" s="95">
        <f t="shared" si="16"/>
        <v>921.99200000000019</v>
      </c>
      <c r="T280" s="192">
        <f t="shared" si="17"/>
        <v>0.36010993994079626</v>
      </c>
      <c r="V280" s="95">
        <f t="shared" si="18"/>
        <v>311.78899999999976</v>
      </c>
      <c r="W280" s="192">
        <f t="shared" si="19"/>
        <v>9.8340330104620316E-2</v>
      </c>
    </row>
    <row r="281" spans="1:23" ht="12.75" x14ac:dyDescent="0.2">
      <c r="A281" s="1">
        <v>114069103</v>
      </c>
      <c r="B281" s="2" t="s">
        <v>669</v>
      </c>
      <c r="C281" s="2" t="s">
        <v>302</v>
      </c>
      <c r="D281" s="95">
        <v>3860.5749999999998</v>
      </c>
      <c r="E281" s="95">
        <v>3985.8359999999998</v>
      </c>
      <c r="F281" s="95">
        <v>4128.99</v>
      </c>
      <c r="G281" s="95">
        <v>4212.884</v>
      </c>
      <c r="H281" s="95">
        <v>4276.4809999999998</v>
      </c>
      <c r="I281" s="95">
        <v>4385.6059999999998</v>
      </c>
      <c r="J281" s="95">
        <v>4443.4690000000001</v>
      </c>
      <c r="K281" s="95">
        <v>4586.4949999999999</v>
      </c>
      <c r="L281" s="95">
        <v>4658.8419999999996</v>
      </c>
      <c r="M281" s="95">
        <v>4847.9750000000004</v>
      </c>
      <c r="N281" s="95">
        <v>4937.4089999999997</v>
      </c>
      <c r="O281" s="95">
        <v>5092.3</v>
      </c>
      <c r="R281" s="191">
        <v>6094.0839999999998</v>
      </c>
      <c r="S281" s="95">
        <f t="shared" si="16"/>
        <v>2233.509</v>
      </c>
      <c r="T281" s="192">
        <f t="shared" si="17"/>
        <v>0.57854309267401882</v>
      </c>
      <c r="V281" s="95">
        <f t="shared" si="18"/>
        <v>1001.7839999999997</v>
      </c>
      <c r="W281" s="192">
        <f t="shared" si="19"/>
        <v>0.19672525185083353</v>
      </c>
    </row>
    <row r="282" spans="1:23" ht="12.75" x14ac:dyDescent="0.2">
      <c r="A282" s="1">
        <v>114069353</v>
      </c>
      <c r="B282" s="2" t="s">
        <v>319</v>
      </c>
      <c r="C282" s="2" t="s">
        <v>302</v>
      </c>
      <c r="D282" s="95">
        <v>1574.886</v>
      </c>
      <c r="E282" s="95">
        <v>1629.1669999999999</v>
      </c>
      <c r="F282" s="95">
        <v>1658.4780000000001</v>
      </c>
      <c r="G282" s="95">
        <v>1674.9390000000001</v>
      </c>
      <c r="H282" s="95">
        <v>1689.1079999999999</v>
      </c>
      <c r="I282" s="95">
        <v>1722.568</v>
      </c>
      <c r="J282" s="95">
        <v>1757.4290000000001</v>
      </c>
      <c r="K282" s="95">
        <v>1708.433</v>
      </c>
      <c r="L282" s="95">
        <v>1773.357</v>
      </c>
      <c r="M282" s="95">
        <v>1841.175</v>
      </c>
      <c r="N282" s="95">
        <v>1797.355</v>
      </c>
      <c r="O282" s="95">
        <v>1832.05</v>
      </c>
      <c r="R282" s="191">
        <v>1972.7170000000001</v>
      </c>
      <c r="S282" s="95">
        <f t="shared" si="16"/>
        <v>397.83100000000013</v>
      </c>
      <c r="T282" s="192">
        <f t="shared" si="17"/>
        <v>0.25260939521971759</v>
      </c>
      <c r="V282" s="95">
        <f t="shared" si="18"/>
        <v>140.66700000000014</v>
      </c>
      <c r="W282" s="192">
        <f t="shared" si="19"/>
        <v>7.6781201386425121E-2</v>
      </c>
    </row>
    <row r="283" spans="1:23" ht="12.75" x14ac:dyDescent="0.2">
      <c r="A283" s="1">
        <v>115210503</v>
      </c>
      <c r="B283" s="2" t="s">
        <v>320</v>
      </c>
      <c r="C283" s="2" t="s">
        <v>321</v>
      </c>
      <c r="D283" s="95">
        <v>3260.4259999999999</v>
      </c>
      <c r="E283" s="95">
        <v>3279.5970000000002</v>
      </c>
      <c r="F283" s="95">
        <v>3231.37</v>
      </c>
      <c r="G283" s="95">
        <v>3231.221</v>
      </c>
      <c r="H283" s="95">
        <v>3236.1260000000002</v>
      </c>
      <c r="I283" s="95">
        <v>3221.489</v>
      </c>
      <c r="J283" s="95">
        <v>3243.576</v>
      </c>
      <c r="K283" s="95">
        <v>3259.5639999999999</v>
      </c>
      <c r="L283" s="95">
        <v>3217.252</v>
      </c>
      <c r="M283" s="95">
        <v>3197.6489999999999</v>
      </c>
      <c r="N283" s="95">
        <v>3212.683</v>
      </c>
      <c r="O283" s="95">
        <v>3185.01</v>
      </c>
      <c r="R283" s="191">
        <v>2671.7130000000002</v>
      </c>
      <c r="S283" s="95">
        <f t="shared" si="16"/>
        <v>-588.71299999999974</v>
      </c>
      <c r="T283" s="192">
        <f t="shared" si="17"/>
        <v>-0.18056321474555773</v>
      </c>
      <c r="V283" s="95">
        <f t="shared" si="18"/>
        <v>-513.29700000000003</v>
      </c>
      <c r="W283" s="192">
        <f t="shared" si="19"/>
        <v>-0.16116024753454464</v>
      </c>
    </row>
    <row r="284" spans="1:23" ht="12.75" x14ac:dyDescent="0.2">
      <c r="A284" s="1">
        <v>115211003</v>
      </c>
      <c r="B284" s="2" t="s">
        <v>322</v>
      </c>
      <c r="C284" s="2" t="s">
        <v>321</v>
      </c>
      <c r="D284" s="95">
        <v>960.721</v>
      </c>
      <c r="E284" s="95">
        <v>986.16</v>
      </c>
      <c r="F284" s="95">
        <v>1005.056</v>
      </c>
      <c r="G284" s="95">
        <v>985.84699999999998</v>
      </c>
      <c r="H284" s="95">
        <v>965.774</v>
      </c>
      <c r="I284" s="95">
        <v>1012.922</v>
      </c>
      <c r="J284" s="95">
        <v>1029.652</v>
      </c>
      <c r="K284" s="95">
        <v>1042.961</v>
      </c>
      <c r="L284" s="95">
        <v>1114.48</v>
      </c>
      <c r="M284" s="95">
        <v>1100.931</v>
      </c>
      <c r="N284" s="95">
        <v>1110.8009999999999</v>
      </c>
      <c r="O284" s="95">
        <v>1095.585</v>
      </c>
      <c r="R284" s="191">
        <v>1323.097</v>
      </c>
      <c r="S284" s="95">
        <f t="shared" si="16"/>
        <v>362.37599999999998</v>
      </c>
      <c r="T284" s="192">
        <f t="shared" si="17"/>
        <v>0.37719171330698503</v>
      </c>
      <c r="V284" s="95">
        <f t="shared" si="18"/>
        <v>227.51199999999994</v>
      </c>
      <c r="W284" s="192">
        <f t="shared" si="19"/>
        <v>0.20766257296330265</v>
      </c>
    </row>
    <row r="285" spans="1:23" ht="12.75" x14ac:dyDescent="0.2">
      <c r="A285" s="1">
        <v>115211103</v>
      </c>
      <c r="B285" s="2" t="s">
        <v>323</v>
      </c>
      <c r="C285" s="2" t="s">
        <v>321</v>
      </c>
      <c r="D285" s="95">
        <v>5100.4229999999998</v>
      </c>
      <c r="E285" s="95">
        <v>5068.4620000000004</v>
      </c>
      <c r="F285" s="95">
        <v>5072.8249999999998</v>
      </c>
      <c r="G285" s="95">
        <v>5063.6000000000004</v>
      </c>
      <c r="H285" s="95">
        <v>5067.0919999999996</v>
      </c>
      <c r="I285" s="95">
        <v>5031.326</v>
      </c>
      <c r="J285" s="95">
        <v>4876.8670000000002</v>
      </c>
      <c r="K285" s="95">
        <v>4894.9309999999996</v>
      </c>
      <c r="L285" s="95">
        <v>4877.326</v>
      </c>
      <c r="M285" s="95">
        <v>4839.6959999999999</v>
      </c>
      <c r="N285" s="95">
        <v>4874.9459999999999</v>
      </c>
      <c r="O285" s="95">
        <v>4901.4260000000004</v>
      </c>
      <c r="R285" s="191">
        <v>5143.8969999999999</v>
      </c>
      <c r="S285" s="95">
        <f t="shared" si="16"/>
        <v>43.47400000000016</v>
      </c>
      <c r="T285" s="192">
        <f t="shared" si="17"/>
        <v>8.523606767517157E-3</v>
      </c>
      <c r="V285" s="95">
        <f t="shared" si="18"/>
        <v>242.47099999999955</v>
      </c>
      <c r="W285" s="192">
        <f t="shared" si="19"/>
        <v>4.9469480922490622E-2</v>
      </c>
    </row>
    <row r="286" spans="1:23" ht="12.75" x14ac:dyDescent="0.2">
      <c r="A286" s="1">
        <v>115211603</v>
      </c>
      <c r="B286" s="2" t="s">
        <v>324</v>
      </c>
      <c r="C286" s="2" t="s">
        <v>321</v>
      </c>
      <c r="D286" s="95">
        <v>6761.5280000000002</v>
      </c>
      <c r="E286" s="95">
        <v>6946.0619999999999</v>
      </c>
      <c r="F286" s="95">
        <v>7105.018</v>
      </c>
      <c r="G286" s="95">
        <v>7197.8130000000001</v>
      </c>
      <c r="H286" s="95">
        <v>7255.8149999999996</v>
      </c>
      <c r="I286" s="95">
        <v>7434.5640000000003</v>
      </c>
      <c r="J286" s="95">
        <v>7561.3109999999997</v>
      </c>
      <c r="K286" s="95">
        <v>7572.1049999999996</v>
      </c>
      <c r="L286" s="95">
        <v>7697.6940000000004</v>
      </c>
      <c r="M286" s="95">
        <v>7692.2510000000002</v>
      </c>
      <c r="N286" s="95">
        <v>7655.8</v>
      </c>
      <c r="O286" s="95">
        <v>7755.6549999999997</v>
      </c>
      <c r="R286" s="191">
        <v>8714.5830000000005</v>
      </c>
      <c r="S286" s="95">
        <f t="shared" si="16"/>
        <v>1953.0550000000003</v>
      </c>
      <c r="T286" s="192">
        <f t="shared" si="17"/>
        <v>0.28884817159671605</v>
      </c>
      <c r="V286" s="95">
        <f t="shared" si="18"/>
        <v>958.92800000000079</v>
      </c>
      <c r="W286" s="192">
        <f t="shared" si="19"/>
        <v>0.12364242607490931</v>
      </c>
    </row>
    <row r="287" spans="1:23" ht="12.75" x14ac:dyDescent="0.2">
      <c r="A287" s="1">
        <v>115212503</v>
      </c>
      <c r="B287" s="2" t="s">
        <v>325</v>
      </c>
      <c r="C287" s="2" t="s">
        <v>321</v>
      </c>
      <c r="D287" s="95">
        <v>2460.777</v>
      </c>
      <c r="E287" s="95">
        <v>2449.8939999999998</v>
      </c>
      <c r="F287" s="95">
        <v>2460.9050000000002</v>
      </c>
      <c r="G287" s="95">
        <v>2557.9789999999998</v>
      </c>
      <c r="H287" s="95">
        <v>2577.5909999999999</v>
      </c>
      <c r="I287" s="95">
        <v>2606.65</v>
      </c>
      <c r="J287" s="95">
        <v>2698.6869999999999</v>
      </c>
      <c r="K287" s="95">
        <v>2689.0949999999998</v>
      </c>
      <c r="L287" s="95">
        <v>2718.0259999999998</v>
      </c>
      <c r="M287" s="95">
        <v>2754.7640000000001</v>
      </c>
      <c r="N287" s="95">
        <v>2779.1</v>
      </c>
      <c r="O287" s="95">
        <v>2781.511</v>
      </c>
      <c r="R287" s="191">
        <v>2802.252</v>
      </c>
      <c r="S287" s="95">
        <f t="shared" si="16"/>
        <v>341.47499999999991</v>
      </c>
      <c r="T287" s="192">
        <f t="shared" si="17"/>
        <v>0.13876714549916547</v>
      </c>
      <c r="V287" s="95">
        <f t="shared" si="18"/>
        <v>20.740999999999985</v>
      </c>
      <c r="W287" s="192">
        <f t="shared" si="19"/>
        <v>7.4567384418037482E-3</v>
      </c>
    </row>
    <row r="288" spans="1:23" ht="12.75" x14ac:dyDescent="0.2">
      <c r="A288" s="1">
        <v>115216503</v>
      </c>
      <c r="B288" s="2" t="s">
        <v>326</v>
      </c>
      <c r="C288" s="2" t="s">
        <v>321</v>
      </c>
      <c r="D288" s="95">
        <v>3248.806</v>
      </c>
      <c r="E288" s="95">
        <v>3267.2950000000001</v>
      </c>
      <c r="F288" s="95">
        <v>3287.3359999999998</v>
      </c>
      <c r="G288" s="95">
        <v>3307.78</v>
      </c>
      <c r="H288" s="95">
        <v>3340.8589999999999</v>
      </c>
      <c r="I288" s="95">
        <v>3407.2759999999998</v>
      </c>
      <c r="J288" s="95">
        <v>3408.0720000000001</v>
      </c>
      <c r="K288" s="95">
        <v>3555.9650000000001</v>
      </c>
      <c r="L288" s="95">
        <v>3586.576</v>
      </c>
      <c r="M288" s="95">
        <v>3574.1590000000001</v>
      </c>
      <c r="N288" s="95">
        <v>3543.0830000000001</v>
      </c>
      <c r="O288" s="95">
        <v>3569.8690000000001</v>
      </c>
      <c r="R288" s="191">
        <v>3958.3429999999998</v>
      </c>
      <c r="S288" s="95">
        <f t="shared" si="16"/>
        <v>709.53699999999981</v>
      </c>
      <c r="T288" s="192">
        <f t="shared" si="17"/>
        <v>0.21839931347085662</v>
      </c>
      <c r="V288" s="95">
        <f t="shared" si="18"/>
        <v>388.47399999999971</v>
      </c>
      <c r="W288" s="192">
        <f t="shared" si="19"/>
        <v>0.10882023962223815</v>
      </c>
    </row>
    <row r="289" spans="1:23" ht="12.75" x14ac:dyDescent="0.2">
      <c r="A289" s="1">
        <v>115218003</v>
      </c>
      <c r="B289" s="2" t="s">
        <v>327</v>
      </c>
      <c r="C289" s="2" t="s">
        <v>321</v>
      </c>
      <c r="D289" s="95">
        <v>2714.8919999999998</v>
      </c>
      <c r="E289" s="95">
        <v>2775.636</v>
      </c>
      <c r="F289" s="95">
        <v>2809.5430000000001</v>
      </c>
      <c r="G289" s="95">
        <v>2862.77</v>
      </c>
      <c r="H289" s="95">
        <v>2954.59</v>
      </c>
      <c r="I289" s="95">
        <v>3038.3620000000001</v>
      </c>
      <c r="J289" s="95">
        <v>3052.049</v>
      </c>
      <c r="K289" s="95">
        <v>3123.252</v>
      </c>
      <c r="L289" s="95">
        <v>3178.4580000000001</v>
      </c>
      <c r="M289" s="95">
        <v>3230.1370000000002</v>
      </c>
      <c r="N289" s="95">
        <v>3266.8919999999998</v>
      </c>
      <c r="O289" s="95">
        <v>3307.125</v>
      </c>
      <c r="R289" s="191">
        <v>3440.6750000000002</v>
      </c>
      <c r="S289" s="95">
        <f t="shared" si="16"/>
        <v>725.78300000000036</v>
      </c>
      <c r="T289" s="192">
        <f t="shared" si="17"/>
        <v>0.26733402286352476</v>
      </c>
      <c r="V289" s="95">
        <f t="shared" si="18"/>
        <v>133.55000000000018</v>
      </c>
      <c r="W289" s="192">
        <f t="shared" si="19"/>
        <v>4.0382507464943172E-2</v>
      </c>
    </row>
    <row r="290" spans="1:23" ht="12.75" x14ac:dyDescent="0.2">
      <c r="A290" s="1">
        <v>115218303</v>
      </c>
      <c r="B290" s="2" t="s">
        <v>328</v>
      </c>
      <c r="C290" s="2" t="s">
        <v>321</v>
      </c>
      <c r="D290" s="95">
        <v>1787.097</v>
      </c>
      <c r="E290" s="95">
        <v>1833.357</v>
      </c>
      <c r="F290" s="95">
        <v>1898.2360000000001</v>
      </c>
      <c r="G290" s="95">
        <v>1952.9559999999999</v>
      </c>
      <c r="H290" s="95">
        <v>2040.462</v>
      </c>
      <c r="I290" s="95">
        <v>2077.3270000000002</v>
      </c>
      <c r="J290" s="95">
        <v>2102.4450000000002</v>
      </c>
      <c r="K290" s="95">
        <v>2103.7730000000001</v>
      </c>
      <c r="L290" s="95">
        <v>2129.018</v>
      </c>
      <c r="M290" s="95">
        <v>2116.6869999999999</v>
      </c>
      <c r="N290" s="95">
        <v>2137.7559999999999</v>
      </c>
      <c r="O290" s="95">
        <v>2123.3820000000001</v>
      </c>
      <c r="R290" s="191">
        <v>2165.7310000000002</v>
      </c>
      <c r="S290" s="95">
        <f t="shared" si="16"/>
        <v>378.63400000000024</v>
      </c>
      <c r="T290" s="192">
        <f t="shared" si="17"/>
        <v>0.2118709840596231</v>
      </c>
      <c r="V290" s="95">
        <f t="shared" si="18"/>
        <v>42.34900000000016</v>
      </c>
      <c r="W290" s="192">
        <f t="shared" si="19"/>
        <v>1.9944126869305738E-2</v>
      </c>
    </row>
    <row r="291" spans="1:23" ht="12.75" x14ac:dyDescent="0.2">
      <c r="A291" s="1">
        <v>115219002</v>
      </c>
      <c r="B291" s="2" t="s">
        <v>329</v>
      </c>
      <c r="C291" s="2" t="s">
        <v>263</v>
      </c>
      <c r="D291" s="95">
        <v>7583.6080000000002</v>
      </c>
      <c r="E291" s="95">
        <v>7702.3469999999998</v>
      </c>
      <c r="F291" s="95">
        <v>7740.0309999999999</v>
      </c>
      <c r="G291" s="95">
        <v>7788.9889999999996</v>
      </c>
      <c r="H291" s="95">
        <v>7911.17</v>
      </c>
      <c r="I291" s="95">
        <v>7974.9430000000002</v>
      </c>
      <c r="J291" s="95">
        <v>7986.1940000000004</v>
      </c>
      <c r="K291" s="95">
        <v>8055.857</v>
      </c>
      <c r="L291" s="95">
        <v>8084.9290000000001</v>
      </c>
      <c r="M291" s="95">
        <v>8092.0150000000003</v>
      </c>
      <c r="N291" s="95">
        <v>8169.6819999999998</v>
      </c>
      <c r="O291" s="95">
        <v>8280.2549999999992</v>
      </c>
      <c r="R291" s="191">
        <v>8029.0339999999997</v>
      </c>
      <c r="S291" s="95">
        <f t="shared" si="16"/>
        <v>445.42599999999948</v>
      </c>
      <c r="T291" s="192">
        <f t="shared" si="17"/>
        <v>5.8735367123406095E-2</v>
      </c>
      <c r="V291" s="95">
        <f t="shared" si="18"/>
        <v>-251.22099999999955</v>
      </c>
      <c r="W291" s="192">
        <f t="shared" si="19"/>
        <v>-3.0339766106237016E-2</v>
      </c>
    </row>
    <row r="292" spans="1:23" ht="12.75" x14ac:dyDescent="0.2">
      <c r="A292" s="1">
        <v>115221402</v>
      </c>
      <c r="B292" s="2" t="s">
        <v>330</v>
      </c>
      <c r="C292" s="2" t="s">
        <v>331</v>
      </c>
      <c r="D292" s="95">
        <v>10069.575999999999</v>
      </c>
      <c r="E292" s="95">
        <v>10350.501</v>
      </c>
      <c r="F292" s="95">
        <v>10595.936</v>
      </c>
      <c r="G292" s="95">
        <v>10722.312</v>
      </c>
      <c r="H292" s="95">
        <v>10931.108</v>
      </c>
      <c r="I292" s="95">
        <v>11046.146000000001</v>
      </c>
      <c r="J292" s="95">
        <v>11103.829</v>
      </c>
      <c r="K292" s="95">
        <v>11437.249</v>
      </c>
      <c r="L292" s="95">
        <v>11435.246999999999</v>
      </c>
      <c r="M292" s="95">
        <v>11504.141</v>
      </c>
      <c r="N292" s="95">
        <v>11514.919</v>
      </c>
      <c r="O292" s="95">
        <v>11524.905000000001</v>
      </c>
      <c r="R292" s="191">
        <v>12158.084000000001</v>
      </c>
      <c r="S292" s="95">
        <f t="shared" si="16"/>
        <v>2088.5080000000016</v>
      </c>
      <c r="T292" s="192">
        <f t="shared" si="17"/>
        <v>0.20740773990881065</v>
      </c>
      <c r="V292" s="95">
        <f t="shared" si="18"/>
        <v>633.17900000000009</v>
      </c>
      <c r="W292" s="192">
        <f t="shared" si="19"/>
        <v>5.4940062412661972E-2</v>
      </c>
    </row>
    <row r="293" spans="1:23" ht="12.75" x14ac:dyDescent="0.2">
      <c r="A293" s="1">
        <v>115221753</v>
      </c>
      <c r="B293" s="2" t="s">
        <v>332</v>
      </c>
      <c r="C293" s="2" t="s">
        <v>331</v>
      </c>
      <c r="D293" s="95">
        <v>2531.8890000000001</v>
      </c>
      <c r="E293" s="95">
        <v>2631.5329999999999</v>
      </c>
      <c r="F293" s="95">
        <v>2693.9059999999999</v>
      </c>
      <c r="G293" s="95">
        <v>2769.2280000000001</v>
      </c>
      <c r="H293" s="95">
        <v>2843.145</v>
      </c>
      <c r="I293" s="95">
        <v>2942.3670000000002</v>
      </c>
      <c r="J293" s="95">
        <v>3113.6849999999999</v>
      </c>
      <c r="K293" s="95">
        <v>3221.904</v>
      </c>
      <c r="L293" s="95">
        <v>3332.2330000000002</v>
      </c>
      <c r="M293" s="95">
        <v>3424.5439999999999</v>
      </c>
      <c r="N293" s="95">
        <v>3465.3380000000002</v>
      </c>
      <c r="O293" s="95">
        <v>3482.9119999999998</v>
      </c>
      <c r="R293" s="191">
        <v>3482.8939999999998</v>
      </c>
      <c r="S293" s="95">
        <f t="shared" si="16"/>
        <v>951.00499999999965</v>
      </c>
      <c r="T293" s="192">
        <f t="shared" si="17"/>
        <v>0.3756108581379356</v>
      </c>
      <c r="V293" s="95">
        <f t="shared" si="18"/>
        <v>-1.8000000000029104E-2</v>
      </c>
      <c r="W293" s="192">
        <f t="shared" si="19"/>
        <v>-5.1680892310885557E-6</v>
      </c>
    </row>
    <row r="294" spans="1:23" ht="12.75" x14ac:dyDescent="0.2">
      <c r="A294" s="1">
        <v>115222504</v>
      </c>
      <c r="B294" s="2" t="s">
        <v>333</v>
      </c>
      <c r="C294" s="2" t="s">
        <v>331</v>
      </c>
      <c r="D294" s="95">
        <v>1384.213</v>
      </c>
      <c r="E294" s="95">
        <v>1404.354</v>
      </c>
      <c r="F294" s="95">
        <v>1384.827</v>
      </c>
      <c r="G294" s="95">
        <v>1380.268</v>
      </c>
      <c r="H294" s="95">
        <v>1337.636</v>
      </c>
      <c r="I294" s="95">
        <v>1340.8209999999999</v>
      </c>
      <c r="J294" s="95">
        <v>1350.498</v>
      </c>
      <c r="K294" s="95">
        <v>1328.5989999999999</v>
      </c>
      <c r="L294" s="95">
        <v>1321.0530000000001</v>
      </c>
      <c r="M294" s="95">
        <v>1313.905</v>
      </c>
      <c r="N294" s="95">
        <v>1312.5039999999999</v>
      </c>
      <c r="O294" s="95">
        <v>1284.7180000000001</v>
      </c>
      <c r="R294" s="191">
        <v>1075.5360000000001</v>
      </c>
      <c r="S294" s="95">
        <f t="shared" si="16"/>
        <v>-308.67699999999991</v>
      </c>
      <c r="T294" s="192">
        <f t="shared" si="17"/>
        <v>-0.22299819464200951</v>
      </c>
      <c r="V294" s="95">
        <f t="shared" si="18"/>
        <v>-209.18200000000002</v>
      </c>
      <c r="W294" s="192">
        <f t="shared" si="19"/>
        <v>-0.16282328106245886</v>
      </c>
    </row>
    <row r="295" spans="1:23" ht="12.75" x14ac:dyDescent="0.2">
      <c r="A295" s="1">
        <v>115222752</v>
      </c>
      <c r="B295" s="2" t="s">
        <v>334</v>
      </c>
      <c r="C295" s="2" t="s">
        <v>331</v>
      </c>
      <c r="D295" s="95">
        <v>9354.2080000000005</v>
      </c>
      <c r="E295" s="95">
        <v>9382.598</v>
      </c>
      <c r="F295" s="95">
        <v>9417.9429999999993</v>
      </c>
      <c r="G295" s="95">
        <v>9239.0619999999999</v>
      </c>
      <c r="H295" s="95">
        <v>9190.1440000000002</v>
      </c>
      <c r="I295" s="95">
        <v>8724.5509999999995</v>
      </c>
      <c r="J295" s="95">
        <v>8685.39</v>
      </c>
      <c r="K295" s="95">
        <v>8934.9179999999997</v>
      </c>
      <c r="L295" s="95">
        <v>8812.8169999999991</v>
      </c>
      <c r="M295" s="95">
        <v>8471.8520000000008</v>
      </c>
      <c r="N295" s="95">
        <v>8345.5339999999997</v>
      </c>
      <c r="O295" s="95">
        <v>8371.4619999999995</v>
      </c>
      <c r="R295" s="191">
        <v>7518.9579999999996</v>
      </c>
      <c r="S295" s="95">
        <f t="shared" si="16"/>
        <v>-1835.2500000000009</v>
      </c>
      <c r="T295" s="192">
        <f t="shared" si="17"/>
        <v>-0.19619512416230223</v>
      </c>
      <c r="V295" s="95">
        <f t="shared" si="18"/>
        <v>-852.50399999999991</v>
      </c>
      <c r="W295" s="192">
        <f t="shared" si="19"/>
        <v>-0.10183454216240842</v>
      </c>
    </row>
    <row r="296" spans="1:23" ht="12.75" x14ac:dyDescent="0.2">
      <c r="A296" s="1">
        <v>115224003</v>
      </c>
      <c r="B296" s="2" t="s">
        <v>335</v>
      </c>
      <c r="C296" s="2" t="s">
        <v>331</v>
      </c>
      <c r="D296" s="95">
        <v>3630.6460000000002</v>
      </c>
      <c r="E296" s="95">
        <v>3618.0340000000001</v>
      </c>
      <c r="F296" s="95">
        <v>3677.57</v>
      </c>
      <c r="G296" s="95">
        <v>3744.605</v>
      </c>
      <c r="H296" s="95">
        <v>3832.5920000000001</v>
      </c>
      <c r="I296" s="95">
        <v>3912.165</v>
      </c>
      <c r="J296" s="95">
        <v>3932.3440000000001</v>
      </c>
      <c r="K296" s="95">
        <v>4002.8339999999998</v>
      </c>
      <c r="L296" s="95">
        <v>4026.3809999999999</v>
      </c>
      <c r="M296" s="95">
        <v>4007.6660000000002</v>
      </c>
      <c r="N296" s="95">
        <v>4045.0610000000001</v>
      </c>
      <c r="O296" s="95">
        <v>4030.6790000000001</v>
      </c>
      <c r="R296" s="191">
        <v>3819.18</v>
      </c>
      <c r="S296" s="95">
        <f t="shared" si="16"/>
        <v>188.53399999999965</v>
      </c>
      <c r="T296" s="192">
        <f t="shared" si="17"/>
        <v>5.1928499776623678E-2</v>
      </c>
      <c r="V296" s="95">
        <f t="shared" si="18"/>
        <v>-211.49900000000025</v>
      </c>
      <c r="W296" s="192">
        <f t="shared" si="19"/>
        <v>-5.2472300572682727E-2</v>
      </c>
    </row>
    <row r="297" spans="1:23" ht="12.75" x14ac:dyDescent="0.2">
      <c r="A297" s="1">
        <v>115226003</v>
      </c>
      <c r="B297" s="2" t="s">
        <v>336</v>
      </c>
      <c r="C297" s="2" t="s">
        <v>331</v>
      </c>
      <c r="D297" s="95">
        <v>2690.2049999999999</v>
      </c>
      <c r="E297" s="95">
        <v>2820.0819999999999</v>
      </c>
      <c r="F297" s="95">
        <v>2809.576</v>
      </c>
      <c r="G297" s="95">
        <v>2875.3290000000002</v>
      </c>
      <c r="H297" s="95">
        <v>2919.424</v>
      </c>
      <c r="I297" s="95">
        <v>3010.25</v>
      </c>
      <c r="J297" s="95">
        <v>3052.47</v>
      </c>
      <c r="K297" s="95">
        <v>2931.2040000000002</v>
      </c>
      <c r="L297" s="95">
        <v>2890.0059999999999</v>
      </c>
      <c r="M297" s="95">
        <v>2855.7449999999999</v>
      </c>
      <c r="N297" s="95">
        <v>2809.895</v>
      </c>
      <c r="O297" s="95">
        <v>2799.123</v>
      </c>
      <c r="R297" s="191">
        <v>2458.3629999999998</v>
      </c>
      <c r="S297" s="95">
        <f t="shared" si="16"/>
        <v>-231.8420000000001</v>
      </c>
      <c r="T297" s="192">
        <f t="shared" si="17"/>
        <v>-8.6180049475783477E-2</v>
      </c>
      <c r="V297" s="95">
        <f t="shared" si="18"/>
        <v>-340.76000000000022</v>
      </c>
      <c r="W297" s="192">
        <f t="shared" si="19"/>
        <v>-0.12173813012147026</v>
      </c>
    </row>
    <row r="298" spans="1:23" ht="12.75" x14ac:dyDescent="0.2">
      <c r="A298" s="1">
        <v>115226103</v>
      </c>
      <c r="B298" s="2" t="s">
        <v>337</v>
      </c>
      <c r="C298" s="2" t="s">
        <v>331</v>
      </c>
      <c r="D298" s="95">
        <v>1065.124</v>
      </c>
      <c r="E298" s="95">
        <v>1045.7670000000001</v>
      </c>
      <c r="F298" s="95">
        <v>1060.5530000000001</v>
      </c>
      <c r="G298" s="95">
        <v>1052.9100000000001</v>
      </c>
      <c r="H298" s="95">
        <v>1081.2829999999999</v>
      </c>
      <c r="I298" s="95">
        <v>1066.183</v>
      </c>
      <c r="J298" s="95">
        <v>1044.2650000000001</v>
      </c>
      <c r="K298" s="95">
        <v>1030.9659999999999</v>
      </c>
      <c r="L298" s="95">
        <v>991.54600000000005</v>
      </c>
      <c r="M298" s="95">
        <v>993.49400000000003</v>
      </c>
      <c r="N298" s="95">
        <v>961.53599999999994</v>
      </c>
      <c r="O298" s="95">
        <v>943.11699999999996</v>
      </c>
      <c r="R298" s="191">
        <v>848.73699999999997</v>
      </c>
      <c r="S298" s="95">
        <f t="shared" si="16"/>
        <v>-216.38700000000006</v>
      </c>
      <c r="T298" s="192">
        <f t="shared" si="17"/>
        <v>-0.20315662777291663</v>
      </c>
      <c r="V298" s="95">
        <f t="shared" si="18"/>
        <v>-94.38</v>
      </c>
      <c r="W298" s="192">
        <f t="shared" si="19"/>
        <v>-0.10007241943470428</v>
      </c>
    </row>
    <row r="299" spans="1:23" ht="12.75" x14ac:dyDescent="0.2">
      <c r="A299" s="1">
        <v>115228003</v>
      </c>
      <c r="B299" s="2" t="s">
        <v>338</v>
      </c>
      <c r="C299" s="2" t="s">
        <v>331</v>
      </c>
      <c r="D299" s="95">
        <v>1387.4380000000001</v>
      </c>
      <c r="E299" s="95">
        <v>1453.568</v>
      </c>
      <c r="F299" s="95">
        <v>1478.76</v>
      </c>
      <c r="G299" s="95">
        <v>1421.75</v>
      </c>
      <c r="H299" s="95">
        <v>1387.7180000000001</v>
      </c>
      <c r="I299" s="95">
        <v>1431.2750000000001</v>
      </c>
      <c r="J299" s="95">
        <v>1478.9179999999999</v>
      </c>
      <c r="K299" s="95">
        <v>1399.864</v>
      </c>
      <c r="L299" s="95">
        <v>1410.4</v>
      </c>
      <c r="M299" s="95">
        <v>1443.193</v>
      </c>
      <c r="N299" s="95">
        <v>1393.866</v>
      </c>
      <c r="O299" s="95">
        <v>1378.6869999999999</v>
      </c>
      <c r="R299" s="191">
        <v>1481.923</v>
      </c>
      <c r="S299" s="95">
        <f t="shared" si="16"/>
        <v>94.4849999999999</v>
      </c>
      <c r="T299" s="192">
        <f t="shared" si="17"/>
        <v>6.8100340339532217E-2</v>
      </c>
      <c r="V299" s="95">
        <f t="shared" si="18"/>
        <v>103.2360000000001</v>
      </c>
      <c r="W299" s="192">
        <f t="shared" si="19"/>
        <v>7.4879940116937424E-2</v>
      </c>
    </row>
    <row r="300" spans="1:23" ht="12.75" x14ac:dyDescent="0.2">
      <c r="A300" s="1">
        <v>115228303</v>
      </c>
      <c r="B300" s="2" t="s">
        <v>339</v>
      </c>
      <c r="C300" s="2" t="s">
        <v>331</v>
      </c>
      <c r="D300" s="95">
        <v>2361.431</v>
      </c>
      <c r="E300" s="95">
        <v>2446.7860000000001</v>
      </c>
      <c r="F300" s="95">
        <v>2574.31</v>
      </c>
      <c r="G300" s="95">
        <v>2660.22</v>
      </c>
      <c r="H300" s="95">
        <v>2740.9259999999999</v>
      </c>
      <c r="I300" s="95">
        <v>2833.5030000000002</v>
      </c>
      <c r="J300" s="95">
        <v>2890.0230000000001</v>
      </c>
      <c r="K300" s="95">
        <v>2951.6779999999999</v>
      </c>
      <c r="L300" s="95">
        <v>3029.66</v>
      </c>
      <c r="M300" s="95">
        <v>3092.268</v>
      </c>
      <c r="N300" s="95">
        <v>3150.1120000000001</v>
      </c>
      <c r="O300" s="95">
        <v>3171.3719999999998</v>
      </c>
      <c r="R300" s="191">
        <v>2863.6619999999998</v>
      </c>
      <c r="S300" s="95">
        <f t="shared" si="16"/>
        <v>502.23099999999977</v>
      </c>
      <c r="T300" s="192">
        <f t="shared" si="17"/>
        <v>0.21268078550675407</v>
      </c>
      <c r="V300" s="95">
        <f t="shared" si="18"/>
        <v>-307.71000000000004</v>
      </c>
      <c r="W300" s="192">
        <f t="shared" si="19"/>
        <v>-9.7027406434817498E-2</v>
      </c>
    </row>
    <row r="301" spans="1:23" ht="12.75" x14ac:dyDescent="0.2">
      <c r="A301" s="1">
        <v>115229003</v>
      </c>
      <c r="B301" s="2" t="s">
        <v>340</v>
      </c>
      <c r="C301" s="2" t="s">
        <v>331</v>
      </c>
      <c r="D301" s="95">
        <v>1496.3109999999999</v>
      </c>
      <c r="E301" s="95">
        <v>1495.8040000000001</v>
      </c>
      <c r="F301" s="95">
        <v>1493.241</v>
      </c>
      <c r="G301" s="95">
        <v>1492.356</v>
      </c>
      <c r="H301" s="95">
        <v>1496.3920000000001</v>
      </c>
      <c r="I301" s="95">
        <v>1465.633</v>
      </c>
      <c r="J301" s="95">
        <v>1458.3679999999999</v>
      </c>
      <c r="K301" s="95">
        <v>1424.8230000000001</v>
      </c>
      <c r="L301" s="95">
        <v>1445.875</v>
      </c>
      <c r="M301" s="95">
        <v>1393.5809999999999</v>
      </c>
      <c r="N301" s="95">
        <v>1391.5989999999999</v>
      </c>
      <c r="O301" s="95">
        <v>1391.635</v>
      </c>
      <c r="R301" s="191">
        <v>1258.019</v>
      </c>
      <c r="S301" s="95">
        <f t="shared" si="16"/>
        <v>-238.29199999999992</v>
      </c>
      <c r="T301" s="192">
        <f t="shared" si="17"/>
        <v>-0.15925298951889008</v>
      </c>
      <c r="V301" s="95">
        <f t="shared" si="18"/>
        <v>-133.61599999999999</v>
      </c>
      <c r="W301" s="192">
        <f t="shared" si="19"/>
        <v>-9.6013681748446961E-2</v>
      </c>
    </row>
    <row r="302" spans="1:23" ht="12.75" x14ac:dyDescent="0.2">
      <c r="A302" s="1">
        <v>115503004</v>
      </c>
      <c r="B302" s="2" t="s">
        <v>341</v>
      </c>
      <c r="C302" s="2" t="s">
        <v>342</v>
      </c>
      <c r="D302" s="95">
        <v>862.322</v>
      </c>
      <c r="E302" s="95">
        <v>864.04899999999998</v>
      </c>
      <c r="F302" s="95">
        <v>871.54</v>
      </c>
      <c r="G302" s="95">
        <v>883.91200000000003</v>
      </c>
      <c r="H302" s="95">
        <v>862.57600000000002</v>
      </c>
      <c r="I302" s="95">
        <v>889.69399999999996</v>
      </c>
      <c r="J302" s="95">
        <v>867.11199999999997</v>
      </c>
      <c r="K302" s="95">
        <v>852.91200000000003</v>
      </c>
      <c r="L302" s="95">
        <v>846.38699999999994</v>
      </c>
      <c r="M302" s="95">
        <v>858.30600000000004</v>
      </c>
      <c r="N302" s="95">
        <v>841.37400000000002</v>
      </c>
      <c r="O302" s="95">
        <v>855.30799999999999</v>
      </c>
      <c r="R302" s="191">
        <v>799.07399999999996</v>
      </c>
      <c r="S302" s="95">
        <f t="shared" si="16"/>
        <v>-63.248000000000047</v>
      </c>
      <c r="T302" s="192">
        <f t="shared" si="17"/>
        <v>-7.3346151437630083E-2</v>
      </c>
      <c r="V302" s="95">
        <f t="shared" si="18"/>
        <v>-56.234000000000037</v>
      </c>
      <c r="W302" s="192">
        <f t="shared" si="19"/>
        <v>-6.5747075907158642E-2</v>
      </c>
    </row>
    <row r="303" spans="1:23" ht="12.75" x14ac:dyDescent="0.2">
      <c r="A303" s="1">
        <v>115504003</v>
      </c>
      <c r="B303" s="2" t="s">
        <v>343</v>
      </c>
      <c r="C303" s="2" t="s">
        <v>342</v>
      </c>
      <c r="D303" s="95">
        <v>1424.8679999999999</v>
      </c>
      <c r="E303" s="95">
        <v>1403.057</v>
      </c>
      <c r="F303" s="95">
        <v>1413.3109999999999</v>
      </c>
      <c r="G303" s="95">
        <v>1403.7639999999999</v>
      </c>
      <c r="H303" s="95">
        <v>1423.8330000000001</v>
      </c>
      <c r="I303" s="95">
        <v>1427.03</v>
      </c>
      <c r="J303" s="95">
        <v>1391.8440000000001</v>
      </c>
      <c r="K303" s="95">
        <v>1338.7360000000001</v>
      </c>
      <c r="L303" s="95">
        <v>1306.4110000000001</v>
      </c>
      <c r="M303" s="95">
        <v>1256.3610000000001</v>
      </c>
      <c r="N303" s="95">
        <v>1281.068</v>
      </c>
      <c r="O303" s="95">
        <v>1298.636</v>
      </c>
      <c r="R303" s="191">
        <v>1088.9010000000001</v>
      </c>
      <c r="S303" s="95">
        <f t="shared" si="16"/>
        <v>-335.96699999999987</v>
      </c>
      <c r="T303" s="192">
        <f t="shared" si="17"/>
        <v>-0.23578815721877386</v>
      </c>
      <c r="V303" s="95">
        <f t="shared" si="18"/>
        <v>-209.7349999999999</v>
      </c>
      <c r="W303" s="192">
        <f t="shared" si="19"/>
        <v>-0.16150407042466089</v>
      </c>
    </row>
    <row r="304" spans="1:23" ht="12.75" x14ac:dyDescent="0.2">
      <c r="A304" s="1">
        <v>115506003</v>
      </c>
      <c r="B304" s="2" t="s">
        <v>344</v>
      </c>
      <c r="C304" s="2" t="s">
        <v>342</v>
      </c>
      <c r="D304" s="95">
        <v>2451.431</v>
      </c>
      <c r="E304" s="95">
        <v>2448.9940000000001</v>
      </c>
      <c r="F304" s="95">
        <v>2496.989</v>
      </c>
      <c r="G304" s="95">
        <v>2499.5450000000001</v>
      </c>
      <c r="H304" s="95">
        <v>2555.8989999999999</v>
      </c>
      <c r="I304" s="95">
        <v>2541.7269999999999</v>
      </c>
      <c r="J304" s="95">
        <v>2497.915</v>
      </c>
      <c r="K304" s="95">
        <v>2495.7620000000002</v>
      </c>
      <c r="L304" s="95">
        <v>2469.1759999999999</v>
      </c>
      <c r="M304" s="95">
        <v>2485.0680000000002</v>
      </c>
      <c r="N304" s="95">
        <v>2466.4949999999999</v>
      </c>
      <c r="O304" s="95">
        <v>2382.136</v>
      </c>
      <c r="R304" s="191">
        <v>1843.5119999999999</v>
      </c>
      <c r="S304" s="95">
        <f t="shared" si="16"/>
        <v>-607.9190000000001</v>
      </c>
      <c r="T304" s="192">
        <f t="shared" si="17"/>
        <v>-0.24798536038746352</v>
      </c>
      <c r="V304" s="95">
        <f t="shared" si="18"/>
        <v>-538.62400000000002</v>
      </c>
      <c r="W304" s="192">
        <f t="shared" si="19"/>
        <v>-0.22610967635768908</v>
      </c>
    </row>
    <row r="305" spans="1:23" ht="12.75" x14ac:dyDescent="0.2">
      <c r="A305" s="1">
        <v>115508003</v>
      </c>
      <c r="B305" s="2" t="s">
        <v>345</v>
      </c>
      <c r="C305" s="2" t="s">
        <v>342</v>
      </c>
      <c r="D305" s="95">
        <v>2872.904</v>
      </c>
      <c r="E305" s="95">
        <v>2813.73</v>
      </c>
      <c r="F305" s="95">
        <v>2845.1489999999999</v>
      </c>
      <c r="G305" s="95">
        <v>2904.1370000000002</v>
      </c>
      <c r="H305" s="95">
        <v>2908.9690000000001</v>
      </c>
      <c r="I305" s="95">
        <v>2871.212</v>
      </c>
      <c r="J305" s="95">
        <v>2880.2440000000001</v>
      </c>
      <c r="K305" s="95">
        <v>2873.3989999999999</v>
      </c>
      <c r="L305" s="95">
        <v>2805.27</v>
      </c>
      <c r="M305" s="95">
        <v>2822.2220000000002</v>
      </c>
      <c r="N305" s="95">
        <v>2803.5259999999998</v>
      </c>
      <c r="O305" s="95">
        <v>2839.1790000000001</v>
      </c>
      <c r="R305" s="191">
        <v>2554.9859999999999</v>
      </c>
      <c r="S305" s="95">
        <f t="shared" si="16"/>
        <v>-317.91800000000012</v>
      </c>
      <c r="T305" s="192">
        <f t="shared" si="17"/>
        <v>-0.11066085048438797</v>
      </c>
      <c r="V305" s="95">
        <f t="shared" si="18"/>
        <v>-284.19300000000021</v>
      </c>
      <c r="W305" s="192">
        <f t="shared" si="19"/>
        <v>-0.10009689420779747</v>
      </c>
    </row>
    <row r="306" spans="1:23" ht="12.75" x14ac:dyDescent="0.2">
      <c r="A306" s="1">
        <v>115674603</v>
      </c>
      <c r="B306" s="2" t="s">
        <v>346</v>
      </c>
      <c r="C306" s="2" t="s">
        <v>263</v>
      </c>
      <c r="D306" s="95">
        <v>2793.4340000000002</v>
      </c>
      <c r="E306" s="95">
        <v>2812.848</v>
      </c>
      <c r="F306" s="95">
        <v>2876.3989999999999</v>
      </c>
      <c r="G306" s="95">
        <v>2955.3069999999998</v>
      </c>
      <c r="H306" s="95">
        <v>3082.1819999999998</v>
      </c>
      <c r="I306" s="95">
        <v>3135.761</v>
      </c>
      <c r="J306" s="95">
        <v>3160.4780000000001</v>
      </c>
      <c r="K306" s="95">
        <v>3193.6120000000001</v>
      </c>
      <c r="L306" s="95">
        <v>3225.8989999999999</v>
      </c>
      <c r="M306" s="95">
        <v>3234.8440000000001</v>
      </c>
      <c r="N306" s="95">
        <v>3196.819</v>
      </c>
      <c r="O306" s="95">
        <v>3226.1190000000001</v>
      </c>
      <c r="R306" s="191">
        <v>3271.6680000000001</v>
      </c>
      <c r="S306" s="95">
        <f t="shared" si="16"/>
        <v>478.23399999999992</v>
      </c>
      <c r="T306" s="192">
        <f t="shared" si="17"/>
        <v>0.17119931954719528</v>
      </c>
      <c r="V306" s="95">
        <f t="shared" si="18"/>
        <v>45.548999999999978</v>
      </c>
      <c r="W306" s="192">
        <f t="shared" si="19"/>
        <v>1.4118822027333765E-2</v>
      </c>
    </row>
    <row r="307" spans="1:23" ht="12.75" x14ac:dyDescent="0.2">
      <c r="A307" s="1">
        <v>116191004</v>
      </c>
      <c r="B307" s="2" t="s">
        <v>347</v>
      </c>
      <c r="C307" s="2" t="s">
        <v>348</v>
      </c>
      <c r="D307" s="95">
        <v>855.39099999999996</v>
      </c>
      <c r="E307" s="95">
        <v>858.11</v>
      </c>
      <c r="F307" s="95">
        <v>876.56100000000004</v>
      </c>
      <c r="G307" s="95">
        <v>866.23099999999999</v>
      </c>
      <c r="H307" s="95">
        <v>857.32100000000003</v>
      </c>
      <c r="I307" s="95">
        <v>876.63</v>
      </c>
      <c r="J307" s="95">
        <v>876.62900000000002</v>
      </c>
      <c r="K307" s="95">
        <v>855.84</v>
      </c>
      <c r="L307" s="95">
        <v>829.78800000000001</v>
      </c>
      <c r="M307" s="95">
        <v>834.50300000000004</v>
      </c>
      <c r="N307" s="95">
        <v>810.91600000000005</v>
      </c>
      <c r="O307" s="95">
        <v>832.29899999999998</v>
      </c>
      <c r="R307" s="191">
        <v>722.59100000000001</v>
      </c>
      <c r="S307" s="95">
        <f t="shared" si="16"/>
        <v>-132.79999999999995</v>
      </c>
      <c r="T307" s="192">
        <f t="shared" si="17"/>
        <v>-0.15525063976590817</v>
      </c>
      <c r="V307" s="95">
        <f t="shared" si="18"/>
        <v>-109.70799999999997</v>
      </c>
      <c r="W307" s="192">
        <f t="shared" si="19"/>
        <v>-0.13181320655197226</v>
      </c>
    </row>
    <row r="308" spans="1:23" ht="12.75" x14ac:dyDescent="0.2">
      <c r="A308" s="1">
        <v>116191103</v>
      </c>
      <c r="B308" s="2" t="s">
        <v>349</v>
      </c>
      <c r="C308" s="2" t="s">
        <v>348</v>
      </c>
      <c r="D308" s="95">
        <v>3730.127</v>
      </c>
      <c r="E308" s="95">
        <v>3808.1779999999999</v>
      </c>
      <c r="F308" s="95">
        <v>3815.6689999999999</v>
      </c>
      <c r="G308" s="95">
        <v>3875.4430000000002</v>
      </c>
      <c r="H308" s="95">
        <v>3898.5219999999999</v>
      </c>
      <c r="I308" s="95">
        <v>3814.3539999999998</v>
      </c>
      <c r="J308" s="95">
        <v>3877.3130000000001</v>
      </c>
      <c r="K308" s="95">
        <v>3800.5749999999998</v>
      </c>
      <c r="L308" s="95">
        <v>3739.2370000000001</v>
      </c>
      <c r="M308" s="95">
        <v>3708.1179999999999</v>
      </c>
      <c r="N308" s="95">
        <v>3675.5659999999998</v>
      </c>
      <c r="O308" s="95">
        <v>3601.259</v>
      </c>
      <c r="R308" s="191">
        <v>3093.3649999999998</v>
      </c>
      <c r="S308" s="95">
        <f t="shared" si="16"/>
        <v>-636.76200000000017</v>
      </c>
      <c r="T308" s="192">
        <f t="shared" si="17"/>
        <v>-0.17070786061707824</v>
      </c>
      <c r="V308" s="95">
        <f t="shared" si="18"/>
        <v>-507.89400000000023</v>
      </c>
      <c r="W308" s="192">
        <f t="shared" si="19"/>
        <v>-0.14103234452173538</v>
      </c>
    </row>
    <row r="309" spans="1:23" ht="12.75" x14ac:dyDescent="0.2">
      <c r="A309" s="1">
        <v>116191203</v>
      </c>
      <c r="B309" s="2" t="s">
        <v>350</v>
      </c>
      <c r="C309" s="2" t="s">
        <v>348</v>
      </c>
      <c r="D309" s="95">
        <v>1917.0519999999999</v>
      </c>
      <c r="E309" s="95">
        <v>1901.73</v>
      </c>
      <c r="F309" s="95">
        <v>1918.329</v>
      </c>
      <c r="G309" s="95">
        <v>2005.9670000000001</v>
      </c>
      <c r="H309" s="95">
        <v>1975.1379999999999</v>
      </c>
      <c r="I309" s="95">
        <v>1948.386</v>
      </c>
      <c r="J309" s="95">
        <v>1987.1690000000001</v>
      </c>
      <c r="K309" s="95">
        <v>1905.9480000000001</v>
      </c>
      <c r="L309" s="95">
        <v>1926.124</v>
      </c>
      <c r="M309" s="95">
        <v>1908.5920000000001</v>
      </c>
      <c r="N309" s="95">
        <v>1904.454</v>
      </c>
      <c r="O309" s="95">
        <v>1889.498</v>
      </c>
      <c r="R309" s="191">
        <v>1698.2180000000001</v>
      </c>
      <c r="S309" s="95">
        <f t="shared" si="16"/>
        <v>-218.83399999999983</v>
      </c>
      <c r="T309" s="192">
        <f t="shared" si="17"/>
        <v>-0.11415131149285457</v>
      </c>
      <c r="V309" s="95">
        <f t="shared" si="18"/>
        <v>-191.27999999999997</v>
      </c>
      <c r="W309" s="192">
        <f t="shared" si="19"/>
        <v>-0.1012332376112597</v>
      </c>
    </row>
    <row r="310" spans="1:23" ht="12.75" x14ac:dyDescent="0.2">
      <c r="A310" s="1">
        <v>116191503</v>
      </c>
      <c r="B310" s="2" t="s">
        <v>351</v>
      </c>
      <c r="C310" s="2" t="s">
        <v>348</v>
      </c>
      <c r="D310" s="95">
        <v>2249.9960000000001</v>
      </c>
      <c r="E310" s="95">
        <v>2262.9839999999999</v>
      </c>
      <c r="F310" s="95">
        <v>2335.3150000000001</v>
      </c>
      <c r="G310" s="95">
        <v>2363.4609999999998</v>
      </c>
      <c r="H310" s="95">
        <v>2359.3809999999999</v>
      </c>
      <c r="I310" s="95">
        <v>2359.652</v>
      </c>
      <c r="J310" s="95">
        <v>2342.665</v>
      </c>
      <c r="K310" s="95">
        <v>2307.1979999999999</v>
      </c>
      <c r="L310" s="95">
        <v>2295.9160000000002</v>
      </c>
      <c r="M310" s="95">
        <v>2266.7199999999998</v>
      </c>
      <c r="N310" s="95">
        <v>2277.2489999999998</v>
      </c>
      <c r="O310" s="95">
        <v>2315.8519999999999</v>
      </c>
      <c r="R310" s="191">
        <v>1897.5319999999999</v>
      </c>
      <c r="S310" s="95">
        <f t="shared" si="16"/>
        <v>-352.46400000000017</v>
      </c>
      <c r="T310" s="192">
        <f t="shared" si="17"/>
        <v>-0.1566509451572359</v>
      </c>
      <c r="V310" s="95">
        <f t="shared" si="18"/>
        <v>-418.31999999999994</v>
      </c>
      <c r="W310" s="192">
        <f t="shared" si="19"/>
        <v>-0.18063330471895439</v>
      </c>
    </row>
    <row r="311" spans="1:23" ht="12.75" x14ac:dyDescent="0.2">
      <c r="A311" s="1">
        <v>116195004</v>
      </c>
      <c r="B311" s="2" t="s">
        <v>352</v>
      </c>
      <c r="C311" s="2" t="s">
        <v>348</v>
      </c>
      <c r="D311" s="95">
        <v>1001.543</v>
      </c>
      <c r="E311" s="95">
        <v>962.20299999999997</v>
      </c>
      <c r="F311" s="95">
        <v>967.23800000000006</v>
      </c>
      <c r="G311" s="95">
        <v>950.30899999999997</v>
      </c>
      <c r="H311" s="95">
        <v>935.28200000000004</v>
      </c>
      <c r="I311" s="95">
        <v>934.38599999999997</v>
      </c>
      <c r="J311" s="95">
        <v>898.36699999999996</v>
      </c>
      <c r="K311" s="95">
        <v>894.06100000000004</v>
      </c>
      <c r="L311" s="95">
        <v>888.596</v>
      </c>
      <c r="M311" s="95">
        <v>860.54100000000005</v>
      </c>
      <c r="N311" s="95">
        <v>849.91</v>
      </c>
      <c r="O311" s="95">
        <v>834.50699999999995</v>
      </c>
      <c r="R311" s="191">
        <v>740.94600000000003</v>
      </c>
      <c r="S311" s="95">
        <f t="shared" si="16"/>
        <v>-260.59699999999998</v>
      </c>
      <c r="T311" s="192">
        <f t="shared" si="17"/>
        <v>-0.26019551831523957</v>
      </c>
      <c r="V311" s="95">
        <f t="shared" si="18"/>
        <v>-93.560999999999922</v>
      </c>
      <c r="W311" s="192">
        <f t="shared" si="19"/>
        <v>-0.11211529681596431</v>
      </c>
    </row>
    <row r="312" spans="1:23" ht="12.75" x14ac:dyDescent="0.2">
      <c r="A312" s="1">
        <v>116197503</v>
      </c>
      <c r="B312" s="2" t="s">
        <v>353</v>
      </c>
      <c r="C312" s="2" t="s">
        <v>348</v>
      </c>
      <c r="D312" s="95">
        <v>1443.635</v>
      </c>
      <c r="E312" s="95">
        <v>1445.9469999999999</v>
      </c>
      <c r="F312" s="95">
        <v>1485.4059999999999</v>
      </c>
      <c r="G312" s="95">
        <v>1529.1790000000001</v>
      </c>
      <c r="H312" s="95">
        <v>1573.6320000000001</v>
      </c>
      <c r="I312" s="95">
        <v>1558.3009999999999</v>
      </c>
      <c r="J312" s="95">
        <v>1557.4</v>
      </c>
      <c r="K312" s="95">
        <v>1588.462</v>
      </c>
      <c r="L312" s="95">
        <v>1579.703</v>
      </c>
      <c r="M312" s="95">
        <v>1537.1780000000001</v>
      </c>
      <c r="N312" s="95">
        <v>1505.885</v>
      </c>
      <c r="O312" s="95">
        <v>1481.84</v>
      </c>
      <c r="R312" s="191">
        <v>1472.567</v>
      </c>
      <c r="S312" s="95">
        <f t="shared" si="16"/>
        <v>28.932000000000016</v>
      </c>
      <c r="T312" s="192">
        <f t="shared" si="17"/>
        <v>2.0041076864997051E-2</v>
      </c>
      <c r="V312" s="95">
        <f t="shared" si="18"/>
        <v>-9.2729999999999109</v>
      </c>
      <c r="W312" s="192">
        <f t="shared" si="19"/>
        <v>-6.2577606219294335E-3</v>
      </c>
    </row>
    <row r="313" spans="1:23" ht="12.75" x14ac:dyDescent="0.2">
      <c r="A313" s="1">
        <v>116471803</v>
      </c>
      <c r="B313" s="2" t="s">
        <v>354</v>
      </c>
      <c r="C313" s="2" t="s">
        <v>355</v>
      </c>
      <c r="D313" s="95">
        <v>2750.7530000000002</v>
      </c>
      <c r="E313" s="95">
        <v>2882.8180000000002</v>
      </c>
      <c r="F313" s="95">
        <v>2938.4789999999998</v>
      </c>
      <c r="G313" s="95">
        <v>2960.1729999999998</v>
      </c>
      <c r="H313" s="95">
        <v>2924.9450000000002</v>
      </c>
      <c r="I313" s="95">
        <v>2937.1170000000002</v>
      </c>
      <c r="J313" s="95">
        <v>2967.7890000000002</v>
      </c>
      <c r="K313" s="95">
        <v>2938.886</v>
      </c>
      <c r="L313" s="95">
        <v>2936.0479999999998</v>
      </c>
      <c r="M313" s="95">
        <v>2883.6219999999998</v>
      </c>
      <c r="N313" s="95">
        <v>3059.768</v>
      </c>
      <c r="O313" s="95">
        <v>2857.1289999999999</v>
      </c>
      <c r="R313" s="191">
        <v>2402.2800000000002</v>
      </c>
      <c r="S313" s="95">
        <f t="shared" si="16"/>
        <v>-348.47299999999996</v>
      </c>
      <c r="T313" s="192">
        <f t="shared" si="17"/>
        <v>-0.12668276650066362</v>
      </c>
      <c r="V313" s="95">
        <f t="shared" si="18"/>
        <v>-454.84899999999971</v>
      </c>
      <c r="W313" s="192">
        <f t="shared" si="19"/>
        <v>-0.15919792210992215</v>
      </c>
    </row>
    <row r="314" spans="1:23" ht="12.75" x14ac:dyDescent="0.2">
      <c r="A314" s="1">
        <v>116493503</v>
      </c>
      <c r="B314" s="2" t="s">
        <v>356</v>
      </c>
      <c r="C314" s="2" t="s">
        <v>357</v>
      </c>
      <c r="D314" s="95">
        <v>1597.511</v>
      </c>
      <c r="E314" s="95">
        <v>1587.5889999999999</v>
      </c>
      <c r="F314" s="95">
        <v>1575.913</v>
      </c>
      <c r="G314" s="95">
        <v>1579.576</v>
      </c>
      <c r="H314" s="95">
        <v>1538.7260000000001</v>
      </c>
      <c r="I314" s="95">
        <v>1519.854</v>
      </c>
      <c r="J314" s="95">
        <v>1492.2539999999999</v>
      </c>
      <c r="K314" s="95">
        <v>1442.02</v>
      </c>
      <c r="L314" s="95">
        <v>1449.7170000000001</v>
      </c>
      <c r="M314" s="95">
        <v>1369.9580000000001</v>
      </c>
      <c r="N314" s="95">
        <v>1310.8689999999999</v>
      </c>
      <c r="O314" s="95">
        <v>1291.9469999999999</v>
      </c>
      <c r="R314" s="191">
        <v>1250.6120000000001</v>
      </c>
      <c r="S314" s="95">
        <f t="shared" si="16"/>
        <v>-346.89899999999989</v>
      </c>
      <c r="T314" s="192">
        <f t="shared" si="17"/>
        <v>-0.21714967846856759</v>
      </c>
      <c r="V314" s="95">
        <f t="shared" si="18"/>
        <v>-41.334999999999809</v>
      </c>
      <c r="W314" s="192">
        <f t="shared" si="19"/>
        <v>-3.1994346517310548E-2</v>
      </c>
    </row>
    <row r="315" spans="1:23" ht="12.75" x14ac:dyDescent="0.2">
      <c r="A315" s="1">
        <v>116495003</v>
      </c>
      <c r="B315" s="2" t="s">
        <v>358</v>
      </c>
      <c r="C315" s="2" t="s">
        <v>357</v>
      </c>
      <c r="D315" s="95">
        <v>2726.86</v>
      </c>
      <c r="E315" s="95">
        <v>2764.569</v>
      </c>
      <c r="F315" s="95">
        <v>2762.5309999999999</v>
      </c>
      <c r="G315" s="95">
        <v>2741.5970000000002</v>
      </c>
      <c r="H315" s="95">
        <v>2738.8890000000001</v>
      </c>
      <c r="I315" s="95">
        <v>2746.69</v>
      </c>
      <c r="J315" s="95">
        <v>2771.09</v>
      </c>
      <c r="K315" s="95">
        <v>2785.2289999999998</v>
      </c>
      <c r="L315" s="95">
        <v>2641.239</v>
      </c>
      <c r="M315" s="95">
        <v>2602.0160000000001</v>
      </c>
      <c r="N315" s="95">
        <v>2575.6790000000001</v>
      </c>
      <c r="O315" s="95">
        <v>2515.7489999999998</v>
      </c>
      <c r="R315" s="191">
        <v>2117.4160000000002</v>
      </c>
      <c r="S315" s="95">
        <f t="shared" si="16"/>
        <v>-609.44399999999996</v>
      </c>
      <c r="T315" s="192">
        <f t="shared" si="17"/>
        <v>-0.22349662248886995</v>
      </c>
      <c r="V315" s="95">
        <f t="shared" si="18"/>
        <v>-398.33299999999963</v>
      </c>
      <c r="W315" s="192">
        <f t="shared" si="19"/>
        <v>-0.15833574812113596</v>
      </c>
    </row>
    <row r="316" spans="1:23" ht="12.75" x14ac:dyDescent="0.2">
      <c r="A316" s="1">
        <v>116495103</v>
      </c>
      <c r="B316" s="2" t="s">
        <v>359</v>
      </c>
      <c r="C316" s="2" t="s">
        <v>357</v>
      </c>
      <c r="D316" s="95">
        <v>1676.0730000000001</v>
      </c>
      <c r="E316" s="95">
        <v>1684.1569999999999</v>
      </c>
      <c r="F316" s="95">
        <v>1732.2339999999999</v>
      </c>
      <c r="G316" s="95">
        <v>1743.018</v>
      </c>
      <c r="H316" s="95">
        <v>1772.482</v>
      </c>
      <c r="I316" s="95">
        <v>1750.635</v>
      </c>
      <c r="J316" s="95">
        <v>1827.384</v>
      </c>
      <c r="K316" s="95">
        <v>1829.7750000000001</v>
      </c>
      <c r="L316" s="95">
        <v>1828.807</v>
      </c>
      <c r="M316" s="95">
        <v>1847.614</v>
      </c>
      <c r="N316" s="95">
        <v>1791.674</v>
      </c>
      <c r="O316" s="95">
        <v>1777.1780000000001</v>
      </c>
      <c r="R316" s="191">
        <v>1521.441</v>
      </c>
      <c r="S316" s="95">
        <f t="shared" si="16"/>
        <v>-154.63200000000006</v>
      </c>
      <c r="T316" s="192">
        <f t="shared" si="17"/>
        <v>-9.2258511413285726E-2</v>
      </c>
      <c r="V316" s="95">
        <f t="shared" si="18"/>
        <v>-255.73700000000008</v>
      </c>
      <c r="W316" s="192">
        <f t="shared" si="19"/>
        <v>-0.14390061096862558</v>
      </c>
    </row>
    <row r="317" spans="1:23" ht="12.75" x14ac:dyDescent="0.2">
      <c r="A317" s="1">
        <v>116496503</v>
      </c>
      <c r="B317" s="2" t="s">
        <v>360</v>
      </c>
      <c r="C317" s="2" t="s">
        <v>357</v>
      </c>
      <c r="D317" s="95">
        <v>2643.54</v>
      </c>
      <c r="E317" s="95">
        <v>2663.422</v>
      </c>
      <c r="F317" s="95">
        <v>2680.6990000000001</v>
      </c>
      <c r="G317" s="95">
        <v>2614.3910000000001</v>
      </c>
      <c r="H317" s="95">
        <v>2614.4760000000001</v>
      </c>
      <c r="I317" s="95">
        <v>2772.7489999999998</v>
      </c>
      <c r="J317" s="95">
        <v>2801.31</v>
      </c>
      <c r="K317" s="95">
        <v>2790.848</v>
      </c>
      <c r="L317" s="95">
        <v>2668.375</v>
      </c>
      <c r="M317" s="95">
        <v>2695.527</v>
      </c>
      <c r="N317" s="95">
        <v>2650.2280000000001</v>
      </c>
      <c r="O317" s="95">
        <v>2618.1970000000001</v>
      </c>
      <c r="R317" s="191">
        <v>2398.3440000000001</v>
      </c>
      <c r="S317" s="95">
        <f t="shared" si="16"/>
        <v>-245.19599999999991</v>
      </c>
      <c r="T317" s="192">
        <f t="shared" si="17"/>
        <v>-9.2752899521096679E-2</v>
      </c>
      <c r="V317" s="95">
        <f t="shared" si="18"/>
        <v>-219.85300000000007</v>
      </c>
      <c r="W317" s="192">
        <f t="shared" si="19"/>
        <v>-8.3971145028429894E-2</v>
      </c>
    </row>
    <row r="318" spans="1:23" ht="12.75" x14ac:dyDescent="0.2">
      <c r="A318" s="1">
        <v>116496603</v>
      </c>
      <c r="B318" s="2" t="s">
        <v>361</v>
      </c>
      <c r="C318" s="2" t="s">
        <v>357</v>
      </c>
      <c r="D318" s="95">
        <v>3672.1239999999998</v>
      </c>
      <c r="E318" s="95">
        <v>3682.6060000000002</v>
      </c>
      <c r="F318" s="95">
        <v>3713.98</v>
      </c>
      <c r="G318" s="95">
        <v>3704.2710000000002</v>
      </c>
      <c r="H318" s="95">
        <v>3709.0569999999998</v>
      </c>
      <c r="I318" s="95">
        <v>3648.357</v>
      </c>
      <c r="J318" s="95">
        <v>3581.5520000000001</v>
      </c>
      <c r="K318" s="95">
        <v>3548.4839999999999</v>
      </c>
      <c r="L318" s="95">
        <v>3508.5929999999998</v>
      </c>
      <c r="M318" s="95">
        <v>3457.41</v>
      </c>
      <c r="N318" s="95">
        <v>3444.8339999999998</v>
      </c>
      <c r="O318" s="95">
        <v>3356.1570000000002</v>
      </c>
      <c r="R318" s="191">
        <v>2937.174</v>
      </c>
      <c r="S318" s="95">
        <f t="shared" si="16"/>
        <v>-734.94999999999982</v>
      </c>
      <c r="T318" s="192">
        <f t="shared" si="17"/>
        <v>-0.20014302349267069</v>
      </c>
      <c r="V318" s="95">
        <f t="shared" si="18"/>
        <v>-418.98300000000017</v>
      </c>
      <c r="W318" s="192">
        <f t="shared" si="19"/>
        <v>-0.12484010730129734</v>
      </c>
    </row>
    <row r="319" spans="1:23" ht="12.75" x14ac:dyDescent="0.2">
      <c r="A319" s="1">
        <v>116498003</v>
      </c>
      <c r="B319" s="2" t="s">
        <v>362</v>
      </c>
      <c r="C319" s="2" t="s">
        <v>357</v>
      </c>
      <c r="D319" s="95">
        <v>2083.17</v>
      </c>
      <c r="E319" s="95">
        <v>2121.578</v>
      </c>
      <c r="F319" s="95">
        <v>2110.518</v>
      </c>
      <c r="G319" s="95">
        <v>2051.31</v>
      </c>
      <c r="H319" s="95">
        <v>2071.4740000000002</v>
      </c>
      <c r="I319" s="95">
        <v>2086.2930000000001</v>
      </c>
      <c r="J319" s="95">
        <v>2076.1909999999998</v>
      </c>
      <c r="K319" s="95">
        <v>2022.09</v>
      </c>
      <c r="L319" s="95">
        <v>1978.662</v>
      </c>
      <c r="M319" s="95">
        <v>1958.0640000000001</v>
      </c>
      <c r="N319" s="95">
        <v>1935.2260000000001</v>
      </c>
      <c r="O319" s="95">
        <v>1875.8679999999999</v>
      </c>
      <c r="R319" s="191">
        <v>1545.492</v>
      </c>
      <c r="S319" s="95">
        <f t="shared" si="16"/>
        <v>-537.67800000000011</v>
      </c>
      <c r="T319" s="192">
        <f t="shared" si="17"/>
        <v>-0.25810567548495805</v>
      </c>
      <c r="V319" s="95">
        <f t="shared" si="18"/>
        <v>-330.37599999999998</v>
      </c>
      <c r="W319" s="192">
        <f t="shared" si="19"/>
        <v>-0.17611900197668492</v>
      </c>
    </row>
    <row r="320" spans="1:23" ht="12.75" x14ac:dyDescent="0.2">
      <c r="A320" s="1">
        <v>116555003</v>
      </c>
      <c r="B320" s="2" t="s">
        <v>363</v>
      </c>
      <c r="C320" s="2" t="s">
        <v>364</v>
      </c>
      <c r="D320" s="95">
        <v>2649.4259999999999</v>
      </c>
      <c r="E320" s="95">
        <v>2696.8510000000001</v>
      </c>
      <c r="F320" s="95">
        <v>2722.46</v>
      </c>
      <c r="G320" s="95">
        <v>2741.7089999999998</v>
      </c>
      <c r="H320" s="95">
        <v>2787.2460000000001</v>
      </c>
      <c r="I320" s="95">
        <v>2790.33</v>
      </c>
      <c r="J320" s="95">
        <v>2779.2049999999999</v>
      </c>
      <c r="K320" s="95">
        <v>2761.7779999999998</v>
      </c>
      <c r="L320" s="95">
        <v>2694.1309999999999</v>
      </c>
      <c r="M320" s="95">
        <v>2655.4859999999999</v>
      </c>
      <c r="N320" s="95">
        <v>2593.886</v>
      </c>
      <c r="O320" s="95">
        <v>2558.48</v>
      </c>
      <c r="R320" s="191">
        <v>2197.634</v>
      </c>
      <c r="S320" s="95">
        <f t="shared" si="16"/>
        <v>-451.79199999999992</v>
      </c>
      <c r="T320" s="192">
        <f t="shared" si="17"/>
        <v>-0.17052448341640791</v>
      </c>
      <c r="V320" s="95">
        <f t="shared" si="18"/>
        <v>-360.846</v>
      </c>
      <c r="W320" s="192">
        <f t="shared" si="19"/>
        <v>-0.14103921078140147</v>
      </c>
    </row>
    <row r="321" spans="1:23" ht="12.75" x14ac:dyDescent="0.2">
      <c r="A321" s="1">
        <v>116557103</v>
      </c>
      <c r="B321" s="2" t="s">
        <v>365</v>
      </c>
      <c r="C321" s="2" t="s">
        <v>364</v>
      </c>
      <c r="D321" s="95">
        <v>2777.61</v>
      </c>
      <c r="E321" s="95">
        <v>2771.7910000000002</v>
      </c>
      <c r="F321" s="95">
        <v>2860.971</v>
      </c>
      <c r="G321" s="95">
        <v>2880.88</v>
      </c>
      <c r="H321" s="95">
        <v>2926.9090000000001</v>
      </c>
      <c r="I321" s="95">
        <v>2979.8220000000001</v>
      </c>
      <c r="J321" s="95">
        <v>2995.9050000000002</v>
      </c>
      <c r="K321" s="95">
        <v>2980.7939999999999</v>
      </c>
      <c r="L321" s="95">
        <v>2926.8910000000001</v>
      </c>
      <c r="M321" s="95">
        <v>2963.1950000000002</v>
      </c>
      <c r="N321" s="95">
        <v>2931.741</v>
      </c>
      <c r="O321" s="95">
        <v>2916.355</v>
      </c>
      <c r="R321" s="191">
        <v>2724.34</v>
      </c>
      <c r="S321" s="95">
        <f t="shared" si="16"/>
        <v>-53.269999999999982</v>
      </c>
      <c r="T321" s="192">
        <f t="shared" si="17"/>
        <v>-1.9178358372845712E-2</v>
      </c>
      <c r="V321" s="95">
        <f t="shared" si="18"/>
        <v>-192.01499999999987</v>
      </c>
      <c r="W321" s="192">
        <f t="shared" si="19"/>
        <v>-6.5840749840125723E-2</v>
      </c>
    </row>
    <row r="322" spans="1:23" ht="12.75" x14ac:dyDescent="0.2">
      <c r="A322" s="1">
        <v>116604003</v>
      </c>
      <c r="B322" s="2" t="s">
        <v>366</v>
      </c>
      <c r="C322" s="2" t="s">
        <v>367</v>
      </c>
      <c r="D322" s="95">
        <v>1747.1769999999999</v>
      </c>
      <c r="E322" s="95">
        <v>1778.213</v>
      </c>
      <c r="F322" s="95">
        <v>1789.039</v>
      </c>
      <c r="G322" s="95">
        <v>1814.8989999999999</v>
      </c>
      <c r="H322" s="95">
        <v>1920.0719999999999</v>
      </c>
      <c r="I322" s="95">
        <v>1920.7049999999999</v>
      </c>
      <c r="J322" s="95">
        <v>1889.1020000000001</v>
      </c>
      <c r="K322" s="95">
        <v>1890.675</v>
      </c>
      <c r="L322" s="95">
        <v>1901.325</v>
      </c>
      <c r="M322" s="95">
        <v>1912.806</v>
      </c>
      <c r="N322" s="95">
        <v>1844.364</v>
      </c>
      <c r="O322" s="95">
        <v>1816.567</v>
      </c>
      <c r="R322" s="191">
        <v>1957.499</v>
      </c>
      <c r="S322" s="95">
        <f t="shared" si="16"/>
        <v>210.32200000000012</v>
      </c>
      <c r="T322" s="192">
        <f t="shared" si="17"/>
        <v>0.1203781872128583</v>
      </c>
      <c r="V322" s="95">
        <f t="shared" si="18"/>
        <v>140.93200000000002</v>
      </c>
      <c r="W322" s="192">
        <f t="shared" si="19"/>
        <v>7.7581504012788974E-2</v>
      </c>
    </row>
    <row r="323" spans="1:23" ht="12.75" x14ac:dyDescent="0.2">
      <c r="A323" s="1">
        <v>116605003</v>
      </c>
      <c r="B323" s="2" t="s">
        <v>368</v>
      </c>
      <c r="C323" s="2" t="s">
        <v>367</v>
      </c>
      <c r="D323" s="95">
        <v>2339.2719999999999</v>
      </c>
      <c r="E323" s="95">
        <v>2392.5929999999998</v>
      </c>
      <c r="F323" s="95">
        <v>2483.261</v>
      </c>
      <c r="G323" s="95">
        <v>2517.0970000000002</v>
      </c>
      <c r="H323" s="95">
        <v>2556.366</v>
      </c>
      <c r="I323" s="95">
        <v>2551.9</v>
      </c>
      <c r="J323" s="95">
        <v>2596.422</v>
      </c>
      <c r="K323" s="95">
        <v>2616.5300000000002</v>
      </c>
      <c r="L323" s="95">
        <v>2629.6970000000001</v>
      </c>
      <c r="M323" s="95">
        <v>2586.4740000000002</v>
      </c>
      <c r="N323" s="95">
        <v>2572.94</v>
      </c>
      <c r="O323" s="95">
        <v>2565.7199999999998</v>
      </c>
      <c r="R323" s="191">
        <v>2099.471</v>
      </c>
      <c r="S323" s="95">
        <f t="shared" ref="S323:S386" si="20">R323-D323</f>
        <v>-239.80099999999993</v>
      </c>
      <c r="T323" s="192">
        <f t="shared" ref="T323:T386" si="21">S323/D323</f>
        <v>-0.10251095212527656</v>
      </c>
      <c r="V323" s="95">
        <f t="shared" ref="V323:V386" si="22">R323-O323</f>
        <v>-466.2489999999998</v>
      </c>
      <c r="W323" s="192">
        <f t="shared" ref="W323:W386" si="23">V323/O323</f>
        <v>-0.18172247945995659</v>
      </c>
    </row>
    <row r="324" spans="1:23" ht="12.75" x14ac:dyDescent="0.2">
      <c r="A324" s="1">
        <v>117080503</v>
      </c>
      <c r="B324" s="2" t="s">
        <v>369</v>
      </c>
      <c r="C324" s="2" t="s">
        <v>370</v>
      </c>
      <c r="D324" s="95">
        <v>2677.1419999999998</v>
      </c>
      <c r="E324" s="95">
        <v>2699.6709999999998</v>
      </c>
      <c r="F324" s="95">
        <v>2706.9589999999998</v>
      </c>
      <c r="G324" s="95">
        <v>2692.1770000000001</v>
      </c>
      <c r="H324" s="95">
        <v>2669.1709999999998</v>
      </c>
      <c r="I324" s="95">
        <v>2646.34</v>
      </c>
      <c r="J324" s="95">
        <v>2664.701</v>
      </c>
      <c r="K324" s="95">
        <v>2618.0230000000001</v>
      </c>
      <c r="L324" s="95">
        <v>2560.7600000000002</v>
      </c>
      <c r="M324" s="95">
        <v>2547.7959999999998</v>
      </c>
      <c r="N324" s="95">
        <v>2505.52</v>
      </c>
      <c r="O324" s="95">
        <v>2470.42</v>
      </c>
      <c r="R324" s="191">
        <v>2137.2130000000002</v>
      </c>
      <c r="S324" s="95">
        <f t="shared" si="20"/>
        <v>-539.92899999999963</v>
      </c>
      <c r="T324" s="192">
        <f t="shared" si="21"/>
        <v>-0.20168112113589778</v>
      </c>
      <c r="V324" s="95">
        <f t="shared" si="22"/>
        <v>-333.20699999999988</v>
      </c>
      <c r="W324" s="192">
        <f t="shared" si="23"/>
        <v>-0.1348786845961415</v>
      </c>
    </row>
    <row r="325" spans="1:23" ht="12.75" x14ac:dyDescent="0.2">
      <c r="A325" s="1">
        <v>117081003</v>
      </c>
      <c r="B325" s="2" t="s">
        <v>371</v>
      </c>
      <c r="C325" s="2" t="s">
        <v>370</v>
      </c>
      <c r="D325" s="95">
        <v>1297.3009999999999</v>
      </c>
      <c r="E325" s="95">
        <v>1287.05</v>
      </c>
      <c r="F325" s="95">
        <v>1273.6769999999999</v>
      </c>
      <c r="G325" s="95">
        <v>1272.086</v>
      </c>
      <c r="H325" s="95">
        <v>1250.7650000000001</v>
      </c>
      <c r="I325" s="95">
        <v>1239.76</v>
      </c>
      <c r="J325" s="95">
        <v>1239.5050000000001</v>
      </c>
      <c r="K325" s="95">
        <v>1224.7529999999999</v>
      </c>
      <c r="L325" s="95">
        <v>1214.2239999999999</v>
      </c>
      <c r="M325" s="95">
        <v>1184.4680000000001</v>
      </c>
      <c r="N325" s="95">
        <v>1149.316</v>
      </c>
      <c r="O325" s="95">
        <v>1143.5530000000001</v>
      </c>
      <c r="R325" s="191">
        <v>918.20299999999997</v>
      </c>
      <c r="S325" s="95">
        <f t="shared" si="20"/>
        <v>-379.09799999999996</v>
      </c>
      <c r="T325" s="192">
        <f t="shared" si="21"/>
        <v>-0.29222054095387268</v>
      </c>
      <c r="V325" s="95">
        <f t="shared" si="22"/>
        <v>-225.35000000000014</v>
      </c>
      <c r="W325" s="192">
        <f t="shared" si="23"/>
        <v>-0.19706126432268561</v>
      </c>
    </row>
    <row r="326" spans="1:23" ht="12.75" x14ac:dyDescent="0.2">
      <c r="A326" s="1">
        <v>117083004</v>
      </c>
      <c r="B326" s="2" t="s">
        <v>372</v>
      </c>
      <c r="C326" s="2" t="s">
        <v>370</v>
      </c>
      <c r="D326" s="95">
        <v>1120.6300000000001</v>
      </c>
      <c r="E326" s="95">
        <v>1094.42</v>
      </c>
      <c r="F326" s="95">
        <v>1055.056</v>
      </c>
      <c r="G326" s="95">
        <v>1053.55</v>
      </c>
      <c r="H326" s="95">
        <v>1030.758</v>
      </c>
      <c r="I326" s="95">
        <v>1033.7819999999999</v>
      </c>
      <c r="J326" s="95">
        <v>1058.066</v>
      </c>
      <c r="K326" s="95">
        <v>1006.256</v>
      </c>
      <c r="L326" s="95">
        <v>964.19100000000003</v>
      </c>
      <c r="M326" s="95">
        <v>961.98500000000001</v>
      </c>
      <c r="N326" s="95">
        <v>955.26400000000001</v>
      </c>
      <c r="O326" s="95">
        <v>954.70500000000004</v>
      </c>
      <c r="R326" s="191">
        <v>848.39300000000003</v>
      </c>
      <c r="S326" s="95">
        <f t="shared" si="20"/>
        <v>-272.23700000000008</v>
      </c>
      <c r="T326" s="192">
        <f t="shared" si="21"/>
        <v>-0.24293210069336002</v>
      </c>
      <c r="V326" s="95">
        <f t="shared" si="22"/>
        <v>-106.31200000000001</v>
      </c>
      <c r="W326" s="192">
        <f t="shared" si="23"/>
        <v>-0.11135586385323215</v>
      </c>
    </row>
    <row r="327" spans="1:23" ht="12.75" x14ac:dyDescent="0.2">
      <c r="A327" s="1">
        <v>117086003</v>
      </c>
      <c r="B327" s="2" t="s">
        <v>373</v>
      </c>
      <c r="C327" s="2" t="s">
        <v>370</v>
      </c>
      <c r="D327" s="95">
        <v>1229.5119999999999</v>
      </c>
      <c r="E327" s="95">
        <v>1247.72</v>
      </c>
      <c r="F327" s="95">
        <v>1251.548</v>
      </c>
      <c r="G327" s="95">
        <v>1320.3810000000001</v>
      </c>
      <c r="H327" s="95">
        <v>1327.232</v>
      </c>
      <c r="I327" s="95">
        <v>1294.059</v>
      </c>
      <c r="J327" s="95">
        <v>1318.346</v>
      </c>
      <c r="K327" s="95">
        <v>1314.0129999999999</v>
      </c>
      <c r="L327" s="95">
        <v>1316.934</v>
      </c>
      <c r="M327" s="95">
        <v>1277.2670000000001</v>
      </c>
      <c r="N327" s="95">
        <v>1219.9570000000001</v>
      </c>
      <c r="O327" s="95">
        <v>1211.0550000000001</v>
      </c>
      <c r="R327" s="191">
        <v>1044.373</v>
      </c>
      <c r="S327" s="95">
        <f t="shared" si="20"/>
        <v>-185.1389999999999</v>
      </c>
      <c r="T327" s="192">
        <f t="shared" si="21"/>
        <v>-0.15057925420817359</v>
      </c>
      <c r="V327" s="95">
        <f t="shared" si="22"/>
        <v>-166.68200000000002</v>
      </c>
      <c r="W327" s="192">
        <f t="shared" si="23"/>
        <v>-0.13763371605748706</v>
      </c>
    </row>
    <row r="328" spans="1:23" ht="12.75" x14ac:dyDescent="0.2">
      <c r="A328" s="1">
        <v>117086503</v>
      </c>
      <c r="B328" s="2" t="s">
        <v>374</v>
      </c>
      <c r="C328" s="2" t="s">
        <v>370</v>
      </c>
      <c r="D328" s="95">
        <v>1907.3030000000001</v>
      </c>
      <c r="E328" s="95">
        <v>2006.721</v>
      </c>
      <c r="F328" s="95">
        <v>2001.7919999999999</v>
      </c>
      <c r="G328" s="95">
        <v>1983.508</v>
      </c>
      <c r="H328" s="95">
        <v>2015.2329999999999</v>
      </c>
      <c r="I328" s="95">
        <v>2020.915</v>
      </c>
      <c r="J328" s="95">
        <v>1973.5920000000001</v>
      </c>
      <c r="K328" s="95">
        <v>1943.905</v>
      </c>
      <c r="L328" s="95">
        <v>1936.5229999999999</v>
      </c>
      <c r="M328" s="95">
        <v>1931.377</v>
      </c>
      <c r="N328" s="95">
        <v>1888.173</v>
      </c>
      <c r="O328" s="95">
        <v>1831.0920000000001</v>
      </c>
      <c r="R328" s="191">
        <v>1601.3340000000001</v>
      </c>
      <c r="S328" s="95">
        <f t="shared" si="20"/>
        <v>-305.96900000000005</v>
      </c>
      <c r="T328" s="192">
        <f t="shared" si="21"/>
        <v>-0.16041971307128444</v>
      </c>
      <c r="V328" s="95">
        <f t="shared" si="22"/>
        <v>-229.75800000000004</v>
      </c>
      <c r="W328" s="192">
        <f t="shared" si="23"/>
        <v>-0.12547594550137298</v>
      </c>
    </row>
    <row r="329" spans="1:23" ht="12.75" x14ac:dyDescent="0.2">
      <c r="A329" s="1">
        <v>117086653</v>
      </c>
      <c r="B329" s="2" t="s">
        <v>375</v>
      </c>
      <c r="C329" s="2" t="s">
        <v>370</v>
      </c>
      <c r="D329" s="95">
        <v>1903.4349999999999</v>
      </c>
      <c r="E329" s="95">
        <v>2069.8560000000002</v>
      </c>
      <c r="F329" s="95">
        <v>2042.2329999999999</v>
      </c>
      <c r="G329" s="95">
        <v>2011.6769999999999</v>
      </c>
      <c r="H329" s="95">
        <v>2011.7660000000001</v>
      </c>
      <c r="I329" s="95">
        <v>2006.7339999999999</v>
      </c>
      <c r="J329" s="95">
        <v>2045.819</v>
      </c>
      <c r="K329" s="95">
        <v>2013.6959999999999</v>
      </c>
      <c r="L329" s="95">
        <v>1960.4960000000001</v>
      </c>
      <c r="M329" s="95">
        <v>1947.461</v>
      </c>
      <c r="N329" s="95">
        <v>1939.72</v>
      </c>
      <c r="O329" s="95">
        <v>1938.3130000000001</v>
      </c>
      <c r="R329" s="191">
        <v>1475.684</v>
      </c>
      <c r="S329" s="95">
        <f t="shared" si="20"/>
        <v>-427.75099999999998</v>
      </c>
      <c r="T329" s="192">
        <f t="shared" si="21"/>
        <v>-0.22472582462758117</v>
      </c>
      <c r="V329" s="95">
        <f t="shared" si="22"/>
        <v>-462.62900000000013</v>
      </c>
      <c r="W329" s="192">
        <f t="shared" si="23"/>
        <v>-0.23867610649054105</v>
      </c>
    </row>
    <row r="330" spans="1:23" ht="12.75" x14ac:dyDescent="0.2">
      <c r="A330" s="1">
        <v>117089003</v>
      </c>
      <c r="B330" s="2" t="s">
        <v>376</v>
      </c>
      <c r="C330" s="2" t="s">
        <v>370</v>
      </c>
      <c r="D330" s="95">
        <v>1862.8979999999999</v>
      </c>
      <c r="E330" s="95">
        <v>1870.5909999999999</v>
      </c>
      <c r="F330" s="95">
        <v>1820.7539999999999</v>
      </c>
      <c r="G330" s="95">
        <v>1754.9190000000001</v>
      </c>
      <c r="H330" s="95">
        <v>1766.0530000000001</v>
      </c>
      <c r="I330" s="95">
        <v>1741.597</v>
      </c>
      <c r="J330" s="95">
        <v>1723.136</v>
      </c>
      <c r="K330" s="95">
        <v>1690.5429999999999</v>
      </c>
      <c r="L330" s="95">
        <v>1630.5329999999999</v>
      </c>
      <c r="M330" s="95">
        <v>1624.7829999999999</v>
      </c>
      <c r="N330" s="95">
        <v>1558.461</v>
      </c>
      <c r="O330" s="95">
        <v>1537.961</v>
      </c>
      <c r="R330" s="191">
        <v>1327.5409999999999</v>
      </c>
      <c r="S330" s="95">
        <f t="shared" si="20"/>
        <v>-535.35699999999997</v>
      </c>
      <c r="T330" s="192">
        <f t="shared" si="21"/>
        <v>-0.28737858970271052</v>
      </c>
      <c r="V330" s="95">
        <f t="shared" si="22"/>
        <v>-210.42000000000007</v>
      </c>
      <c r="W330" s="192">
        <f t="shared" si="23"/>
        <v>-0.13681751357804267</v>
      </c>
    </row>
    <row r="331" spans="1:23" ht="12.75" x14ac:dyDescent="0.2">
      <c r="A331" s="1">
        <v>117412003</v>
      </c>
      <c r="B331" s="2" t="s">
        <v>377</v>
      </c>
      <c r="C331" s="2" t="s">
        <v>378</v>
      </c>
      <c r="D331" s="95">
        <v>1994.2460000000001</v>
      </c>
      <c r="E331" s="95">
        <v>2034.3979999999999</v>
      </c>
      <c r="F331" s="95">
        <v>2017.65</v>
      </c>
      <c r="G331" s="95">
        <v>2072.5529999999999</v>
      </c>
      <c r="H331" s="95">
        <v>2113.0230000000001</v>
      </c>
      <c r="I331" s="95">
        <v>2067.511</v>
      </c>
      <c r="J331" s="95">
        <v>2006.096</v>
      </c>
      <c r="K331" s="95">
        <v>1964.21</v>
      </c>
      <c r="L331" s="95">
        <v>1948.41</v>
      </c>
      <c r="M331" s="95">
        <v>1911.066</v>
      </c>
      <c r="N331" s="95">
        <v>1888.6880000000001</v>
      </c>
      <c r="O331" s="95">
        <v>1849.048</v>
      </c>
      <c r="R331" s="191">
        <v>1613.809</v>
      </c>
      <c r="S331" s="95">
        <f t="shared" si="20"/>
        <v>-380.43700000000013</v>
      </c>
      <c r="T331" s="192">
        <f t="shared" si="21"/>
        <v>-0.1907673376303626</v>
      </c>
      <c r="V331" s="95">
        <f t="shared" si="22"/>
        <v>-235.23900000000003</v>
      </c>
      <c r="W331" s="192">
        <f t="shared" si="23"/>
        <v>-0.12722168380701854</v>
      </c>
    </row>
    <row r="332" spans="1:23" ht="12.75" x14ac:dyDescent="0.2">
      <c r="A332" s="1">
        <v>117414003</v>
      </c>
      <c r="B332" s="2" t="s">
        <v>379</v>
      </c>
      <c r="C332" s="2" t="s">
        <v>378</v>
      </c>
      <c r="D332" s="95">
        <v>3249.721</v>
      </c>
      <c r="E332" s="95">
        <v>3266.9960000000001</v>
      </c>
      <c r="F332" s="95">
        <v>3266.252</v>
      </c>
      <c r="G332" s="95">
        <v>3280.9349999999999</v>
      </c>
      <c r="H332" s="95">
        <v>3342.1570000000002</v>
      </c>
      <c r="I332" s="95">
        <v>3353.7919999999999</v>
      </c>
      <c r="J332" s="95">
        <v>3311.5920000000001</v>
      </c>
      <c r="K332" s="95">
        <v>3258.703</v>
      </c>
      <c r="L332" s="95">
        <v>3192.5329999999999</v>
      </c>
      <c r="M332" s="95">
        <v>3147.6489999999999</v>
      </c>
      <c r="N332" s="95">
        <v>3177.9659999999999</v>
      </c>
      <c r="O332" s="95">
        <v>3113.085</v>
      </c>
      <c r="R332" s="191">
        <v>2591.6529999999998</v>
      </c>
      <c r="S332" s="95">
        <f t="shared" si="20"/>
        <v>-658.06800000000021</v>
      </c>
      <c r="T332" s="192">
        <f t="shared" si="21"/>
        <v>-0.20249984537134116</v>
      </c>
      <c r="V332" s="95">
        <f t="shared" si="22"/>
        <v>-521.43200000000024</v>
      </c>
      <c r="W332" s="192">
        <f t="shared" si="23"/>
        <v>-0.16749687207384323</v>
      </c>
    </row>
    <row r="333" spans="1:23" ht="12.75" x14ac:dyDescent="0.2">
      <c r="A333" s="1">
        <v>117414203</v>
      </c>
      <c r="B333" s="2" t="s">
        <v>380</v>
      </c>
      <c r="C333" s="2" t="s">
        <v>378</v>
      </c>
      <c r="D333" s="95">
        <v>1438.8589999999999</v>
      </c>
      <c r="E333" s="95">
        <v>1470.1590000000001</v>
      </c>
      <c r="F333" s="95">
        <v>1485.627</v>
      </c>
      <c r="G333" s="95">
        <v>1521.7380000000001</v>
      </c>
      <c r="H333" s="95">
        <v>1481.7080000000001</v>
      </c>
      <c r="I333" s="95">
        <v>1516.008</v>
      </c>
      <c r="J333" s="95">
        <v>1514.674</v>
      </c>
      <c r="K333" s="95">
        <v>1526.1010000000001</v>
      </c>
      <c r="L333" s="95">
        <v>1486.652</v>
      </c>
      <c r="M333" s="95">
        <v>1438.45</v>
      </c>
      <c r="N333" s="95">
        <v>1411.903</v>
      </c>
      <c r="O333" s="95">
        <v>1427.3219999999999</v>
      </c>
      <c r="R333" s="191">
        <v>1517.617</v>
      </c>
      <c r="S333" s="95">
        <f t="shared" si="20"/>
        <v>78.758000000000038</v>
      </c>
      <c r="T333" s="192">
        <f t="shared" si="21"/>
        <v>5.4736426571331896E-2</v>
      </c>
      <c r="V333" s="95">
        <f t="shared" si="22"/>
        <v>90.295000000000073</v>
      </c>
      <c r="W333" s="192">
        <f t="shared" si="23"/>
        <v>6.3261828795464575E-2</v>
      </c>
    </row>
    <row r="334" spans="1:23" ht="12.75" x14ac:dyDescent="0.2">
      <c r="A334" s="1">
        <v>117415004</v>
      </c>
      <c r="B334" s="2" t="s">
        <v>381</v>
      </c>
      <c r="C334" s="2" t="s">
        <v>378</v>
      </c>
      <c r="D334" s="95">
        <v>1099.528</v>
      </c>
      <c r="E334" s="95">
        <v>1108.6110000000001</v>
      </c>
      <c r="F334" s="95">
        <v>1092.817</v>
      </c>
      <c r="G334" s="95">
        <v>1127.0619999999999</v>
      </c>
      <c r="H334" s="95">
        <v>1142.633</v>
      </c>
      <c r="I334" s="95">
        <v>1118.306</v>
      </c>
      <c r="J334" s="95">
        <v>1105.1949999999999</v>
      </c>
      <c r="K334" s="95">
        <v>1093.8309999999999</v>
      </c>
      <c r="L334" s="95">
        <v>1065.7919999999999</v>
      </c>
      <c r="M334" s="95">
        <v>1054.596</v>
      </c>
      <c r="N334" s="95">
        <v>1048.309</v>
      </c>
      <c r="O334" s="95">
        <v>1016.7619999999999</v>
      </c>
      <c r="R334" s="191">
        <v>887.76900000000001</v>
      </c>
      <c r="S334" s="95">
        <f t="shared" si="20"/>
        <v>-211.75900000000001</v>
      </c>
      <c r="T334" s="192">
        <f t="shared" si="21"/>
        <v>-0.19259082078855655</v>
      </c>
      <c r="V334" s="95">
        <f t="shared" si="22"/>
        <v>-128.99299999999994</v>
      </c>
      <c r="W334" s="192">
        <f t="shared" si="23"/>
        <v>-0.12686646432498455</v>
      </c>
    </row>
    <row r="335" spans="1:23" ht="12.75" x14ac:dyDescent="0.2">
      <c r="A335" s="1">
        <v>117415103</v>
      </c>
      <c r="B335" s="2" t="s">
        <v>382</v>
      </c>
      <c r="C335" s="2" t="s">
        <v>378</v>
      </c>
      <c r="D335" s="95">
        <v>2375.826</v>
      </c>
      <c r="E335" s="95">
        <v>2397.96</v>
      </c>
      <c r="F335" s="95">
        <v>2425.009</v>
      </c>
      <c r="G335" s="95">
        <v>2501.9549999999999</v>
      </c>
      <c r="H335" s="95">
        <v>2524.3470000000002</v>
      </c>
      <c r="I335" s="95">
        <v>2506.5059999999999</v>
      </c>
      <c r="J335" s="95">
        <v>2513.4070000000002</v>
      </c>
      <c r="K335" s="95">
        <v>2497.9369999999999</v>
      </c>
      <c r="L335" s="95">
        <v>2445.9380000000001</v>
      </c>
      <c r="M335" s="95">
        <v>2342.6660000000002</v>
      </c>
      <c r="N335" s="95">
        <v>2256.5680000000002</v>
      </c>
      <c r="O335" s="95">
        <v>2205.1750000000002</v>
      </c>
      <c r="R335" s="191">
        <v>2023.067</v>
      </c>
      <c r="S335" s="95">
        <f t="shared" si="20"/>
        <v>-352.75900000000001</v>
      </c>
      <c r="T335" s="192">
        <f t="shared" si="21"/>
        <v>-0.14847846601560888</v>
      </c>
      <c r="V335" s="95">
        <f t="shared" si="22"/>
        <v>-182.10800000000017</v>
      </c>
      <c r="W335" s="192">
        <f t="shared" si="23"/>
        <v>-8.2582107995964105E-2</v>
      </c>
    </row>
    <row r="336" spans="1:23" ht="12.75" x14ac:dyDescent="0.2">
      <c r="A336" s="1">
        <v>117415303</v>
      </c>
      <c r="B336" s="2" t="s">
        <v>383</v>
      </c>
      <c r="C336" s="2" t="s">
        <v>378</v>
      </c>
      <c r="D336" s="95">
        <v>1198.241</v>
      </c>
      <c r="E336" s="95">
        <v>1197.9949999999999</v>
      </c>
      <c r="F336" s="95">
        <v>1221.442</v>
      </c>
      <c r="G336" s="95">
        <v>1161.3579999999999</v>
      </c>
      <c r="H336" s="95">
        <v>1159.575</v>
      </c>
      <c r="I336" s="95">
        <v>1168.0050000000001</v>
      </c>
      <c r="J336" s="95">
        <v>1147.5650000000001</v>
      </c>
      <c r="K336" s="95">
        <v>1156.5070000000001</v>
      </c>
      <c r="L336" s="95">
        <v>1132.405</v>
      </c>
      <c r="M336" s="95">
        <v>1123.9010000000001</v>
      </c>
      <c r="N336" s="95">
        <v>1158.0039999999999</v>
      </c>
      <c r="O336" s="95">
        <v>1092.3330000000001</v>
      </c>
      <c r="R336" s="191">
        <v>1072.5899999999999</v>
      </c>
      <c r="S336" s="95">
        <f t="shared" si="20"/>
        <v>-125.65100000000007</v>
      </c>
      <c r="T336" s="192">
        <f t="shared" si="21"/>
        <v>-0.104862878168916</v>
      </c>
      <c r="V336" s="95">
        <f t="shared" si="22"/>
        <v>-19.743000000000166</v>
      </c>
      <c r="W336" s="192">
        <f t="shared" si="23"/>
        <v>-1.8074158704351296E-2</v>
      </c>
    </row>
    <row r="337" spans="1:23" ht="12.75" x14ac:dyDescent="0.2">
      <c r="A337" s="1">
        <v>117416103</v>
      </c>
      <c r="B337" s="2" t="s">
        <v>384</v>
      </c>
      <c r="C337" s="2" t="s">
        <v>378</v>
      </c>
      <c r="D337" s="95">
        <v>1481.2280000000001</v>
      </c>
      <c r="E337" s="95">
        <v>1482.0409999999999</v>
      </c>
      <c r="F337" s="95">
        <v>1523.4760000000001</v>
      </c>
      <c r="G337" s="95">
        <v>1554.8389999999999</v>
      </c>
      <c r="H337" s="95">
        <v>1586.482</v>
      </c>
      <c r="I337" s="95">
        <v>1626.1510000000001</v>
      </c>
      <c r="J337" s="95">
        <v>1611.4670000000001</v>
      </c>
      <c r="K337" s="95">
        <v>1591.6</v>
      </c>
      <c r="L337" s="95">
        <v>1588.8330000000001</v>
      </c>
      <c r="M337" s="95">
        <v>1556.6990000000001</v>
      </c>
      <c r="N337" s="95">
        <v>1533.0540000000001</v>
      </c>
      <c r="O337" s="95">
        <v>1497.171</v>
      </c>
      <c r="R337" s="191">
        <v>1305.1969999999999</v>
      </c>
      <c r="S337" s="95">
        <f t="shared" si="20"/>
        <v>-176.03100000000018</v>
      </c>
      <c r="T337" s="192">
        <f t="shared" si="21"/>
        <v>-0.11884125873937042</v>
      </c>
      <c r="V337" s="95">
        <f t="shared" si="22"/>
        <v>-191.97400000000016</v>
      </c>
      <c r="W337" s="192">
        <f t="shared" si="23"/>
        <v>-0.12822449807002684</v>
      </c>
    </row>
    <row r="338" spans="1:23" ht="12.75" x14ac:dyDescent="0.2">
      <c r="A338" s="1">
        <v>117417202</v>
      </c>
      <c r="B338" s="2" t="s">
        <v>385</v>
      </c>
      <c r="C338" s="2" t="s">
        <v>378</v>
      </c>
      <c r="D338" s="95">
        <v>7258.3509999999997</v>
      </c>
      <c r="E338" s="95">
        <v>7262.308</v>
      </c>
      <c r="F338" s="95">
        <v>7222.2110000000002</v>
      </c>
      <c r="G338" s="95">
        <v>7101.4</v>
      </c>
      <c r="H338" s="95">
        <v>6784.2749999999996</v>
      </c>
      <c r="I338" s="95">
        <v>6900.1570000000002</v>
      </c>
      <c r="J338" s="95">
        <v>6817.0020000000004</v>
      </c>
      <c r="K338" s="95">
        <v>6603.1940000000004</v>
      </c>
      <c r="L338" s="95">
        <v>6497.78</v>
      </c>
      <c r="M338" s="95">
        <v>6355.0709999999999</v>
      </c>
      <c r="N338" s="95">
        <v>6254.5940000000001</v>
      </c>
      <c r="O338" s="95">
        <v>6088.67</v>
      </c>
      <c r="R338" s="191">
        <v>5081.3869999999997</v>
      </c>
      <c r="S338" s="95">
        <f t="shared" si="20"/>
        <v>-2176.9639999999999</v>
      </c>
      <c r="T338" s="192">
        <f t="shared" si="21"/>
        <v>-0.2999254238324931</v>
      </c>
      <c r="V338" s="95">
        <f t="shared" si="22"/>
        <v>-1007.2830000000004</v>
      </c>
      <c r="W338" s="192">
        <f t="shared" si="23"/>
        <v>-0.16543563701103858</v>
      </c>
    </row>
    <row r="339" spans="1:23" ht="12.75" x14ac:dyDescent="0.2">
      <c r="A339" s="1">
        <v>117576303</v>
      </c>
      <c r="B339" s="2" t="s">
        <v>386</v>
      </c>
      <c r="C339" s="2" t="s">
        <v>387</v>
      </c>
      <c r="D339" s="95">
        <v>967.25099999999998</v>
      </c>
      <c r="E339" s="95">
        <v>987.09900000000005</v>
      </c>
      <c r="F339" s="95">
        <v>990.81</v>
      </c>
      <c r="G339" s="95">
        <v>998.57</v>
      </c>
      <c r="H339" s="95">
        <v>968.30499999999995</v>
      </c>
      <c r="I339" s="95">
        <v>966.71500000000003</v>
      </c>
      <c r="J339" s="95">
        <v>932.71100000000001</v>
      </c>
      <c r="K339" s="95">
        <v>918.17899999999997</v>
      </c>
      <c r="L339" s="95">
        <v>919.35699999999997</v>
      </c>
      <c r="M339" s="95">
        <v>897.06600000000003</v>
      </c>
      <c r="N339" s="95">
        <v>884.00300000000004</v>
      </c>
      <c r="O339" s="95">
        <v>857.35799999999995</v>
      </c>
      <c r="R339" s="191">
        <v>654.72900000000004</v>
      </c>
      <c r="S339" s="95">
        <f t="shared" si="20"/>
        <v>-312.52199999999993</v>
      </c>
      <c r="T339" s="192">
        <f t="shared" si="21"/>
        <v>-0.32310331030931988</v>
      </c>
      <c r="V339" s="95">
        <f t="shared" si="22"/>
        <v>-202.62899999999991</v>
      </c>
      <c r="W339" s="192">
        <f t="shared" si="23"/>
        <v>-0.23634117836423049</v>
      </c>
    </row>
    <row r="340" spans="1:23" ht="12.75" x14ac:dyDescent="0.2">
      <c r="A340" s="1">
        <v>117596003</v>
      </c>
      <c r="B340" s="2" t="s">
        <v>388</v>
      </c>
      <c r="C340" s="2" t="s">
        <v>389</v>
      </c>
      <c r="D340" s="95">
        <v>2862.5189999999998</v>
      </c>
      <c r="E340" s="95">
        <v>2770.6080000000002</v>
      </c>
      <c r="F340" s="95">
        <v>2717.6060000000002</v>
      </c>
      <c r="G340" s="95">
        <v>2736.817</v>
      </c>
      <c r="H340" s="95">
        <v>2718.2510000000002</v>
      </c>
      <c r="I340" s="95">
        <v>2736.172</v>
      </c>
      <c r="J340" s="95">
        <v>2731.748</v>
      </c>
      <c r="K340" s="95">
        <v>2710.6419999999998</v>
      </c>
      <c r="L340" s="95">
        <v>2677.7159999999999</v>
      </c>
      <c r="M340" s="95">
        <v>2635.6950000000002</v>
      </c>
      <c r="N340" s="95">
        <v>2662.3649999999998</v>
      </c>
      <c r="O340" s="95">
        <v>2622.2550000000001</v>
      </c>
      <c r="R340" s="191">
        <v>2089.625</v>
      </c>
      <c r="S340" s="95">
        <f t="shared" si="20"/>
        <v>-772.89399999999978</v>
      </c>
      <c r="T340" s="192">
        <f t="shared" si="21"/>
        <v>-0.2700048453826856</v>
      </c>
      <c r="V340" s="95">
        <f t="shared" si="22"/>
        <v>-532.63000000000011</v>
      </c>
      <c r="W340" s="192">
        <f t="shared" si="23"/>
        <v>-0.20311907118110178</v>
      </c>
    </row>
    <row r="341" spans="1:23" ht="12.75" x14ac:dyDescent="0.2">
      <c r="A341" s="1">
        <v>117597003</v>
      </c>
      <c r="B341" s="2" t="s">
        <v>390</v>
      </c>
      <c r="C341" s="2" t="s">
        <v>389</v>
      </c>
      <c r="D341" s="95">
        <v>2397.9969999999998</v>
      </c>
      <c r="E341" s="95">
        <v>2408.0529999999999</v>
      </c>
      <c r="F341" s="95">
        <v>2423.5210000000002</v>
      </c>
      <c r="G341" s="95">
        <v>2435.748</v>
      </c>
      <c r="H341" s="95">
        <v>2469.1219999999998</v>
      </c>
      <c r="I341" s="95">
        <v>2471.5680000000002</v>
      </c>
      <c r="J341" s="95">
        <v>2484.7170000000001</v>
      </c>
      <c r="K341" s="95">
        <v>2418.4459999999999</v>
      </c>
      <c r="L341" s="95">
        <v>2327.1779999999999</v>
      </c>
      <c r="M341" s="95">
        <v>2326.8159999999998</v>
      </c>
      <c r="N341" s="95">
        <v>2332.386</v>
      </c>
      <c r="O341" s="95">
        <v>2300.395</v>
      </c>
      <c r="R341" s="191">
        <v>1861.836</v>
      </c>
      <c r="S341" s="95">
        <f t="shared" si="20"/>
        <v>-536.16099999999983</v>
      </c>
      <c r="T341" s="192">
        <f t="shared" si="21"/>
        <v>-0.22358701866599495</v>
      </c>
      <c r="V341" s="95">
        <f t="shared" si="22"/>
        <v>-438.55899999999997</v>
      </c>
      <c r="W341" s="192">
        <f t="shared" si="23"/>
        <v>-0.19064508486585999</v>
      </c>
    </row>
    <row r="342" spans="1:23" ht="12.75" x14ac:dyDescent="0.2">
      <c r="A342" s="1">
        <v>117598503</v>
      </c>
      <c r="B342" s="2" t="s">
        <v>391</v>
      </c>
      <c r="C342" s="2" t="s">
        <v>389</v>
      </c>
      <c r="D342" s="95">
        <v>1897.636</v>
      </c>
      <c r="E342" s="95">
        <v>1982.941</v>
      </c>
      <c r="F342" s="95">
        <v>1956.57</v>
      </c>
      <c r="G342" s="95">
        <v>1989.45</v>
      </c>
      <c r="H342" s="95">
        <v>2004.1369999999999</v>
      </c>
      <c r="I342" s="95">
        <v>1994.8779999999999</v>
      </c>
      <c r="J342" s="95">
        <v>1978.0170000000001</v>
      </c>
      <c r="K342" s="95">
        <v>1902.7919999999999</v>
      </c>
      <c r="L342" s="95">
        <v>1834.0920000000001</v>
      </c>
      <c r="M342" s="95">
        <v>1836.2380000000001</v>
      </c>
      <c r="N342" s="95">
        <v>1748.0930000000001</v>
      </c>
      <c r="O342" s="95">
        <v>1685.905</v>
      </c>
      <c r="R342" s="191">
        <v>1542.624</v>
      </c>
      <c r="S342" s="95">
        <f t="shared" si="20"/>
        <v>-355.01199999999994</v>
      </c>
      <c r="T342" s="192">
        <f t="shared" si="21"/>
        <v>-0.18708118943780574</v>
      </c>
      <c r="V342" s="95">
        <f t="shared" si="22"/>
        <v>-143.28099999999995</v>
      </c>
      <c r="W342" s="192">
        <f t="shared" si="23"/>
        <v>-8.4987588268615341E-2</v>
      </c>
    </row>
    <row r="343" spans="1:23" ht="12.75" x14ac:dyDescent="0.2">
      <c r="A343" s="1">
        <v>118401403</v>
      </c>
      <c r="B343" s="2" t="s">
        <v>392</v>
      </c>
      <c r="C343" s="2" t="s">
        <v>393</v>
      </c>
      <c r="D343" s="95">
        <v>2514.1930000000002</v>
      </c>
      <c r="E343" s="95">
        <v>2581.2170000000001</v>
      </c>
      <c r="F343" s="95">
        <v>2653.28</v>
      </c>
      <c r="G343" s="95">
        <v>2708.4250000000002</v>
      </c>
      <c r="H343" s="95">
        <v>2756.9850000000001</v>
      </c>
      <c r="I343" s="95">
        <v>2850.8789999999999</v>
      </c>
      <c r="J343" s="95">
        <v>2868.5340000000001</v>
      </c>
      <c r="K343" s="95">
        <v>2845.9490000000001</v>
      </c>
      <c r="L343" s="95">
        <v>2876.6010000000001</v>
      </c>
      <c r="M343" s="95">
        <v>2893.4459999999999</v>
      </c>
      <c r="N343" s="95">
        <v>2904.913</v>
      </c>
      <c r="O343" s="95">
        <v>2848.6550000000002</v>
      </c>
      <c r="R343" s="191">
        <v>2915.8829999999998</v>
      </c>
      <c r="S343" s="95">
        <f t="shared" si="20"/>
        <v>401.6899999999996</v>
      </c>
      <c r="T343" s="192">
        <f t="shared" si="21"/>
        <v>0.15976895966220556</v>
      </c>
      <c r="V343" s="95">
        <f t="shared" si="22"/>
        <v>67.227999999999611</v>
      </c>
      <c r="W343" s="192">
        <f t="shared" si="23"/>
        <v>2.3599909430941833E-2</v>
      </c>
    </row>
    <row r="344" spans="1:23" ht="12.75" x14ac:dyDescent="0.2">
      <c r="A344" s="1">
        <v>118401603</v>
      </c>
      <c r="B344" s="2" t="s">
        <v>394</v>
      </c>
      <c r="C344" s="2" t="s">
        <v>393</v>
      </c>
      <c r="D344" s="95">
        <v>2496.1779999999999</v>
      </c>
      <c r="E344" s="95">
        <v>2531.1889999999999</v>
      </c>
      <c r="F344" s="95">
        <v>2524.3780000000002</v>
      </c>
      <c r="G344" s="95">
        <v>2546.0700000000002</v>
      </c>
      <c r="H344" s="95">
        <v>2559.8319999999999</v>
      </c>
      <c r="I344" s="95">
        <v>2573.4879999999998</v>
      </c>
      <c r="J344" s="95">
        <v>2507.2530000000002</v>
      </c>
      <c r="K344" s="95">
        <v>2467.5709999999999</v>
      </c>
      <c r="L344" s="95">
        <v>2434.884</v>
      </c>
      <c r="M344" s="95">
        <v>2454.681</v>
      </c>
      <c r="N344" s="95">
        <v>2525.5630000000001</v>
      </c>
      <c r="O344" s="95">
        <v>2577.0360000000001</v>
      </c>
      <c r="R344" s="191">
        <v>2749.6840000000002</v>
      </c>
      <c r="S344" s="95">
        <f t="shared" si="20"/>
        <v>253.50600000000031</v>
      </c>
      <c r="T344" s="192">
        <f t="shared" si="21"/>
        <v>0.1015576613526761</v>
      </c>
      <c r="V344" s="95">
        <f t="shared" si="22"/>
        <v>172.64800000000014</v>
      </c>
      <c r="W344" s="192">
        <f t="shared" si="23"/>
        <v>6.6994795571346355E-2</v>
      </c>
    </row>
    <row r="345" spans="1:23" ht="12.75" x14ac:dyDescent="0.2">
      <c r="A345" s="1">
        <v>118402603</v>
      </c>
      <c r="B345" s="2" t="s">
        <v>395</v>
      </c>
      <c r="C345" s="2" t="s">
        <v>393</v>
      </c>
      <c r="D345" s="95">
        <v>2463.62</v>
      </c>
      <c r="E345" s="95">
        <v>2446.9839999999999</v>
      </c>
      <c r="F345" s="95">
        <v>2423.806</v>
      </c>
      <c r="G345" s="95">
        <v>2443.663</v>
      </c>
      <c r="H345" s="95">
        <v>2446.3290000000002</v>
      </c>
      <c r="I345" s="95">
        <v>2404.8180000000002</v>
      </c>
      <c r="J345" s="95">
        <v>2348.0529999999999</v>
      </c>
      <c r="K345" s="95">
        <v>2263.3449999999998</v>
      </c>
      <c r="L345" s="95">
        <v>2172.1489999999999</v>
      </c>
      <c r="M345" s="95">
        <v>2206.009</v>
      </c>
      <c r="N345" s="95">
        <v>2189.1790000000001</v>
      </c>
      <c r="O345" s="95">
        <v>2193.9140000000002</v>
      </c>
      <c r="R345" s="191">
        <v>2367.7170000000001</v>
      </c>
      <c r="S345" s="95">
        <f t="shared" si="20"/>
        <v>-95.902999999999793</v>
      </c>
      <c r="T345" s="192">
        <f t="shared" si="21"/>
        <v>-3.8927675534376163E-2</v>
      </c>
      <c r="V345" s="95">
        <f t="shared" si="22"/>
        <v>173.80299999999988</v>
      </c>
      <c r="W345" s="192">
        <f t="shared" si="23"/>
        <v>7.9220516392164805E-2</v>
      </c>
    </row>
    <row r="346" spans="1:23" ht="12.75" x14ac:dyDescent="0.2">
      <c r="A346" s="1">
        <v>118403003</v>
      </c>
      <c r="B346" s="2" t="s">
        <v>396</v>
      </c>
      <c r="C346" s="2" t="s">
        <v>393</v>
      </c>
      <c r="D346" s="95">
        <v>2134.5129999999999</v>
      </c>
      <c r="E346" s="95">
        <v>2157.3939999999998</v>
      </c>
      <c r="F346" s="95">
        <v>2226.9209999999998</v>
      </c>
      <c r="G346" s="95">
        <v>2278.5529999999999</v>
      </c>
      <c r="H346" s="95">
        <v>2292.91</v>
      </c>
      <c r="I346" s="95">
        <v>2286.047</v>
      </c>
      <c r="J346" s="95">
        <v>2248.2840000000001</v>
      </c>
      <c r="K346" s="95">
        <v>2191.674</v>
      </c>
      <c r="L346" s="95">
        <v>2180.6460000000002</v>
      </c>
      <c r="M346" s="95">
        <v>2086.1750000000002</v>
      </c>
      <c r="N346" s="95">
        <v>2054.0360000000001</v>
      </c>
      <c r="O346" s="95">
        <v>2079.9920000000002</v>
      </c>
      <c r="R346" s="191">
        <v>2151.145</v>
      </c>
      <c r="S346" s="95">
        <f t="shared" si="20"/>
        <v>16.632000000000062</v>
      </c>
      <c r="T346" s="192">
        <f t="shared" si="21"/>
        <v>7.7919412999593171E-3</v>
      </c>
      <c r="V346" s="95">
        <f t="shared" si="22"/>
        <v>71.152999999999793</v>
      </c>
      <c r="W346" s="192">
        <f t="shared" si="23"/>
        <v>3.4208304647325466E-2</v>
      </c>
    </row>
    <row r="347" spans="1:23" ht="12.75" x14ac:dyDescent="0.2">
      <c r="A347" s="1">
        <v>118403302</v>
      </c>
      <c r="B347" s="2" t="s">
        <v>397</v>
      </c>
      <c r="C347" s="2" t="s">
        <v>393</v>
      </c>
      <c r="D347" s="95">
        <v>8514.1530000000002</v>
      </c>
      <c r="E347" s="95">
        <v>8672.9549999999999</v>
      </c>
      <c r="F347" s="95">
        <v>8661.1980000000003</v>
      </c>
      <c r="G347" s="95">
        <v>8609.7900000000009</v>
      </c>
      <c r="H347" s="95">
        <v>8563.18</v>
      </c>
      <c r="I347" s="95">
        <v>8403.5619999999999</v>
      </c>
      <c r="J347" s="95">
        <v>8277.4879999999994</v>
      </c>
      <c r="K347" s="95">
        <v>8264.7250000000004</v>
      </c>
      <c r="L347" s="95">
        <v>8223.2849999999999</v>
      </c>
      <c r="M347" s="95">
        <v>8318.6270000000004</v>
      </c>
      <c r="N347" s="95">
        <v>8529.6560000000009</v>
      </c>
      <c r="O347" s="95">
        <v>8828.3680000000004</v>
      </c>
      <c r="R347" s="191">
        <v>11184.647000000001</v>
      </c>
      <c r="S347" s="95">
        <f t="shared" si="20"/>
        <v>2670.4940000000006</v>
      </c>
      <c r="T347" s="192">
        <f t="shared" si="21"/>
        <v>0.31365351315627055</v>
      </c>
      <c r="V347" s="95">
        <f t="shared" si="22"/>
        <v>2356.2790000000005</v>
      </c>
      <c r="W347" s="192">
        <f t="shared" si="23"/>
        <v>0.26689859326208426</v>
      </c>
    </row>
    <row r="348" spans="1:23" ht="12.75" x14ac:dyDescent="0.2">
      <c r="A348" s="1">
        <v>118403903</v>
      </c>
      <c r="B348" s="2" t="s">
        <v>398</v>
      </c>
      <c r="C348" s="2" t="s">
        <v>393</v>
      </c>
      <c r="D348" s="95">
        <v>2310.5390000000002</v>
      </c>
      <c r="E348" s="95">
        <v>2296.6480000000001</v>
      </c>
      <c r="F348" s="95">
        <v>2287.8040000000001</v>
      </c>
      <c r="G348" s="95">
        <v>2277.4749999999999</v>
      </c>
      <c r="H348" s="95">
        <v>2288.326</v>
      </c>
      <c r="I348" s="95">
        <v>2253.3249999999998</v>
      </c>
      <c r="J348" s="95">
        <v>2308.768</v>
      </c>
      <c r="K348" s="95">
        <v>2295.0169999999998</v>
      </c>
      <c r="L348" s="95">
        <v>2296.201</v>
      </c>
      <c r="M348" s="95">
        <v>2302.3989999999999</v>
      </c>
      <c r="N348" s="95">
        <v>2298.8870000000002</v>
      </c>
      <c r="O348" s="95">
        <v>2277.3760000000002</v>
      </c>
      <c r="R348" s="191">
        <v>1932.347</v>
      </c>
      <c r="S348" s="95">
        <f t="shared" si="20"/>
        <v>-378.19200000000023</v>
      </c>
      <c r="T348" s="192">
        <f t="shared" si="21"/>
        <v>-0.16368128821889619</v>
      </c>
      <c r="V348" s="95">
        <f t="shared" si="22"/>
        <v>-345.02900000000022</v>
      </c>
      <c r="W348" s="192">
        <f t="shared" si="23"/>
        <v>-0.15150286996964937</v>
      </c>
    </row>
    <row r="349" spans="1:23" ht="12.75" x14ac:dyDescent="0.2">
      <c r="A349" s="1">
        <v>118406003</v>
      </c>
      <c r="B349" s="2" t="s">
        <v>399</v>
      </c>
      <c r="C349" s="2" t="s">
        <v>393</v>
      </c>
      <c r="D349" s="95">
        <v>1461.78</v>
      </c>
      <c r="E349" s="95">
        <v>1472.5540000000001</v>
      </c>
      <c r="F349" s="95">
        <v>1489.0309999999999</v>
      </c>
      <c r="G349" s="95">
        <v>1498.942</v>
      </c>
      <c r="H349" s="95">
        <v>1463.7560000000001</v>
      </c>
      <c r="I349" s="95">
        <v>1455.9349999999999</v>
      </c>
      <c r="J349" s="95">
        <v>1457.8520000000001</v>
      </c>
      <c r="K349" s="95">
        <v>1483.4449999999999</v>
      </c>
      <c r="L349" s="95">
        <v>1474.5340000000001</v>
      </c>
      <c r="M349" s="95">
        <v>1461.8710000000001</v>
      </c>
      <c r="N349" s="95">
        <v>1499.9580000000001</v>
      </c>
      <c r="O349" s="95">
        <v>1485.5119999999999</v>
      </c>
      <c r="R349" s="191">
        <v>1113.518</v>
      </c>
      <c r="S349" s="95">
        <f t="shared" si="20"/>
        <v>-348.26199999999994</v>
      </c>
      <c r="T349" s="192">
        <f t="shared" si="21"/>
        <v>-0.23824515316942355</v>
      </c>
      <c r="V349" s="95">
        <f t="shared" si="22"/>
        <v>-371.99399999999991</v>
      </c>
      <c r="W349" s="192">
        <f t="shared" si="23"/>
        <v>-0.25041467184378174</v>
      </c>
    </row>
    <row r="350" spans="1:23" ht="12.75" x14ac:dyDescent="0.2">
      <c r="A350" s="1">
        <v>118406602</v>
      </c>
      <c r="B350" s="2" t="s">
        <v>400</v>
      </c>
      <c r="C350" s="2" t="s">
        <v>393</v>
      </c>
      <c r="D350" s="95">
        <v>3308.433</v>
      </c>
      <c r="E350" s="95">
        <v>3252.2950000000001</v>
      </c>
      <c r="F350" s="95">
        <v>3278.0859999999998</v>
      </c>
      <c r="G350" s="95">
        <v>3181.779</v>
      </c>
      <c r="H350" s="95">
        <v>3221.375</v>
      </c>
      <c r="I350" s="95">
        <v>3204.1329999999998</v>
      </c>
      <c r="J350" s="95">
        <v>3155.5590000000002</v>
      </c>
      <c r="K350" s="95">
        <v>3176.2</v>
      </c>
      <c r="L350" s="95">
        <v>3185.076</v>
      </c>
      <c r="M350" s="95">
        <v>3167.6390000000001</v>
      </c>
      <c r="N350" s="95">
        <v>3182.3429999999998</v>
      </c>
      <c r="O350" s="95">
        <v>3204.413</v>
      </c>
      <c r="R350" s="191">
        <v>3371.3110000000001</v>
      </c>
      <c r="S350" s="95">
        <f t="shared" si="20"/>
        <v>62.878000000000156</v>
      </c>
      <c r="T350" s="192">
        <f t="shared" si="21"/>
        <v>1.9005372029598351E-2</v>
      </c>
      <c r="V350" s="95">
        <f t="shared" si="22"/>
        <v>166.89800000000014</v>
      </c>
      <c r="W350" s="192">
        <f t="shared" si="23"/>
        <v>5.2083798187062699E-2</v>
      </c>
    </row>
    <row r="351" spans="1:23" ht="12.75" x14ac:dyDescent="0.2">
      <c r="A351" s="1">
        <v>118408852</v>
      </c>
      <c r="B351" s="2" t="s">
        <v>401</v>
      </c>
      <c r="C351" s="2" t="s">
        <v>393</v>
      </c>
      <c r="D351" s="95">
        <v>7489.1509999999998</v>
      </c>
      <c r="E351" s="95">
        <v>7469.9030000000002</v>
      </c>
      <c r="F351" s="95">
        <v>7458.5119999999997</v>
      </c>
      <c r="G351" s="95">
        <v>7488.0609999999997</v>
      </c>
      <c r="H351" s="95">
        <v>7568.2610000000004</v>
      </c>
      <c r="I351" s="95">
        <v>7469.6049999999996</v>
      </c>
      <c r="J351" s="95">
        <v>7400.9809999999998</v>
      </c>
      <c r="K351" s="95">
        <v>7364.6080000000002</v>
      </c>
      <c r="L351" s="95">
        <v>7276.0360000000001</v>
      </c>
      <c r="M351" s="95">
        <v>7167.7610000000004</v>
      </c>
      <c r="N351" s="95">
        <v>7199.2219999999998</v>
      </c>
      <c r="O351" s="95">
        <v>7170.7120000000004</v>
      </c>
      <c r="R351" s="191">
        <v>7503.3490000000002</v>
      </c>
      <c r="S351" s="95">
        <f t="shared" si="20"/>
        <v>14.19800000000032</v>
      </c>
      <c r="T351" s="192">
        <f t="shared" si="21"/>
        <v>1.895809017604308E-3</v>
      </c>
      <c r="V351" s="95">
        <f t="shared" si="22"/>
        <v>332.63699999999972</v>
      </c>
      <c r="W351" s="192">
        <f t="shared" si="23"/>
        <v>4.6388280550104327E-2</v>
      </c>
    </row>
    <row r="352" spans="1:23" ht="12.75" x14ac:dyDescent="0.2">
      <c r="A352" s="1">
        <v>118409203</v>
      </c>
      <c r="B352" s="2" t="s">
        <v>402</v>
      </c>
      <c r="C352" s="2" t="s">
        <v>393</v>
      </c>
      <c r="D352" s="95">
        <v>2580.375</v>
      </c>
      <c r="E352" s="95">
        <v>2608.241</v>
      </c>
      <c r="F352" s="95">
        <v>2609.451</v>
      </c>
      <c r="G352" s="95">
        <v>2664.2310000000002</v>
      </c>
      <c r="H352" s="95">
        <v>2765.009</v>
      </c>
      <c r="I352" s="95">
        <v>2811.721</v>
      </c>
      <c r="J352" s="95">
        <v>2839.9319999999998</v>
      </c>
      <c r="K352" s="95">
        <v>2800.3690000000001</v>
      </c>
      <c r="L352" s="95">
        <v>2715.703</v>
      </c>
      <c r="M352" s="95">
        <v>2712.3710000000001</v>
      </c>
      <c r="N352" s="95">
        <v>2715.596</v>
      </c>
      <c r="O352" s="95">
        <v>2662.864</v>
      </c>
      <c r="R352" s="191">
        <v>2359.123</v>
      </c>
      <c r="S352" s="95">
        <f t="shared" si="20"/>
        <v>-221.25199999999995</v>
      </c>
      <c r="T352" s="192">
        <f t="shared" si="21"/>
        <v>-8.574412633822602E-2</v>
      </c>
      <c r="V352" s="95">
        <f t="shared" si="22"/>
        <v>-303.74099999999999</v>
      </c>
      <c r="W352" s="192">
        <f t="shared" si="23"/>
        <v>-0.11406553244927266</v>
      </c>
    </row>
    <row r="353" spans="1:23" ht="12.75" x14ac:dyDescent="0.2">
      <c r="A353" s="1">
        <v>118409302</v>
      </c>
      <c r="B353" s="2" t="s">
        <v>403</v>
      </c>
      <c r="C353" s="2" t="s">
        <v>393</v>
      </c>
      <c r="D353" s="95">
        <v>5480.1279999999997</v>
      </c>
      <c r="E353" s="95">
        <v>5554.4170000000004</v>
      </c>
      <c r="F353" s="95">
        <v>5663.6559999999999</v>
      </c>
      <c r="G353" s="95">
        <v>5719.4880000000003</v>
      </c>
      <c r="H353" s="95">
        <v>5743.2629999999999</v>
      </c>
      <c r="I353" s="95">
        <v>5797.3190000000004</v>
      </c>
      <c r="J353" s="95">
        <v>5726.4629999999997</v>
      </c>
      <c r="K353" s="95">
        <v>5662.4030000000002</v>
      </c>
      <c r="L353" s="95">
        <v>5606.2449999999999</v>
      </c>
      <c r="M353" s="95">
        <v>5553.2889999999998</v>
      </c>
      <c r="N353" s="95">
        <v>5469.3810000000003</v>
      </c>
      <c r="O353" s="95">
        <v>5548.1710000000003</v>
      </c>
      <c r="R353" s="191">
        <v>5128.5240000000003</v>
      </c>
      <c r="S353" s="95">
        <f t="shared" si="20"/>
        <v>-351.60399999999936</v>
      </c>
      <c r="T353" s="192">
        <f t="shared" si="21"/>
        <v>-6.4159815245191237E-2</v>
      </c>
      <c r="V353" s="95">
        <f t="shared" si="22"/>
        <v>-419.64699999999993</v>
      </c>
      <c r="W353" s="192">
        <f t="shared" si="23"/>
        <v>-7.5636998210761697E-2</v>
      </c>
    </row>
    <row r="354" spans="1:23" ht="12.75" x14ac:dyDescent="0.2">
      <c r="A354" s="1">
        <v>118667503</v>
      </c>
      <c r="B354" s="2" t="s">
        <v>404</v>
      </c>
      <c r="C354" s="2" t="s">
        <v>405</v>
      </c>
      <c r="D354" s="95">
        <v>3616.433</v>
      </c>
      <c r="E354" s="95">
        <v>3588.3</v>
      </c>
      <c r="F354" s="95">
        <v>3530.1410000000001</v>
      </c>
      <c r="G354" s="95">
        <v>3587.1950000000002</v>
      </c>
      <c r="H354" s="95">
        <v>3587.4960000000001</v>
      </c>
      <c r="I354" s="95">
        <v>3516.886</v>
      </c>
      <c r="J354" s="95">
        <v>3434.0819999999999</v>
      </c>
      <c r="K354" s="95">
        <v>3418.3870000000002</v>
      </c>
      <c r="L354" s="95">
        <v>3393.6179999999999</v>
      </c>
      <c r="M354" s="95">
        <v>3374.0630000000001</v>
      </c>
      <c r="N354" s="95">
        <v>3293.0030000000002</v>
      </c>
      <c r="O354" s="95">
        <v>3242.57</v>
      </c>
      <c r="R354" s="191">
        <v>2511.4560000000001</v>
      </c>
      <c r="S354" s="95">
        <f t="shared" si="20"/>
        <v>-1104.9769999999999</v>
      </c>
      <c r="T354" s="192">
        <f t="shared" si="21"/>
        <v>-0.30554333510395459</v>
      </c>
      <c r="V354" s="95">
        <f t="shared" si="22"/>
        <v>-731.11400000000003</v>
      </c>
      <c r="W354" s="192">
        <f t="shared" si="23"/>
        <v>-0.22547362123254086</v>
      </c>
    </row>
    <row r="355" spans="1:23" ht="12.75" x14ac:dyDescent="0.2">
      <c r="A355" s="1">
        <v>119350303</v>
      </c>
      <c r="B355" s="2" t="s">
        <v>406</v>
      </c>
      <c r="C355" s="2" t="s">
        <v>407</v>
      </c>
      <c r="D355" s="95">
        <v>3522.2559999999999</v>
      </c>
      <c r="E355" s="95">
        <v>3553.69</v>
      </c>
      <c r="F355" s="95">
        <v>3513.3270000000002</v>
      </c>
      <c r="G355" s="95">
        <v>3584.817</v>
      </c>
      <c r="H355" s="95">
        <v>3705.2840000000001</v>
      </c>
      <c r="I355" s="95">
        <v>3731.9920000000002</v>
      </c>
      <c r="J355" s="95">
        <v>3656.9929999999999</v>
      </c>
      <c r="K355" s="95">
        <v>3646.2620000000002</v>
      </c>
      <c r="L355" s="95">
        <v>3627.2750000000001</v>
      </c>
      <c r="M355" s="95">
        <v>3659.1239999999998</v>
      </c>
      <c r="N355" s="95">
        <v>3655.5680000000002</v>
      </c>
      <c r="O355" s="95">
        <v>3677.7269999999999</v>
      </c>
      <c r="R355" s="191">
        <v>3371.4070000000002</v>
      </c>
      <c r="S355" s="95">
        <f t="shared" si="20"/>
        <v>-150.84899999999971</v>
      </c>
      <c r="T355" s="192">
        <f t="shared" si="21"/>
        <v>-4.2827381087575611E-2</v>
      </c>
      <c r="V355" s="95">
        <f t="shared" si="22"/>
        <v>-306.31999999999971</v>
      </c>
      <c r="W355" s="192">
        <f t="shared" si="23"/>
        <v>-8.329057594541403E-2</v>
      </c>
    </row>
    <row r="356" spans="1:23" ht="12.75" x14ac:dyDescent="0.2">
      <c r="A356" s="1">
        <v>119351303</v>
      </c>
      <c r="B356" s="2" t="s">
        <v>408</v>
      </c>
      <c r="C356" s="2" t="s">
        <v>407</v>
      </c>
      <c r="D356" s="95">
        <v>1604.096</v>
      </c>
      <c r="E356" s="95">
        <v>1557.1590000000001</v>
      </c>
      <c r="F356" s="95">
        <v>1584.3520000000001</v>
      </c>
      <c r="G356" s="95">
        <v>1667.768</v>
      </c>
      <c r="H356" s="95">
        <v>1630.0509999999999</v>
      </c>
      <c r="I356" s="95">
        <v>1641.0920000000001</v>
      </c>
      <c r="J356" s="95">
        <v>1653.575</v>
      </c>
      <c r="K356" s="95">
        <v>1659.8140000000001</v>
      </c>
      <c r="L356" s="95">
        <v>1654.1010000000001</v>
      </c>
      <c r="M356" s="95">
        <v>1647.796</v>
      </c>
      <c r="N356" s="95">
        <v>1615.5039999999999</v>
      </c>
      <c r="O356" s="95">
        <v>1589.952</v>
      </c>
      <c r="R356" s="191">
        <v>1788.6310000000001</v>
      </c>
      <c r="S356" s="95">
        <f t="shared" si="20"/>
        <v>184.53500000000008</v>
      </c>
      <c r="T356" s="192">
        <f t="shared" si="21"/>
        <v>0.11503987292531126</v>
      </c>
      <c r="V356" s="95">
        <f t="shared" si="22"/>
        <v>198.67900000000009</v>
      </c>
      <c r="W356" s="192">
        <f t="shared" si="23"/>
        <v>0.12495911826268975</v>
      </c>
    </row>
    <row r="357" spans="1:23" ht="12.75" x14ac:dyDescent="0.2">
      <c r="A357" s="1">
        <v>119352203</v>
      </c>
      <c r="B357" s="2" t="s">
        <v>409</v>
      </c>
      <c r="C357" s="2" t="s">
        <v>407</v>
      </c>
      <c r="D357" s="95">
        <v>1629.2080000000001</v>
      </c>
      <c r="E357" s="95">
        <v>1637.5840000000001</v>
      </c>
      <c r="F357" s="95">
        <v>1655.1220000000001</v>
      </c>
      <c r="G357" s="95">
        <v>1693.7639999999999</v>
      </c>
      <c r="H357" s="95">
        <v>1748.434</v>
      </c>
      <c r="I357" s="95">
        <v>1745.7919999999999</v>
      </c>
      <c r="J357" s="95">
        <v>1698.627</v>
      </c>
      <c r="K357" s="95">
        <v>1715.2059999999999</v>
      </c>
      <c r="L357" s="95">
        <v>1692.402</v>
      </c>
      <c r="M357" s="95">
        <v>1684.7940000000001</v>
      </c>
      <c r="N357" s="95">
        <v>1686.74</v>
      </c>
      <c r="O357" s="95">
        <v>1731.499</v>
      </c>
      <c r="R357" s="191">
        <v>1572.8589999999999</v>
      </c>
      <c r="S357" s="95">
        <f t="shared" si="20"/>
        <v>-56.34900000000016</v>
      </c>
      <c r="T357" s="192">
        <f t="shared" si="21"/>
        <v>-3.4586743988490209E-2</v>
      </c>
      <c r="V357" s="95">
        <f t="shared" si="22"/>
        <v>-158.6400000000001</v>
      </c>
      <c r="W357" s="192">
        <f t="shared" si="23"/>
        <v>-9.162003558766138E-2</v>
      </c>
    </row>
    <row r="358" spans="1:23" ht="12.75" x14ac:dyDescent="0.2">
      <c r="A358" s="1">
        <v>119354603</v>
      </c>
      <c r="B358" s="2" t="s">
        <v>410</v>
      </c>
      <c r="C358" s="2" t="s">
        <v>407</v>
      </c>
      <c r="D358" s="95">
        <v>1676.9570000000001</v>
      </c>
      <c r="E358" s="95">
        <v>1699.626</v>
      </c>
      <c r="F358" s="95">
        <v>1659.633</v>
      </c>
      <c r="G358" s="95">
        <v>1704.86</v>
      </c>
      <c r="H358" s="95">
        <v>1692.2629999999999</v>
      </c>
      <c r="I358" s="95">
        <v>1728.912</v>
      </c>
      <c r="J358" s="95">
        <v>1774.357</v>
      </c>
      <c r="K358" s="95">
        <v>1757.0609999999999</v>
      </c>
      <c r="L358" s="95">
        <v>1738.49</v>
      </c>
      <c r="M358" s="95">
        <v>1763.6389999999999</v>
      </c>
      <c r="N358" s="95">
        <v>1756.402</v>
      </c>
      <c r="O358" s="95">
        <v>1738.99</v>
      </c>
      <c r="R358" s="191">
        <v>1552.9870000000001</v>
      </c>
      <c r="S358" s="95">
        <f t="shared" si="20"/>
        <v>-123.97000000000003</v>
      </c>
      <c r="T358" s="192">
        <f t="shared" si="21"/>
        <v>-7.3925568753402754E-2</v>
      </c>
      <c r="V358" s="95">
        <f t="shared" si="22"/>
        <v>-186.00299999999993</v>
      </c>
      <c r="W358" s="192">
        <f t="shared" si="23"/>
        <v>-0.10696036204923544</v>
      </c>
    </row>
    <row r="359" spans="1:23" ht="12.75" x14ac:dyDescent="0.2">
      <c r="A359" s="1">
        <v>119355503</v>
      </c>
      <c r="B359" s="2" t="s">
        <v>411</v>
      </c>
      <c r="C359" s="2" t="s">
        <v>407</v>
      </c>
      <c r="D359" s="95">
        <v>1758.364</v>
      </c>
      <c r="E359" s="95">
        <v>1691.874</v>
      </c>
      <c r="F359" s="95">
        <v>1673.63</v>
      </c>
      <c r="G359" s="95">
        <v>1697.654</v>
      </c>
      <c r="H359" s="95">
        <v>1736.5039999999999</v>
      </c>
      <c r="I359" s="95">
        <v>1724.4169999999999</v>
      </c>
      <c r="J359" s="95">
        <v>1714.405</v>
      </c>
      <c r="K359" s="95">
        <v>1713.9970000000001</v>
      </c>
      <c r="L359" s="95">
        <v>1703.8779999999999</v>
      </c>
      <c r="M359" s="95">
        <v>1632.9</v>
      </c>
      <c r="N359" s="95">
        <v>1625.9</v>
      </c>
      <c r="O359" s="95">
        <v>1569.2159999999999</v>
      </c>
      <c r="R359" s="191">
        <v>1827.412</v>
      </c>
      <c r="S359" s="95">
        <f t="shared" si="20"/>
        <v>69.048000000000002</v>
      </c>
      <c r="T359" s="192">
        <f t="shared" si="21"/>
        <v>3.9268319870061033E-2</v>
      </c>
      <c r="V359" s="95">
        <f t="shared" si="22"/>
        <v>258.19600000000014</v>
      </c>
      <c r="W359" s="192">
        <f t="shared" si="23"/>
        <v>0.16453821526163392</v>
      </c>
    </row>
    <row r="360" spans="1:23" ht="12.75" x14ac:dyDescent="0.2">
      <c r="A360" s="1">
        <v>119356503</v>
      </c>
      <c r="B360" s="2" t="s">
        <v>412</v>
      </c>
      <c r="C360" s="2" t="s">
        <v>407</v>
      </c>
      <c r="D360" s="95">
        <v>3103.4270000000001</v>
      </c>
      <c r="E360" s="95">
        <v>3124.127</v>
      </c>
      <c r="F360" s="95">
        <v>3212.9160000000002</v>
      </c>
      <c r="G360" s="95">
        <v>3311.9839999999999</v>
      </c>
      <c r="H360" s="95">
        <v>3335.2849999999999</v>
      </c>
      <c r="I360" s="95">
        <v>3302.0749999999998</v>
      </c>
      <c r="J360" s="95">
        <v>3314.7530000000002</v>
      </c>
      <c r="K360" s="95">
        <v>3376.1219999999998</v>
      </c>
      <c r="L360" s="95">
        <v>3358.09</v>
      </c>
      <c r="M360" s="95">
        <v>3389.9140000000002</v>
      </c>
      <c r="N360" s="95">
        <v>3347.6529999999998</v>
      </c>
      <c r="O360" s="95">
        <v>3294.3829999999998</v>
      </c>
      <c r="R360" s="191">
        <v>3054.1559999999999</v>
      </c>
      <c r="S360" s="95">
        <f t="shared" si="20"/>
        <v>-49.271000000000186</v>
      </c>
      <c r="T360" s="192">
        <f t="shared" si="21"/>
        <v>-1.5876319952104621E-2</v>
      </c>
      <c r="V360" s="95">
        <f t="shared" si="22"/>
        <v>-240.22699999999986</v>
      </c>
      <c r="W360" s="192">
        <f t="shared" si="23"/>
        <v>-7.2920179590533304E-2</v>
      </c>
    </row>
    <row r="361" spans="1:23" ht="12.75" x14ac:dyDescent="0.2">
      <c r="A361" s="1">
        <v>119356603</v>
      </c>
      <c r="B361" s="2" t="s">
        <v>413</v>
      </c>
      <c r="C361" s="2" t="s">
        <v>407</v>
      </c>
      <c r="D361" s="95">
        <v>967.44899999999996</v>
      </c>
      <c r="E361" s="95">
        <v>939.54499999999996</v>
      </c>
      <c r="F361" s="95">
        <v>957.15899999999999</v>
      </c>
      <c r="G361" s="95">
        <v>976.77700000000004</v>
      </c>
      <c r="H361" s="95">
        <v>1011.68</v>
      </c>
      <c r="I361" s="95">
        <v>991.83900000000006</v>
      </c>
      <c r="J361" s="95">
        <v>962.245</v>
      </c>
      <c r="K361" s="95">
        <v>1014.861</v>
      </c>
      <c r="L361" s="95">
        <v>1043.922</v>
      </c>
      <c r="M361" s="95">
        <v>1014.372</v>
      </c>
      <c r="N361" s="95">
        <v>1007.237</v>
      </c>
      <c r="O361" s="95">
        <v>1003.9640000000001</v>
      </c>
      <c r="R361" s="191">
        <v>982.13499999999999</v>
      </c>
      <c r="S361" s="95">
        <f t="shared" si="20"/>
        <v>14.686000000000035</v>
      </c>
      <c r="T361" s="192">
        <f t="shared" si="21"/>
        <v>1.5180128358187394E-2</v>
      </c>
      <c r="V361" s="95">
        <f t="shared" si="22"/>
        <v>-21.829000000000065</v>
      </c>
      <c r="W361" s="192">
        <f t="shared" si="23"/>
        <v>-2.174281149523296E-2</v>
      </c>
    </row>
    <row r="362" spans="1:23" ht="12.75" x14ac:dyDescent="0.2">
      <c r="A362" s="1">
        <v>119357003</v>
      </c>
      <c r="B362" s="2" t="s">
        <v>667</v>
      </c>
      <c r="C362" s="2" t="s">
        <v>407</v>
      </c>
      <c r="D362" s="95">
        <v>1579.2360000000001</v>
      </c>
      <c r="E362" s="95">
        <v>1537.732</v>
      </c>
      <c r="F362" s="95">
        <v>1537.972</v>
      </c>
      <c r="G362" s="95">
        <v>1549.0139999999999</v>
      </c>
      <c r="H362" s="95">
        <v>1592.894</v>
      </c>
      <c r="I362" s="95">
        <v>1620.164</v>
      </c>
      <c r="J362" s="95">
        <v>1640.0150000000001</v>
      </c>
      <c r="K362" s="95">
        <v>1577.0160000000001</v>
      </c>
      <c r="L362" s="95">
        <v>1541.7339999999999</v>
      </c>
      <c r="M362" s="95">
        <v>1573.1289999999999</v>
      </c>
      <c r="N362" s="95">
        <v>1535.1769999999999</v>
      </c>
      <c r="O362" s="95">
        <v>1528.9059999999999</v>
      </c>
      <c r="R362" s="191">
        <v>1566.058</v>
      </c>
      <c r="S362" s="95">
        <f t="shared" si="20"/>
        <v>-13.178000000000111</v>
      </c>
      <c r="T362" s="192">
        <f t="shared" si="21"/>
        <v>-8.3445412845199254E-3</v>
      </c>
      <c r="V362" s="95">
        <f t="shared" si="22"/>
        <v>37.152000000000044</v>
      </c>
      <c r="W362" s="192">
        <f t="shared" si="23"/>
        <v>2.4299728040834457E-2</v>
      </c>
    </row>
    <row r="363" spans="1:23" ht="12.75" x14ac:dyDescent="0.2">
      <c r="A363" s="1">
        <v>119357402</v>
      </c>
      <c r="B363" s="2" t="s">
        <v>415</v>
      </c>
      <c r="C363" s="2" t="s">
        <v>407</v>
      </c>
      <c r="D363" s="95">
        <v>9027.2090000000007</v>
      </c>
      <c r="E363" s="95">
        <v>8778.8060000000005</v>
      </c>
      <c r="F363" s="95">
        <v>8760.0370000000003</v>
      </c>
      <c r="G363" s="95">
        <v>8837.3539999999994</v>
      </c>
      <c r="H363" s="95">
        <v>9074.8829999999998</v>
      </c>
      <c r="I363" s="95">
        <v>9087.3439999999991</v>
      </c>
      <c r="J363" s="95">
        <v>8915.64</v>
      </c>
      <c r="K363" s="95">
        <v>8870.16</v>
      </c>
      <c r="L363" s="95">
        <v>8780.8379999999997</v>
      </c>
      <c r="M363" s="95">
        <v>8683.8819999999996</v>
      </c>
      <c r="N363" s="95">
        <v>8887.8770000000004</v>
      </c>
      <c r="O363" s="95">
        <v>9024.2150000000001</v>
      </c>
      <c r="R363" s="191">
        <v>10381.874</v>
      </c>
      <c r="S363" s="95">
        <f t="shared" si="20"/>
        <v>1354.6649999999991</v>
      </c>
      <c r="T363" s="192">
        <f t="shared" si="21"/>
        <v>0.15006465453497297</v>
      </c>
      <c r="V363" s="95">
        <f t="shared" si="22"/>
        <v>1357.6589999999997</v>
      </c>
      <c r="W363" s="192">
        <f t="shared" si="23"/>
        <v>0.15044621609746661</v>
      </c>
    </row>
    <row r="364" spans="1:23" ht="12.75" x14ac:dyDescent="0.2">
      <c r="A364" s="1">
        <v>119358403</v>
      </c>
      <c r="B364" s="2" t="s">
        <v>416</v>
      </c>
      <c r="C364" s="2" t="s">
        <v>407</v>
      </c>
      <c r="D364" s="95">
        <v>2366.5990000000002</v>
      </c>
      <c r="E364" s="95">
        <v>2370.1</v>
      </c>
      <c r="F364" s="95">
        <v>2386.9969999999998</v>
      </c>
      <c r="G364" s="95">
        <v>2393.8679999999999</v>
      </c>
      <c r="H364" s="95">
        <v>2450.88</v>
      </c>
      <c r="I364" s="95">
        <v>2563.098</v>
      </c>
      <c r="J364" s="95">
        <v>2582.578</v>
      </c>
      <c r="K364" s="95">
        <v>2608.7579999999998</v>
      </c>
      <c r="L364" s="95">
        <v>2588.3580000000002</v>
      </c>
      <c r="M364" s="95">
        <v>2644.8449999999998</v>
      </c>
      <c r="N364" s="95">
        <v>2652.482</v>
      </c>
      <c r="O364" s="95">
        <v>2667.3710000000001</v>
      </c>
      <c r="R364" s="191">
        <v>2491.0390000000002</v>
      </c>
      <c r="S364" s="95">
        <f t="shared" si="20"/>
        <v>124.44000000000005</v>
      </c>
      <c r="T364" s="192">
        <f t="shared" si="21"/>
        <v>5.2581785084841175E-2</v>
      </c>
      <c r="V364" s="95">
        <f t="shared" si="22"/>
        <v>-176.33199999999988</v>
      </c>
      <c r="W364" s="192">
        <f t="shared" si="23"/>
        <v>-6.6107039478197779E-2</v>
      </c>
    </row>
    <row r="365" spans="1:23" ht="12.75" x14ac:dyDescent="0.2">
      <c r="A365" s="1">
        <v>119581003</v>
      </c>
      <c r="B365" s="2" t="s">
        <v>417</v>
      </c>
      <c r="C365" s="2" t="s">
        <v>418</v>
      </c>
      <c r="D365" s="95">
        <v>1332.578</v>
      </c>
      <c r="E365" s="95">
        <v>1348.694</v>
      </c>
      <c r="F365" s="95">
        <v>1340.2650000000001</v>
      </c>
      <c r="G365" s="95">
        <v>1363.16</v>
      </c>
      <c r="H365" s="95">
        <v>1368.212</v>
      </c>
      <c r="I365" s="95">
        <v>1378.56</v>
      </c>
      <c r="J365" s="95">
        <v>1354.462</v>
      </c>
      <c r="K365" s="95">
        <v>1344.9349999999999</v>
      </c>
      <c r="L365" s="95">
        <v>1315.415</v>
      </c>
      <c r="M365" s="95">
        <v>1316.077</v>
      </c>
      <c r="N365" s="95">
        <v>1282.126</v>
      </c>
      <c r="O365" s="95">
        <v>1240.9570000000001</v>
      </c>
      <c r="R365" s="191">
        <v>1065.3040000000001</v>
      </c>
      <c r="S365" s="95">
        <f t="shared" si="20"/>
        <v>-267.27399999999989</v>
      </c>
      <c r="T365" s="192">
        <f t="shared" si="21"/>
        <v>-0.20056912240784397</v>
      </c>
      <c r="V365" s="95">
        <f t="shared" si="22"/>
        <v>-175.65300000000002</v>
      </c>
      <c r="W365" s="192">
        <f t="shared" si="23"/>
        <v>-0.14154640330003376</v>
      </c>
    </row>
    <row r="366" spans="1:23" ht="12.75" x14ac:dyDescent="0.2">
      <c r="A366" s="1">
        <v>119582503</v>
      </c>
      <c r="B366" s="2" t="s">
        <v>419</v>
      </c>
      <c r="C366" s="2" t="s">
        <v>418</v>
      </c>
      <c r="D366" s="95">
        <v>1454.808</v>
      </c>
      <c r="E366" s="95">
        <v>1523.645</v>
      </c>
      <c r="F366" s="95">
        <v>1562.9760000000001</v>
      </c>
      <c r="G366" s="95">
        <v>1605.4770000000001</v>
      </c>
      <c r="H366" s="95">
        <v>1632.9559999999999</v>
      </c>
      <c r="I366" s="95">
        <v>1575.633</v>
      </c>
      <c r="J366" s="95">
        <v>1590.1949999999999</v>
      </c>
      <c r="K366" s="95">
        <v>1575.598</v>
      </c>
      <c r="L366" s="95">
        <v>1560.9449999999999</v>
      </c>
      <c r="M366" s="95">
        <v>1558.13</v>
      </c>
      <c r="N366" s="95">
        <v>1525.26</v>
      </c>
      <c r="O366" s="95">
        <v>1515.5650000000001</v>
      </c>
      <c r="R366" s="191">
        <v>1213.8979999999999</v>
      </c>
      <c r="S366" s="95">
        <f t="shared" si="20"/>
        <v>-240.91000000000008</v>
      </c>
      <c r="T366" s="192">
        <f t="shared" si="21"/>
        <v>-0.16559573496983801</v>
      </c>
      <c r="V366" s="95">
        <f t="shared" si="22"/>
        <v>-301.66700000000014</v>
      </c>
      <c r="W366" s="192">
        <f t="shared" si="23"/>
        <v>-0.19904590037378808</v>
      </c>
    </row>
    <row r="367" spans="1:23" ht="12.75" x14ac:dyDescent="0.2">
      <c r="A367" s="1">
        <v>119583003</v>
      </c>
      <c r="B367" s="2" t="s">
        <v>420</v>
      </c>
      <c r="C367" s="2" t="s">
        <v>418</v>
      </c>
      <c r="D367" s="95">
        <v>884.303</v>
      </c>
      <c r="E367" s="95">
        <v>910.45399999999995</v>
      </c>
      <c r="F367" s="95">
        <v>907.04200000000003</v>
      </c>
      <c r="G367" s="95">
        <v>907.36599999999999</v>
      </c>
      <c r="H367" s="95">
        <v>902.78300000000002</v>
      </c>
      <c r="I367" s="95">
        <v>910.93700000000001</v>
      </c>
      <c r="J367" s="95">
        <v>898.52200000000005</v>
      </c>
      <c r="K367" s="95">
        <v>908.822</v>
      </c>
      <c r="L367" s="95">
        <v>912.22900000000004</v>
      </c>
      <c r="M367" s="95">
        <v>912.06100000000004</v>
      </c>
      <c r="N367" s="95">
        <v>905.52300000000002</v>
      </c>
      <c r="O367" s="95">
        <v>950.20500000000004</v>
      </c>
      <c r="R367" s="191">
        <v>751.51499999999999</v>
      </c>
      <c r="S367" s="95">
        <f t="shared" si="20"/>
        <v>-132.78800000000001</v>
      </c>
      <c r="T367" s="192">
        <f t="shared" si="21"/>
        <v>-0.1501612004030293</v>
      </c>
      <c r="V367" s="95">
        <f t="shared" si="22"/>
        <v>-198.69000000000005</v>
      </c>
      <c r="W367" s="192">
        <f t="shared" si="23"/>
        <v>-0.20910224635736505</v>
      </c>
    </row>
    <row r="368" spans="1:23" ht="12.75" x14ac:dyDescent="0.2">
      <c r="A368" s="1">
        <v>119584503</v>
      </c>
      <c r="B368" s="2" t="s">
        <v>421</v>
      </c>
      <c r="C368" s="2" t="s">
        <v>418</v>
      </c>
      <c r="D368" s="95">
        <v>2208.0590000000002</v>
      </c>
      <c r="E368" s="95">
        <v>2214.7539999999999</v>
      </c>
      <c r="F368" s="95">
        <v>2260.509</v>
      </c>
      <c r="G368" s="95">
        <v>2212.9899999999998</v>
      </c>
      <c r="H368" s="95">
        <v>2211.3240000000001</v>
      </c>
      <c r="I368" s="95">
        <v>2174.922</v>
      </c>
      <c r="J368" s="95">
        <v>2113.92</v>
      </c>
      <c r="K368" s="95">
        <v>2120.9690000000001</v>
      </c>
      <c r="L368" s="95">
        <v>2054.701</v>
      </c>
      <c r="M368" s="95">
        <v>1991.8789999999999</v>
      </c>
      <c r="N368" s="95">
        <v>1984.164</v>
      </c>
      <c r="O368" s="95">
        <v>1964.61</v>
      </c>
      <c r="R368" s="191">
        <v>1455.402</v>
      </c>
      <c r="S368" s="95">
        <f t="shared" si="20"/>
        <v>-752.65700000000015</v>
      </c>
      <c r="T368" s="192">
        <f t="shared" si="21"/>
        <v>-0.34086815614981308</v>
      </c>
      <c r="V368" s="95">
        <f t="shared" si="22"/>
        <v>-509.20799999999986</v>
      </c>
      <c r="W368" s="192">
        <f t="shared" si="23"/>
        <v>-0.25919037366194814</v>
      </c>
    </row>
    <row r="369" spans="1:23" ht="12.75" x14ac:dyDescent="0.2">
      <c r="A369" s="1">
        <v>119584603</v>
      </c>
      <c r="B369" s="2" t="s">
        <v>422</v>
      </c>
      <c r="C369" s="2" t="s">
        <v>418</v>
      </c>
      <c r="D369" s="95">
        <v>1476.385</v>
      </c>
      <c r="E369" s="95">
        <v>1496.761</v>
      </c>
      <c r="F369" s="95">
        <v>1534.664</v>
      </c>
      <c r="G369" s="95">
        <v>1518.0160000000001</v>
      </c>
      <c r="H369" s="95">
        <v>1553.662</v>
      </c>
      <c r="I369" s="95">
        <v>1594.472</v>
      </c>
      <c r="J369" s="95">
        <v>1547.1679999999999</v>
      </c>
      <c r="K369" s="95">
        <v>1528.9269999999999</v>
      </c>
      <c r="L369" s="95">
        <v>1511.5060000000001</v>
      </c>
      <c r="M369" s="95">
        <v>1481.6949999999999</v>
      </c>
      <c r="N369" s="95">
        <v>1452.7339999999999</v>
      </c>
      <c r="O369" s="95">
        <v>1430.355</v>
      </c>
      <c r="R369" s="191">
        <v>1017.336</v>
      </c>
      <c r="S369" s="95">
        <f t="shared" si="20"/>
        <v>-459.04899999999998</v>
      </c>
      <c r="T369" s="192">
        <f t="shared" si="21"/>
        <v>-0.31092770517175394</v>
      </c>
      <c r="V369" s="95">
        <f t="shared" si="22"/>
        <v>-413.01900000000001</v>
      </c>
      <c r="W369" s="192">
        <f t="shared" si="23"/>
        <v>-0.28875279213901445</v>
      </c>
    </row>
    <row r="370" spans="1:23" ht="12.75" x14ac:dyDescent="0.2">
      <c r="A370" s="1">
        <v>119586503</v>
      </c>
      <c r="B370" s="2" t="s">
        <v>423</v>
      </c>
      <c r="C370" s="2" t="s">
        <v>418</v>
      </c>
      <c r="D370" s="95">
        <v>1157.9269999999999</v>
      </c>
      <c r="E370" s="95">
        <v>1151.961</v>
      </c>
      <c r="F370" s="95">
        <v>1171.5999999999999</v>
      </c>
      <c r="G370" s="95">
        <v>1226.3240000000001</v>
      </c>
      <c r="H370" s="95">
        <v>1271.4269999999999</v>
      </c>
      <c r="I370" s="95">
        <v>1269.2829999999999</v>
      </c>
      <c r="J370" s="95">
        <v>1231.9549999999999</v>
      </c>
      <c r="K370" s="95">
        <v>1192.1659999999999</v>
      </c>
      <c r="L370" s="95">
        <v>1146.191</v>
      </c>
      <c r="M370" s="95">
        <v>1120.9860000000001</v>
      </c>
      <c r="N370" s="95">
        <v>1122.2070000000001</v>
      </c>
      <c r="O370" s="95">
        <v>1069.895</v>
      </c>
      <c r="R370" s="191">
        <v>815.149</v>
      </c>
      <c r="S370" s="95">
        <f t="shared" si="20"/>
        <v>-342.77799999999991</v>
      </c>
      <c r="T370" s="192">
        <f t="shared" si="21"/>
        <v>-0.29602729705758646</v>
      </c>
      <c r="V370" s="95">
        <f t="shared" si="22"/>
        <v>-254.74599999999998</v>
      </c>
      <c r="W370" s="192">
        <f t="shared" si="23"/>
        <v>-0.23810373915197283</v>
      </c>
    </row>
    <row r="371" spans="1:23" ht="12.75" x14ac:dyDescent="0.2">
      <c r="A371" s="1">
        <v>119648303</v>
      </c>
      <c r="B371" s="2" t="s">
        <v>424</v>
      </c>
      <c r="C371" s="2" t="s">
        <v>444</v>
      </c>
      <c r="D371" s="95">
        <v>2719.0920000000001</v>
      </c>
      <c r="E371" s="95">
        <v>2836.5320000000002</v>
      </c>
      <c r="F371" s="95">
        <v>2952.6190000000001</v>
      </c>
      <c r="G371" s="95">
        <v>3106.6350000000002</v>
      </c>
      <c r="H371" s="95">
        <v>3313.076</v>
      </c>
      <c r="I371" s="95">
        <v>3347.067</v>
      </c>
      <c r="J371" s="95">
        <v>3492.989</v>
      </c>
      <c r="K371" s="95">
        <v>3604.7570000000001</v>
      </c>
      <c r="L371" s="95">
        <v>3704.6129999999998</v>
      </c>
      <c r="M371" s="95">
        <v>3766.71</v>
      </c>
      <c r="N371" s="95">
        <v>3839.27</v>
      </c>
      <c r="O371" s="95">
        <v>3933.002</v>
      </c>
      <c r="R371" s="191">
        <v>3167.7939999999999</v>
      </c>
      <c r="S371" s="95">
        <f t="shared" si="20"/>
        <v>448.70199999999977</v>
      </c>
      <c r="T371" s="192">
        <f t="shared" si="21"/>
        <v>0.16501905783254106</v>
      </c>
      <c r="V371" s="95">
        <f t="shared" si="22"/>
        <v>-765.20800000000008</v>
      </c>
      <c r="W371" s="192">
        <f t="shared" si="23"/>
        <v>-0.1945607960534981</v>
      </c>
    </row>
    <row r="372" spans="1:23" ht="12.75" x14ac:dyDescent="0.2">
      <c r="A372" s="1">
        <v>119648703</v>
      </c>
      <c r="B372" s="2" t="s">
        <v>426</v>
      </c>
      <c r="C372" s="2" t="s">
        <v>425</v>
      </c>
      <c r="D372" s="95">
        <v>3427.4720000000002</v>
      </c>
      <c r="E372" s="95">
        <v>3383.422</v>
      </c>
      <c r="F372" s="95">
        <v>3421.1030000000001</v>
      </c>
      <c r="G372" s="95">
        <v>3426.2359999999999</v>
      </c>
      <c r="H372" s="95">
        <v>3484.1779999999999</v>
      </c>
      <c r="I372" s="95">
        <v>3496.6280000000002</v>
      </c>
      <c r="J372" s="95">
        <v>3469.91</v>
      </c>
      <c r="K372" s="95">
        <v>3414.047</v>
      </c>
      <c r="L372" s="95">
        <v>3407.7820000000002</v>
      </c>
      <c r="M372" s="95">
        <v>3355.797</v>
      </c>
      <c r="N372" s="95">
        <v>3417.627</v>
      </c>
      <c r="O372" s="95">
        <v>3429.9670000000001</v>
      </c>
      <c r="R372" s="191">
        <v>2660.4430000000002</v>
      </c>
      <c r="S372" s="95">
        <f t="shared" si="20"/>
        <v>-767.029</v>
      </c>
      <c r="T372" s="192">
        <f t="shared" si="21"/>
        <v>-0.2237885531960582</v>
      </c>
      <c r="V372" s="95">
        <f t="shared" si="22"/>
        <v>-769.52399999999989</v>
      </c>
      <c r="W372" s="192">
        <f t="shared" si="23"/>
        <v>-0.22435317890813522</v>
      </c>
    </row>
    <row r="373" spans="1:23" ht="12.75" x14ac:dyDescent="0.2">
      <c r="A373" s="1">
        <v>119648903</v>
      </c>
      <c r="B373" s="2" t="s">
        <v>427</v>
      </c>
      <c r="C373" s="2" t="s">
        <v>425</v>
      </c>
      <c r="D373" s="95">
        <v>2333.1770000000001</v>
      </c>
      <c r="E373" s="95">
        <v>2391.79</v>
      </c>
      <c r="F373" s="95">
        <v>2421.085</v>
      </c>
      <c r="G373" s="95">
        <v>2482.442</v>
      </c>
      <c r="H373" s="95">
        <v>2480.44</v>
      </c>
      <c r="I373" s="95">
        <v>2494.41</v>
      </c>
      <c r="J373" s="95">
        <v>2481.4270000000001</v>
      </c>
      <c r="K373" s="95">
        <v>2464.9250000000002</v>
      </c>
      <c r="L373" s="95">
        <v>2501.404</v>
      </c>
      <c r="M373" s="95">
        <v>2481.5050000000001</v>
      </c>
      <c r="N373" s="95">
        <v>2445.413</v>
      </c>
      <c r="O373" s="95">
        <v>2517.962</v>
      </c>
      <c r="R373" s="191">
        <v>1991.982</v>
      </c>
      <c r="S373" s="95">
        <f t="shared" si="20"/>
        <v>-341.19500000000016</v>
      </c>
      <c r="T373" s="192">
        <f t="shared" si="21"/>
        <v>-0.14623622639859735</v>
      </c>
      <c r="V373" s="95">
        <f t="shared" si="22"/>
        <v>-525.98</v>
      </c>
      <c r="W373" s="192">
        <f t="shared" si="23"/>
        <v>-0.20889115880223769</v>
      </c>
    </row>
    <row r="374" spans="1:23" ht="12.75" x14ac:dyDescent="0.2">
      <c r="A374" s="1">
        <v>119665003</v>
      </c>
      <c r="B374" s="2" t="s">
        <v>428</v>
      </c>
      <c r="C374" s="2" t="s">
        <v>405</v>
      </c>
      <c r="D374" s="95">
        <v>1386.5329999999999</v>
      </c>
      <c r="E374" s="95">
        <v>1401.421</v>
      </c>
      <c r="F374" s="95">
        <v>1414.518</v>
      </c>
      <c r="G374" s="95">
        <v>1444.2670000000001</v>
      </c>
      <c r="H374" s="95">
        <v>1454.1759999999999</v>
      </c>
      <c r="I374" s="95">
        <v>1471.1510000000001</v>
      </c>
      <c r="J374" s="95">
        <v>1467.107</v>
      </c>
      <c r="K374" s="95">
        <v>1468.8409999999999</v>
      </c>
      <c r="L374" s="95">
        <v>1465.7090000000001</v>
      </c>
      <c r="M374" s="95">
        <v>1450.547</v>
      </c>
      <c r="N374" s="95">
        <v>1438.6569999999999</v>
      </c>
      <c r="O374" s="95">
        <v>1423.933</v>
      </c>
      <c r="R374" s="191">
        <v>1084.54</v>
      </c>
      <c r="S374" s="95">
        <f t="shared" si="20"/>
        <v>-301.99299999999994</v>
      </c>
      <c r="T374" s="192">
        <f t="shared" si="21"/>
        <v>-0.21780440854995875</v>
      </c>
      <c r="V374" s="95">
        <f t="shared" si="22"/>
        <v>-339.39300000000003</v>
      </c>
      <c r="W374" s="192">
        <f t="shared" si="23"/>
        <v>-0.23834899535301171</v>
      </c>
    </row>
    <row r="375" spans="1:23" ht="12.75" x14ac:dyDescent="0.2">
      <c r="A375" s="1">
        <v>120452003</v>
      </c>
      <c r="B375" s="2" t="s">
        <v>429</v>
      </c>
      <c r="C375" s="2" t="s">
        <v>430</v>
      </c>
      <c r="D375" s="95">
        <v>4310.1880000000001</v>
      </c>
      <c r="E375" s="95">
        <v>4716.7330000000002</v>
      </c>
      <c r="F375" s="95">
        <v>5071.1409999999996</v>
      </c>
      <c r="G375" s="95">
        <v>5329.8940000000002</v>
      </c>
      <c r="H375" s="95">
        <v>5693.1409999999996</v>
      </c>
      <c r="I375" s="95">
        <v>5909.5870000000004</v>
      </c>
      <c r="J375" s="95">
        <v>6161.1170000000002</v>
      </c>
      <c r="K375" s="95">
        <v>6374.4560000000001</v>
      </c>
      <c r="L375" s="95">
        <v>6633.4449999999997</v>
      </c>
      <c r="M375" s="95">
        <v>6886.3609999999999</v>
      </c>
      <c r="N375" s="95">
        <v>7245.6490000000003</v>
      </c>
      <c r="O375" s="95">
        <v>7565.6390000000001</v>
      </c>
      <c r="R375" s="191">
        <v>7241.5720000000001</v>
      </c>
      <c r="S375" s="95">
        <f t="shared" si="20"/>
        <v>2931.384</v>
      </c>
      <c r="T375" s="192">
        <f t="shared" si="21"/>
        <v>0.68010583297062677</v>
      </c>
      <c r="V375" s="95">
        <f t="shared" si="22"/>
        <v>-324.06700000000001</v>
      </c>
      <c r="W375" s="192">
        <f t="shared" si="23"/>
        <v>-4.2834055391752106E-2</v>
      </c>
    </row>
    <row r="376" spans="1:23" ht="12.75" x14ac:dyDescent="0.2">
      <c r="A376" s="1">
        <v>120455203</v>
      </c>
      <c r="B376" s="2" t="s">
        <v>431</v>
      </c>
      <c r="C376" s="2" t="s">
        <v>430</v>
      </c>
      <c r="D376" s="95">
        <v>4048.797</v>
      </c>
      <c r="E376" s="95">
        <v>4306.8050000000003</v>
      </c>
      <c r="F376" s="95">
        <v>4635.7479999999996</v>
      </c>
      <c r="G376" s="95">
        <v>4833.9279999999999</v>
      </c>
      <c r="H376" s="95">
        <v>5130.1549999999997</v>
      </c>
      <c r="I376" s="95">
        <v>5353.8230000000003</v>
      </c>
      <c r="J376" s="95">
        <v>5532.3760000000002</v>
      </c>
      <c r="K376" s="95">
        <v>5659.241</v>
      </c>
      <c r="L376" s="95">
        <v>5945.8</v>
      </c>
      <c r="M376" s="95">
        <v>6213.46</v>
      </c>
      <c r="N376" s="95">
        <v>6431.51</v>
      </c>
      <c r="O376" s="95">
        <v>6748.3109999999997</v>
      </c>
      <c r="R376" s="191">
        <v>4940.2780000000002</v>
      </c>
      <c r="S376" s="95">
        <f t="shared" si="20"/>
        <v>891.48100000000022</v>
      </c>
      <c r="T376" s="192">
        <f t="shared" si="21"/>
        <v>0.22018416828504866</v>
      </c>
      <c r="V376" s="95">
        <f t="shared" si="22"/>
        <v>-1808.0329999999994</v>
      </c>
      <c r="W376" s="192">
        <f t="shared" si="23"/>
        <v>-0.26792378122466487</v>
      </c>
    </row>
    <row r="377" spans="1:23" ht="12.75" x14ac:dyDescent="0.2">
      <c r="A377" s="1">
        <v>120455403</v>
      </c>
      <c r="B377" s="2" t="s">
        <v>432</v>
      </c>
      <c r="C377" s="2" t="s">
        <v>430</v>
      </c>
      <c r="D377" s="95">
        <v>6783.0649999999996</v>
      </c>
      <c r="E377" s="95">
        <v>7292.6049999999996</v>
      </c>
      <c r="F377" s="95">
        <v>7857.4480000000003</v>
      </c>
      <c r="G377" s="95">
        <v>8318.4699999999993</v>
      </c>
      <c r="H377" s="95">
        <v>8749.7530000000006</v>
      </c>
      <c r="I377" s="95">
        <v>9043.2209999999995</v>
      </c>
      <c r="J377" s="95">
        <v>9337.2309999999998</v>
      </c>
      <c r="K377" s="95">
        <v>9726.3430000000008</v>
      </c>
      <c r="L377" s="95">
        <v>10088.203</v>
      </c>
      <c r="M377" s="95">
        <v>10435.965</v>
      </c>
      <c r="N377" s="95">
        <v>10892.427</v>
      </c>
      <c r="O377" s="95">
        <v>11363.183999999999</v>
      </c>
      <c r="R377" s="191">
        <v>9672.259</v>
      </c>
      <c r="S377" s="95">
        <f t="shared" si="20"/>
        <v>2889.1940000000004</v>
      </c>
      <c r="T377" s="192">
        <f t="shared" si="21"/>
        <v>0.42594225471818425</v>
      </c>
      <c r="V377" s="95">
        <f t="shared" si="22"/>
        <v>-1690.9249999999993</v>
      </c>
      <c r="W377" s="192">
        <f t="shared" si="23"/>
        <v>-0.14880732372194266</v>
      </c>
    </row>
    <row r="378" spans="1:23" ht="12.75" x14ac:dyDescent="0.2">
      <c r="A378" s="1">
        <v>120456003</v>
      </c>
      <c r="B378" s="2" t="s">
        <v>433</v>
      </c>
      <c r="C378" s="2" t="s">
        <v>430</v>
      </c>
      <c r="D378" s="95">
        <v>3596.973</v>
      </c>
      <c r="E378" s="95">
        <v>3751.931</v>
      </c>
      <c r="F378" s="95">
        <v>3783.3049999999998</v>
      </c>
      <c r="G378" s="95">
        <v>3758.1930000000002</v>
      </c>
      <c r="H378" s="95">
        <v>3940.6849999999999</v>
      </c>
      <c r="I378" s="95">
        <v>4097.4189999999999</v>
      </c>
      <c r="J378" s="95">
        <v>4297.6130000000003</v>
      </c>
      <c r="K378" s="95">
        <v>4404.2269999999999</v>
      </c>
      <c r="L378" s="95">
        <v>4570.0469999999996</v>
      </c>
      <c r="M378" s="95">
        <v>4770.4930000000004</v>
      </c>
      <c r="N378" s="95">
        <v>5148.049</v>
      </c>
      <c r="O378" s="95">
        <v>5396</v>
      </c>
      <c r="R378" s="191">
        <v>5111.4340000000002</v>
      </c>
      <c r="S378" s="95">
        <f t="shared" si="20"/>
        <v>1514.4610000000002</v>
      </c>
      <c r="T378" s="192">
        <f t="shared" si="21"/>
        <v>0.42103763358801977</v>
      </c>
      <c r="V378" s="95">
        <f t="shared" si="22"/>
        <v>-284.5659999999998</v>
      </c>
      <c r="W378" s="192">
        <f t="shared" si="23"/>
        <v>-5.273647146034096E-2</v>
      </c>
    </row>
    <row r="379" spans="1:23" ht="12.75" x14ac:dyDescent="0.2">
      <c r="A379" s="1">
        <v>120480803</v>
      </c>
      <c r="B379" s="2" t="s">
        <v>434</v>
      </c>
      <c r="C379" s="2" t="s">
        <v>435</v>
      </c>
      <c r="D379" s="95">
        <v>3034.0889999999999</v>
      </c>
      <c r="E379" s="95">
        <v>3107.3310000000001</v>
      </c>
      <c r="F379" s="95">
        <v>3138.299</v>
      </c>
      <c r="G379" s="95">
        <v>3188.2379999999998</v>
      </c>
      <c r="H379" s="95">
        <v>3207.0650000000001</v>
      </c>
      <c r="I379" s="95">
        <v>3267.4430000000002</v>
      </c>
      <c r="J379" s="95">
        <v>3350.163</v>
      </c>
      <c r="K379" s="95">
        <v>3352.2689999999998</v>
      </c>
      <c r="L379" s="95">
        <v>3402.6039999999998</v>
      </c>
      <c r="M379" s="95">
        <v>3446.0430000000001</v>
      </c>
      <c r="N379" s="95">
        <v>3564.9920000000002</v>
      </c>
      <c r="O379" s="95">
        <v>3734.05</v>
      </c>
      <c r="R379" s="191">
        <v>3102.009</v>
      </c>
      <c r="S379" s="95">
        <f t="shared" si="20"/>
        <v>67.920000000000073</v>
      </c>
      <c r="T379" s="192">
        <f t="shared" si="21"/>
        <v>2.2385632062869636E-2</v>
      </c>
      <c r="V379" s="95">
        <f t="shared" si="22"/>
        <v>-632.04100000000017</v>
      </c>
      <c r="W379" s="192">
        <f t="shared" si="23"/>
        <v>-0.16926420374660225</v>
      </c>
    </row>
    <row r="380" spans="1:23" ht="12.75" x14ac:dyDescent="0.2">
      <c r="A380" s="1">
        <v>120481002</v>
      </c>
      <c r="B380" s="2" t="s">
        <v>436</v>
      </c>
      <c r="C380" s="2" t="s">
        <v>435</v>
      </c>
      <c r="D380" s="95">
        <v>12412.137000000001</v>
      </c>
      <c r="E380" s="95">
        <v>12644.371999999999</v>
      </c>
      <c r="F380" s="95">
        <v>12824.322</v>
      </c>
      <c r="G380" s="95">
        <v>13030.156000000001</v>
      </c>
      <c r="H380" s="95">
        <v>13485.931</v>
      </c>
      <c r="I380" s="95">
        <v>13733.918</v>
      </c>
      <c r="J380" s="95">
        <v>13985.300999999999</v>
      </c>
      <c r="K380" s="95">
        <v>14028.901</v>
      </c>
      <c r="L380" s="95">
        <v>14112.021000000001</v>
      </c>
      <c r="M380" s="95">
        <v>14216.683000000001</v>
      </c>
      <c r="N380" s="95">
        <v>14543.633</v>
      </c>
      <c r="O380" s="95">
        <v>14899.852000000001</v>
      </c>
      <c r="R380" s="191">
        <v>15746.397000000001</v>
      </c>
      <c r="S380" s="95">
        <f t="shared" si="20"/>
        <v>3334.26</v>
      </c>
      <c r="T380" s="192">
        <f t="shared" si="21"/>
        <v>0.26862900401437723</v>
      </c>
      <c r="V380" s="95">
        <f t="shared" si="22"/>
        <v>846.54500000000007</v>
      </c>
      <c r="W380" s="192">
        <f t="shared" si="23"/>
        <v>5.6815665014659206E-2</v>
      </c>
    </row>
    <row r="381" spans="1:23" ht="12.75" x14ac:dyDescent="0.2">
      <c r="A381" s="1">
        <v>120483302</v>
      </c>
      <c r="B381" s="2" t="s">
        <v>437</v>
      </c>
      <c r="C381" s="2" t="s">
        <v>435</v>
      </c>
      <c r="D381" s="95">
        <v>6885.9070000000002</v>
      </c>
      <c r="E381" s="95">
        <v>7009.5020000000004</v>
      </c>
      <c r="F381" s="95">
        <v>7051.5360000000001</v>
      </c>
      <c r="G381" s="95">
        <v>7212.8519999999999</v>
      </c>
      <c r="H381" s="95">
        <v>7354.7370000000001</v>
      </c>
      <c r="I381" s="95">
        <v>7573.5910000000003</v>
      </c>
      <c r="J381" s="95">
        <v>7696.14</v>
      </c>
      <c r="K381" s="95">
        <v>7839.317</v>
      </c>
      <c r="L381" s="95">
        <v>7776.1239999999998</v>
      </c>
      <c r="M381" s="95">
        <v>7882.4139999999998</v>
      </c>
      <c r="N381" s="95">
        <v>8197.8109999999997</v>
      </c>
      <c r="O381" s="95">
        <v>8472.2690000000002</v>
      </c>
      <c r="R381" s="191">
        <v>9153.2800000000007</v>
      </c>
      <c r="S381" s="95">
        <f t="shared" si="20"/>
        <v>2267.3730000000005</v>
      </c>
      <c r="T381" s="192">
        <f t="shared" si="21"/>
        <v>0.32927731960364848</v>
      </c>
      <c r="V381" s="95">
        <f t="shared" si="22"/>
        <v>681.01100000000042</v>
      </c>
      <c r="W381" s="192">
        <f t="shared" si="23"/>
        <v>8.0381182419963337E-2</v>
      </c>
    </row>
    <row r="382" spans="1:23" ht="12.75" x14ac:dyDescent="0.2">
      <c r="A382" s="1">
        <v>120484803</v>
      </c>
      <c r="B382" s="2" t="s">
        <v>438</v>
      </c>
      <c r="C382" s="2" t="s">
        <v>435</v>
      </c>
      <c r="D382" s="95">
        <v>3278.7469999999998</v>
      </c>
      <c r="E382" s="95">
        <v>3386.4070000000002</v>
      </c>
      <c r="F382" s="95">
        <v>3469.0039999999999</v>
      </c>
      <c r="G382" s="95">
        <v>3603.1860000000001</v>
      </c>
      <c r="H382" s="95">
        <v>3785.4490000000001</v>
      </c>
      <c r="I382" s="95">
        <v>3915.3609999999999</v>
      </c>
      <c r="J382" s="95">
        <v>3988.877</v>
      </c>
      <c r="K382" s="95">
        <v>4004.6529999999998</v>
      </c>
      <c r="L382" s="95">
        <v>4072.6469999999999</v>
      </c>
      <c r="M382" s="95">
        <v>4109.4440000000004</v>
      </c>
      <c r="N382" s="95">
        <v>4169.7780000000002</v>
      </c>
      <c r="O382" s="95">
        <v>4356.8500000000004</v>
      </c>
      <c r="R382" s="191">
        <v>4778.2510000000002</v>
      </c>
      <c r="S382" s="95">
        <f t="shared" si="20"/>
        <v>1499.5040000000004</v>
      </c>
      <c r="T382" s="192">
        <f t="shared" si="21"/>
        <v>0.45734056333105311</v>
      </c>
      <c r="V382" s="95">
        <f t="shared" si="22"/>
        <v>421.40099999999984</v>
      </c>
      <c r="W382" s="192">
        <f t="shared" si="23"/>
        <v>9.6721484558798171E-2</v>
      </c>
    </row>
    <row r="383" spans="1:23" ht="12.75" x14ac:dyDescent="0.2">
      <c r="A383" s="1">
        <v>120484903</v>
      </c>
      <c r="B383" s="2" t="s">
        <v>439</v>
      </c>
      <c r="C383" s="2" t="s">
        <v>435</v>
      </c>
      <c r="D383" s="95">
        <v>5609.9520000000002</v>
      </c>
      <c r="E383" s="95">
        <v>5659.2479999999996</v>
      </c>
      <c r="F383" s="95">
        <v>5599.5889999999999</v>
      </c>
      <c r="G383" s="95">
        <v>5631.5309999999999</v>
      </c>
      <c r="H383" s="95">
        <v>5681.9129999999996</v>
      </c>
      <c r="I383" s="95">
        <v>5728.4340000000002</v>
      </c>
      <c r="J383" s="95">
        <v>5583.973</v>
      </c>
      <c r="K383" s="95">
        <v>5601.1940000000004</v>
      </c>
      <c r="L383" s="95">
        <v>5473.0119999999997</v>
      </c>
      <c r="M383" s="95">
        <v>5420.0739999999996</v>
      </c>
      <c r="N383" s="95">
        <v>5452.3130000000001</v>
      </c>
      <c r="O383" s="95">
        <v>5554.94</v>
      </c>
      <c r="R383" s="191">
        <v>5783.5020000000004</v>
      </c>
      <c r="S383" s="95">
        <f t="shared" si="20"/>
        <v>173.55000000000018</v>
      </c>
      <c r="T383" s="192">
        <f t="shared" si="21"/>
        <v>3.0936093570854112E-2</v>
      </c>
      <c r="V383" s="95">
        <f t="shared" si="22"/>
        <v>228.56200000000081</v>
      </c>
      <c r="W383" s="192">
        <f t="shared" si="23"/>
        <v>4.1145718945659326E-2</v>
      </c>
    </row>
    <row r="384" spans="1:23" ht="12.75" x14ac:dyDescent="0.2">
      <c r="A384" s="1">
        <v>120485603</v>
      </c>
      <c r="B384" s="2" t="s">
        <v>440</v>
      </c>
      <c r="C384" s="2" t="s">
        <v>435</v>
      </c>
      <c r="D384" s="95">
        <v>1753.211</v>
      </c>
      <c r="E384" s="95">
        <v>1749.557</v>
      </c>
      <c r="F384" s="95">
        <v>1753.383</v>
      </c>
      <c r="G384" s="95">
        <v>1791.2570000000001</v>
      </c>
      <c r="H384" s="95">
        <v>1836.5039999999999</v>
      </c>
      <c r="I384" s="95">
        <v>1911.623</v>
      </c>
      <c r="J384" s="95">
        <v>1894.443</v>
      </c>
      <c r="K384" s="95">
        <v>1928.501</v>
      </c>
      <c r="L384" s="95">
        <v>1894.768</v>
      </c>
      <c r="M384" s="95">
        <v>1924.2470000000001</v>
      </c>
      <c r="N384" s="95">
        <v>1975.2159999999999</v>
      </c>
      <c r="O384" s="95">
        <v>2024.787</v>
      </c>
      <c r="R384" s="191">
        <v>1700.423</v>
      </c>
      <c r="S384" s="95">
        <f t="shared" si="20"/>
        <v>-52.788000000000011</v>
      </c>
      <c r="T384" s="192">
        <f t="shared" si="21"/>
        <v>-3.0109325118311492E-2</v>
      </c>
      <c r="V384" s="95">
        <f t="shared" si="22"/>
        <v>-324.36400000000003</v>
      </c>
      <c r="W384" s="192">
        <f t="shared" si="23"/>
        <v>-0.16019660339581399</v>
      </c>
    </row>
    <row r="385" spans="1:23" ht="12.75" x14ac:dyDescent="0.2">
      <c r="A385" s="1">
        <v>120486003</v>
      </c>
      <c r="B385" s="2" t="s">
        <v>441</v>
      </c>
      <c r="C385" s="2" t="s">
        <v>435</v>
      </c>
      <c r="D385" s="95">
        <v>1932.9949999999999</v>
      </c>
      <c r="E385" s="95">
        <v>1965.04</v>
      </c>
      <c r="F385" s="95">
        <v>1978.3820000000001</v>
      </c>
      <c r="G385" s="95">
        <v>1979.749</v>
      </c>
      <c r="H385" s="95">
        <v>2051.4490000000001</v>
      </c>
      <c r="I385" s="95">
        <v>2084.9670000000001</v>
      </c>
      <c r="J385" s="95">
        <v>2143.42</v>
      </c>
      <c r="K385" s="95">
        <v>2124.9859999999999</v>
      </c>
      <c r="L385" s="95">
        <v>2227.5329999999999</v>
      </c>
      <c r="M385" s="95">
        <v>2280.1210000000001</v>
      </c>
      <c r="N385" s="95">
        <v>2378.5169999999998</v>
      </c>
      <c r="O385" s="95">
        <v>2354.674</v>
      </c>
      <c r="R385" s="191">
        <v>2298.4430000000002</v>
      </c>
      <c r="S385" s="95">
        <f t="shared" si="20"/>
        <v>365.44800000000032</v>
      </c>
      <c r="T385" s="192">
        <f t="shared" si="21"/>
        <v>0.18905791272093322</v>
      </c>
      <c r="V385" s="95">
        <f t="shared" si="22"/>
        <v>-56.230999999999767</v>
      </c>
      <c r="W385" s="192">
        <f t="shared" si="23"/>
        <v>-2.3880588140863562E-2</v>
      </c>
    </row>
    <row r="386" spans="1:23" ht="12.75" x14ac:dyDescent="0.2">
      <c r="A386" s="1">
        <v>120488603</v>
      </c>
      <c r="B386" s="2" t="s">
        <v>442</v>
      </c>
      <c r="C386" s="2" t="s">
        <v>435</v>
      </c>
      <c r="D386" s="95">
        <v>1948.7629999999999</v>
      </c>
      <c r="E386" s="95">
        <v>1996.453</v>
      </c>
      <c r="F386" s="95">
        <v>2056.4769999999999</v>
      </c>
      <c r="G386" s="95">
        <v>2109.23</v>
      </c>
      <c r="H386" s="95">
        <v>2150.7930000000001</v>
      </c>
      <c r="I386" s="95">
        <v>2194.0250000000001</v>
      </c>
      <c r="J386" s="95">
        <v>2201.8319999999999</v>
      </c>
      <c r="K386" s="95">
        <v>2227.7289999999998</v>
      </c>
      <c r="L386" s="95">
        <v>2261.8829999999998</v>
      </c>
      <c r="M386" s="95">
        <v>2260.308</v>
      </c>
      <c r="N386" s="95">
        <v>2252.9810000000002</v>
      </c>
      <c r="O386" s="95">
        <v>2271.395</v>
      </c>
      <c r="R386" s="191">
        <v>2279.6790000000001</v>
      </c>
      <c r="S386" s="95">
        <f t="shared" si="20"/>
        <v>330.91600000000017</v>
      </c>
      <c r="T386" s="192">
        <f t="shared" si="21"/>
        <v>0.16980823219652683</v>
      </c>
      <c r="V386" s="95">
        <f t="shared" si="22"/>
        <v>8.2840000000001055</v>
      </c>
      <c r="W386" s="192">
        <f t="shared" si="23"/>
        <v>3.6470979288059126E-3</v>
      </c>
    </row>
    <row r="387" spans="1:23" ht="12.75" x14ac:dyDescent="0.2">
      <c r="A387" s="1">
        <v>120522003</v>
      </c>
      <c r="B387" s="2" t="s">
        <v>443</v>
      </c>
      <c r="C387" s="2" t="s">
        <v>444</v>
      </c>
      <c r="D387" s="95">
        <v>3192.78</v>
      </c>
      <c r="E387" s="95">
        <v>3384.8879999999999</v>
      </c>
      <c r="F387" s="95">
        <v>3635.5079999999998</v>
      </c>
      <c r="G387" s="95">
        <v>3808.6610000000001</v>
      </c>
      <c r="H387" s="95">
        <v>4090.4160000000002</v>
      </c>
      <c r="I387" s="95">
        <v>4343.1639999999998</v>
      </c>
      <c r="J387" s="95">
        <v>4522.8040000000001</v>
      </c>
      <c r="K387" s="95">
        <v>4619.5770000000002</v>
      </c>
      <c r="L387" s="95">
        <v>4805.5370000000003</v>
      </c>
      <c r="M387" s="95">
        <v>4963.6620000000003</v>
      </c>
      <c r="N387" s="95">
        <v>5111.6229999999996</v>
      </c>
      <c r="O387" s="95">
        <v>5255.4530000000004</v>
      </c>
      <c r="R387" s="191">
        <v>4740.5839999999998</v>
      </c>
      <c r="S387" s="95">
        <f t="shared" ref="S387:S450" si="24">R387-D387</f>
        <v>1547.8039999999996</v>
      </c>
      <c r="T387" s="192">
        <f t="shared" ref="T387:T450" si="25">S387/D387</f>
        <v>0.48478254060724496</v>
      </c>
      <c r="V387" s="95">
        <f t="shared" ref="V387:V450" si="26">R387-O387</f>
        <v>-514.8690000000006</v>
      </c>
      <c r="W387" s="192">
        <f t="shared" ref="W387:W450" si="27">V387/O387</f>
        <v>-9.7968529068759733E-2</v>
      </c>
    </row>
    <row r="388" spans="1:23" ht="12.75" x14ac:dyDescent="0.2">
      <c r="A388" s="1">
        <v>121135003</v>
      </c>
      <c r="B388" s="2" t="s">
        <v>445</v>
      </c>
      <c r="C388" s="2" t="s">
        <v>446</v>
      </c>
      <c r="D388" s="95">
        <v>1270.8810000000001</v>
      </c>
      <c r="E388" s="95">
        <v>1379.683</v>
      </c>
      <c r="F388" s="95">
        <v>1454.432</v>
      </c>
      <c r="G388" s="95">
        <v>1528.086</v>
      </c>
      <c r="H388" s="95">
        <v>1565.7049999999999</v>
      </c>
      <c r="I388" s="95">
        <v>1619.3009999999999</v>
      </c>
      <c r="J388" s="95">
        <v>1650.098</v>
      </c>
      <c r="K388" s="95">
        <v>1661.277</v>
      </c>
      <c r="L388" s="95">
        <v>1590.819</v>
      </c>
      <c r="M388" s="95">
        <v>1666.5719999999999</v>
      </c>
      <c r="N388" s="95">
        <v>1766.2619999999999</v>
      </c>
      <c r="O388" s="95">
        <v>1884.0219999999999</v>
      </c>
      <c r="R388" s="191">
        <v>2173.0430000000001</v>
      </c>
      <c r="S388" s="95">
        <f t="shared" si="24"/>
        <v>902.16200000000003</v>
      </c>
      <c r="T388" s="192">
        <f t="shared" si="25"/>
        <v>0.70987134121920148</v>
      </c>
      <c r="V388" s="95">
        <f t="shared" si="26"/>
        <v>289.02100000000019</v>
      </c>
      <c r="W388" s="192">
        <f t="shared" si="27"/>
        <v>0.15340638272801496</v>
      </c>
    </row>
    <row r="389" spans="1:23" ht="12.75" x14ac:dyDescent="0.2">
      <c r="A389" s="1">
        <v>121135503</v>
      </c>
      <c r="B389" s="2" t="s">
        <v>447</v>
      </c>
      <c r="C389" s="2" t="s">
        <v>446</v>
      </c>
      <c r="D389" s="95">
        <v>2631.9960000000001</v>
      </c>
      <c r="E389" s="95">
        <v>2608.4630000000002</v>
      </c>
      <c r="F389" s="95">
        <v>2631.7809999999999</v>
      </c>
      <c r="G389" s="95">
        <v>2581.7629999999999</v>
      </c>
      <c r="H389" s="95">
        <v>2615.6419999999998</v>
      </c>
      <c r="I389" s="95">
        <v>2630.44</v>
      </c>
      <c r="J389" s="95">
        <v>2573.56</v>
      </c>
      <c r="K389" s="95">
        <v>2518.6750000000002</v>
      </c>
      <c r="L389" s="95">
        <v>2564.1880000000001</v>
      </c>
      <c r="M389" s="95">
        <v>2503.241</v>
      </c>
      <c r="N389" s="95">
        <v>2563.5720000000001</v>
      </c>
      <c r="O389" s="95">
        <v>2514.0630000000001</v>
      </c>
      <c r="R389" s="191">
        <v>2511.5909999999999</v>
      </c>
      <c r="S389" s="95">
        <f t="shared" si="24"/>
        <v>-120.4050000000002</v>
      </c>
      <c r="T389" s="192">
        <f t="shared" si="25"/>
        <v>-4.5746650070896837E-2</v>
      </c>
      <c r="V389" s="95">
        <f t="shared" si="26"/>
        <v>-2.4720000000002074</v>
      </c>
      <c r="W389" s="192">
        <f t="shared" si="27"/>
        <v>-9.832689156955125E-4</v>
      </c>
    </row>
    <row r="390" spans="1:23" ht="12.75" x14ac:dyDescent="0.2">
      <c r="A390" s="1">
        <v>121136503</v>
      </c>
      <c r="B390" s="2" t="s">
        <v>448</v>
      </c>
      <c r="C390" s="2" t="s">
        <v>446</v>
      </c>
      <c r="D390" s="95">
        <v>2077.3919999999998</v>
      </c>
      <c r="E390" s="95">
        <v>2115.6869999999999</v>
      </c>
      <c r="F390" s="95">
        <v>2115.8989999999999</v>
      </c>
      <c r="G390" s="95">
        <v>2157.9720000000002</v>
      </c>
      <c r="H390" s="95">
        <v>2143.46</v>
      </c>
      <c r="I390" s="95">
        <v>2129.491</v>
      </c>
      <c r="J390" s="95">
        <v>2092.7179999999998</v>
      </c>
      <c r="K390" s="95">
        <v>2080.3670000000002</v>
      </c>
      <c r="L390" s="95">
        <v>2098.7919999999999</v>
      </c>
      <c r="M390" s="95">
        <v>2129.8739999999998</v>
      </c>
      <c r="N390" s="95">
        <v>2114.3000000000002</v>
      </c>
      <c r="O390" s="95">
        <v>2109.768</v>
      </c>
      <c r="R390" s="191">
        <v>1949.518</v>
      </c>
      <c r="S390" s="95">
        <f t="shared" si="24"/>
        <v>-127.8739999999998</v>
      </c>
      <c r="T390" s="192">
        <f t="shared" si="25"/>
        <v>-6.1555065197131692E-2</v>
      </c>
      <c r="V390" s="95">
        <f t="shared" si="26"/>
        <v>-160.25</v>
      </c>
      <c r="W390" s="192">
        <f t="shared" si="27"/>
        <v>-7.5956218882834506E-2</v>
      </c>
    </row>
    <row r="391" spans="1:23" ht="12.75" x14ac:dyDescent="0.2">
      <c r="A391" s="1">
        <v>121136603</v>
      </c>
      <c r="B391" s="2" t="s">
        <v>449</v>
      </c>
      <c r="C391" s="2" t="s">
        <v>446</v>
      </c>
      <c r="D391" s="95">
        <v>1643.0820000000001</v>
      </c>
      <c r="E391" s="95">
        <v>1564.742</v>
      </c>
      <c r="F391" s="95">
        <v>1590.67</v>
      </c>
      <c r="G391" s="95">
        <v>1611.174</v>
      </c>
      <c r="H391" s="95">
        <v>1599.4280000000001</v>
      </c>
      <c r="I391" s="95">
        <v>1612.521</v>
      </c>
      <c r="J391" s="95">
        <v>1590.0909999999999</v>
      </c>
      <c r="K391" s="95">
        <v>1605.153</v>
      </c>
      <c r="L391" s="95">
        <v>1559.0450000000001</v>
      </c>
      <c r="M391" s="95">
        <v>1590.27</v>
      </c>
      <c r="N391" s="95">
        <v>1547.489</v>
      </c>
      <c r="O391" s="95">
        <v>1638.9359999999999</v>
      </c>
      <c r="R391" s="191">
        <v>1789.153</v>
      </c>
      <c r="S391" s="95">
        <f t="shared" si="24"/>
        <v>146.07099999999991</v>
      </c>
      <c r="T391" s="192">
        <f t="shared" si="25"/>
        <v>8.8900614820197593E-2</v>
      </c>
      <c r="V391" s="95">
        <f t="shared" si="26"/>
        <v>150.2170000000001</v>
      </c>
      <c r="W391" s="192">
        <f t="shared" si="27"/>
        <v>9.1655195809964576E-2</v>
      </c>
    </row>
    <row r="392" spans="1:23" ht="12.75" x14ac:dyDescent="0.2">
      <c r="A392" s="1">
        <v>121139004</v>
      </c>
      <c r="B392" s="2" t="s">
        <v>450</v>
      </c>
      <c r="C392" s="2" t="s">
        <v>446</v>
      </c>
      <c r="D392" s="95">
        <v>808.20699999999999</v>
      </c>
      <c r="E392" s="95">
        <v>814.58199999999999</v>
      </c>
      <c r="F392" s="95">
        <v>820.65800000000002</v>
      </c>
      <c r="G392" s="95">
        <v>818.62599999999998</v>
      </c>
      <c r="H392" s="95">
        <v>815.02099999999996</v>
      </c>
      <c r="I392" s="95">
        <v>818.91700000000003</v>
      </c>
      <c r="J392" s="95">
        <v>823.82899999999995</v>
      </c>
      <c r="K392" s="95">
        <v>836.14200000000005</v>
      </c>
      <c r="L392" s="95">
        <v>786.58900000000006</v>
      </c>
      <c r="M392" s="95">
        <v>794.51300000000003</v>
      </c>
      <c r="N392" s="95">
        <v>768.5</v>
      </c>
      <c r="O392" s="95">
        <v>768.625</v>
      </c>
      <c r="R392" s="191">
        <v>649.92100000000005</v>
      </c>
      <c r="S392" s="95">
        <f t="shared" si="24"/>
        <v>-158.28599999999994</v>
      </c>
      <c r="T392" s="192">
        <f t="shared" si="25"/>
        <v>-0.19584834083347452</v>
      </c>
      <c r="V392" s="95">
        <f t="shared" si="26"/>
        <v>-118.70399999999995</v>
      </c>
      <c r="W392" s="192">
        <f t="shared" si="27"/>
        <v>-0.15443681899495845</v>
      </c>
    </row>
    <row r="393" spans="1:23" ht="12.75" x14ac:dyDescent="0.2">
      <c r="A393" s="1">
        <v>121390302</v>
      </c>
      <c r="B393" s="2" t="s">
        <v>451</v>
      </c>
      <c r="C393" s="2" t="s">
        <v>452</v>
      </c>
      <c r="D393" s="95">
        <v>13609.267</v>
      </c>
      <c r="E393" s="95">
        <v>14048.92</v>
      </c>
      <c r="F393" s="95">
        <v>14156.058000000001</v>
      </c>
      <c r="G393" s="95">
        <v>14543.808000000001</v>
      </c>
      <c r="H393" s="95">
        <v>14793.231</v>
      </c>
      <c r="I393" s="95">
        <v>15243.718000000001</v>
      </c>
      <c r="J393" s="95">
        <v>15539.857</v>
      </c>
      <c r="K393" s="95">
        <v>15850.027</v>
      </c>
      <c r="L393" s="95">
        <v>16020.144</v>
      </c>
      <c r="M393" s="95">
        <v>16210.674000000001</v>
      </c>
      <c r="N393" s="95">
        <v>16400.609</v>
      </c>
      <c r="O393" s="95">
        <v>16792.641</v>
      </c>
      <c r="R393" s="191">
        <v>19682.938999999998</v>
      </c>
      <c r="S393" s="95">
        <f t="shared" si="24"/>
        <v>6073.6719999999987</v>
      </c>
      <c r="T393" s="192">
        <f t="shared" si="25"/>
        <v>0.44628942910738678</v>
      </c>
      <c r="V393" s="95">
        <f t="shared" si="26"/>
        <v>2890.2979999999989</v>
      </c>
      <c r="W393" s="192">
        <f t="shared" si="27"/>
        <v>0.17211694098623312</v>
      </c>
    </row>
    <row r="394" spans="1:23" ht="12.75" x14ac:dyDescent="0.2">
      <c r="A394" s="1">
        <v>121391303</v>
      </c>
      <c r="B394" s="2" t="s">
        <v>453</v>
      </c>
      <c r="C394" s="2" t="s">
        <v>452</v>
      </c>
      <c r="D394" s="95">
        <v>1824.0740000000001</v>
      </c>
      <c r="E394" s="95">
        <v>1816.354</v>
      </c>
      <c r="F394" s="95">
        <v>1840.2729999999999</v>
      </c>
      <c r="G394" s="95">
        <v>1827.9259999999999</v>
      </c>
      <c r="H394" s="95">
        <v>1829.38</v>
      </c>
      <c r="I394" s="95">
        <v>1777.5409999999999</v>
      </c>
      <c r="J394" s="95">
        <v>1777.0920000000001</v>
      </c>
      <c r="K394" s="95">
        <v>1822.2650000000001</v>
      </c>
      <c r="L394" s="95">
        <v>1790.7159999999999</v>
      </c>
      <c r="M394" s="95">
        <v>1768.35</v>
      </c>
      <c r="N394" s="95">
        <v>1749.2760000000001</v>
      </c>
      <c r="O394" s="95">
        <v>1735.3810000000001</v>
      </c>
      <c r="R394" s="191">
        <v>1607.3050000000001</v>
      </c>
      <c r="S394" s="95">
        <f t="shared" si="24"/>
        <v>-216.76900000000001</v>
      </c>
      <c r="T394" s="192">
        <f t="shared" si="25"/>
        <v>-0.11883783223706933</v>
      </c>
      <c r="V394" s="95">
        <f t="shared" si="26"/>
        <v>-128.07600000000002</v>
      </c>
      <c r="W394" s="192">
        <f t="shared" si="27"/>
        <v>-7.3802813330329203E-2</v>
      </c>
    </row>
    <row r="395" spans="1:23" ht="12.75" x14ac:dyDescent="0.2">
      <c r="A395" s="1">
        <v>121392303</v>
      </c>
      <c r="B395" s="2" t="s">
        <v>454</v>
      </c>
      <c r="C395" s="2" t="s">
        <v>452</v>
      </c>
      <c r="D395" s="95">
        <v>6418.9489999999996</v>
      </c>
      <c r="E395" s="95">
        <v>6493.3509999999997</v>
      </c>
      <c r="F395" s="95">
        <v>6529.3459999999995</v>
      </c>
      <c r="G395" s="95">
        <v>6522.924</v>
      </c>
      <c r="H395" s="95">
        <v>6575.61</v>
      </c>
      <c r="I395" s="95">
        <v>6578.9780000000001</v>
      </c>
      <c r="J395" s="95">
        <v>6540.2960000000003</v>
      </c>
      <c r="K395" s="95">
        <v>6548.0749999999998</v>
      </c>
      <c r="L395" s="95">
        <v>6651.5649999999996</v>
      </c>
      <c r="M395" s="95">
        <v>6719.5429999999997</v>
      </c>
      <c r="N395" s="95">
        <v>6877.4459999999999</v>
      </c>
      <c r="O395" s="95">
        <v>6971.6049999999996</v>
      </c>
      <c r="R395" s="191">
        <v>8463.0049999999992</v>
      </c>
      <c r="S395" s="95">
        <f t="shared" si="24"/>
        <v>2044.0559999999996</v>
      </c>
      <c r="T395" s="192">
        <f t="shared" si="25"/>
        <v>0.31844091610635944</v>
      </c>
      <c r="V395" s="95">
        <f t="shared" si="26"/>
        <v>1491.3999999999996</v>
      </c>
      <c r="W395" s="192">
        <f t="shared" si="27"/>
        <v>0.21392491399039384</v>
      </c>
    </row>
    <row r="396" spans="1:23" ht="12.75" x14ac:dyDescent="0.2">
      <c r="A396" s="1">
        <v>121394503</v>
      </c>
      <c r="B396" s="2" t="s">
        <v>455</v>
      </c>
      <c r="C396" s="2" t="s">
        <v>452</v>
      </c>
      <c r="D396" s="95">
        <v>2157.625</v>
      </c>
      <c r="E396" s="95">
        <v>2158.6089999999999</v>
      </c>
      <c r="F396" s="95">
        <v>2214.11</v>
      </c>
      <c r="G396" s="95">
        <v>2234.8290000000002</v>
      </c>
      <c r="H396" s="95">
        <v>2186.652</v>
      </c>
      <c r="I396" s="95">
        <v>2210.8580000000002</v>
      </c>
      <c r="J396" s="95">
        <v>2223.0300000000002</v>
      </c>
      <c r="K396" s="95">
        <v>2235.7840000000001</v>
      </c>
      <c r="L396" s="95">
        <v>2195.4899999999998</v>
      </c>
      <c r="M396" s="95">
        <v>2158.614</v>
      </c>
      <c r="N396" s="95">
        <v>2159.578</v>
      </c>
      <c r="O396" s="95">
        <v>2138.1669999999999</v>
      </c>
      <c r="R396" s="191">
        <v>1666.636</v>
      </c>
      <c r="S396" s="95">
        <f t="shared" si="24"/>
        <v>-490.98900000000003</v>
      </c>
      <c r="T396" s="192">
        <f t="shared" si="25"/>
        <v>-0.22755993279647763</v>
      </c>
      <c r="V396" s="95">
        <f t="shared" si="26"/>
        <v>-471.53099999999995</v>
      </c>
      <c r="W396" s="192">
        <f t="shared" si="27"/>
        <v>-0.22053048241788409</v>
      </c>
    </row>
    <row r="397" spans="1:23" ht="12.75" x14ac:dyDescent="0.2">
      <c r="A397" s="1">
        <v>121394603</v>
      </c>
      <c r="B397" s="2" t="s">
        <v>456</v>
      </c>
      <c r="C397" s="2" t="s">
        <v>452</v>
      </c>
      <c r="D397" s="95">
        <v>2175.288</v>
      </c>
      <c r="E397" s="95">
        <v>2207.663</v>
      </c>
      <c r="F397" s="95">
        <v>2178.6080000000002</v>
      </c>
      <c r="G397" s="95">
        <v>2205.0030000000002</v>
      </c>
      <c r="H397" s="95">
        <v>2249.8029999999999</v>
      </c>
      <c r="I397" s="95">
        <v>2281.4490000000001</v>
      </c>
      <c r="J397" s="95">
        <v>2321.9090000000001</v>
      </c>
      <c r="K397" s="95">
        <v>2332.5169999999998</v>
      </c>
      <c r="L397" s="95">
        <v>2292.5709999999999</v>
      </c>
      <c r="M397" s="95">
        <v>2248.44</v>
      </c>
      <c r="N397" s="95">
        <v>2300.0230000000001</v>
      </c>
      <c r="O397" s="95">
        <v>2349.34</v>
      </c>
      <c r="R397" s="191">
        <v>2275.9920000000002</v>
      </c>
      <c r="S397" s="95">
        <f t="shared" si="24"/>
        <v>100.70400000000018</v>
      </c>
      <c r="T397" s="192">
        <f t="shared" si="25"/>
        <v>4.6294559616933566E-2</v>
      </c>
      <c r="V397" s="95">
        <f t="shared" si="26"/>
        <v>-73.347999999999956</v>
      </c>
      <c r="W397" s="192">
        <f t="shared" si="27"/>
        <v>-3.1220683255722862E-2</v>
      </c>
    </row>
    <row r="398" spans="1:23" ht="12.75" x14ac:dyDescent="0.2">
      <c r="A398" s="1">
        <v>121395103</v>
      </c>
      <c r="B398" s="2" t="s">
        <v>457</v>
      </c>
      <c r="C398" s="2" t="s">
        <v>452</v>
      </c>
      <c r="D398" s="95">
        <v>5960.183</v>
      </c>
      <c r="E398" s="95">
        <v>6196.5429999999997</v>
      </c>
      <c r="F398" s="95">
        <v>6425.7190000000001</v>
      </c>
      <c r="G398" s="95">
        <v>6530.51</v>
      </c>
      <c r="H398" s="95">
        <v>6850.55</v>
      </c>
      <c r="I398" s="95">
        <v>7139.85</v>
      </c>
      <c r="J398" s="95">
        <v>7300.8689999999997</v>
      </c>
      <c r="K398" s="95">
        <v>7529.9110000000001</v>
      </c>
      <c r="L398" s="95">
        <v>7772.9719999999998</v>
      </c>
      <c r="M398" s="95">
        <v>7973.6170000000002</v>
      </c>
      <c r="N398" s="95">
        <v>8300.6239999999998</v>
      </c>
      <c r="O398" s="95">
        <v>8534.5750000000007</v>
      </c>
      <c r="R398" s="191">
        <v>9453.4110000000001</v>
      </c>
      <c r="S398" s="95">
        <f t="shared" si="24"/>
        <v>3493.2280000000001</v>
      </c>
      <c r="T398" s="192">
        <f t="shared" si="25"/>
        <v>0.58609408469505053</v>
      </c>
      <c r="V398" s="95">
        <f t="shared" si="26"/>
        <v>918.83599999999933</v>
      </c>
      <c r="W398" s="192">
        <f t="shared" si="27"/>
        <v>0.10766042831658275</v>
      </c>
    </row>
    <row r="399" spans="1:23" ht="12.75" x14ac:dyDescent="0.2">
      <c r="A399" s="1">
        <v>121395603</v>
      </c>
      <c r="B399" s="2" t="s">
        <v>458</v>
      </c>
      <c r="C399" s="2" t="s">
        <v>452</v>
      </c>
      <c r="D399" s="95">
        <v>1760.6389999999999</v>
      </c>
      <c r="E399" s="95">
        <v>1778.0909999999999</v>
      </c>
      <c r="F399" s="95">
        <v>1780.5730000000001</v>
      </c>
      <c r="G399" s="95">
        <v>1810.5540000000001</v>
      </c>
      <c r="H399" s="95">
        <v>1808.83</v>
      </c>
      <c r="I399" s="95">
        <v>1820.0229999999999</v>
      </c>
      <c r="J399" s="95">
        <v>1818.2090000000001</v>
      </c>
      <c r="K399" s="95">
        <v>1802.405</v>
      </c>
      <c r="L399" s="95">
        <v>1784.3150000000001</v>
      </c>
      <c r="M399" s="95">
        <v>1821.7539999999999</v>
      </c>
      <c r="N399" s="95">
        <v>1854.7940000000001</v>
      </c>
      <c r="O399" s="95">
        <v>1899.606</v>
      </c>
      <c r="R399" s="191">
        <v>1676.277</v>
      </c>
      <c r="S399" s="95">
        <f t="shared" si="24"/>
        <v>-84.361999999999853</v>
      </c>
      <c r="T399" s="192">
        <f t="shared" si="25"/>
        <v>-4.7915557930955671E-2</v>
      </c>
      <c r="V399" s="95">
        <f t="shared" si="26"/>
        <v>-223.32899999999995</v>
      </c>
      <c r="W399" s="192">
        <f t="shared" si="27"/>
        <v>-0.11756595841453436</v>
      </c>
    </row>
    <row r="400" spans="1:23" ht="12.75" x14ac:dyDescent="0.2">
      <c r="A400" s="1">
        <v>121395703</v>
      </c>
      <c r="B400" s="2" t="s">
        <v>459</v>
      </c>
      <c r="C400" s="2" t="s">
        <v>452</v>
      </c>
      <c r="D400" s="95">
        <v>2364.7950000000001</v>
      </c>
      <c r="E400" s="95">
        <v>2402.377</v>
      </c>
      <c r="F400" s="95">
        <v>2460.8710000000001</v>
      </c>
      <c r="G400" s="95">
        <v>2478.7269999999999</v>
      </c>
      <c r="H400" s="95">
        <v>2480.1320000000001</v>
      </c>
      <c r="I400" s="95">
        <v>2519.0819999999999</v>
      </c>
      <c r="J400" s="95">
        <v>2561.0810000000001</v>
      </c>
      <c r="K400" s="95">
        <v>2629.7280000000001</v>
      </c>
      <c r="L400" s="95">
        <v>2723.5320000000002</v>
      </c>
      <c r="M400" s="95">
        <v>2756.4</v>
      </c>
      <c r="N400" s="95">
        <v>2851.752</v>
      </c>
      <c r="O400" s="95">
        <v>2928.279</v>
      </c>
      <c r="R400" s="191">
        <v>3228.357</v>
      </c>
      <c r="S400" s="95">
        <f t="shared" si="24"/>
        <v>863.5619999999999</v>
      </c>
      <c r="T400" s="192">
        <f t="shared" si="25"/>
        <v>0.36517414828769507</v>
      </c>
      <c r="V400" s="95">
        <f t="shared" si="26"/>
        <v>300.07799999999997</v>
      </c>
      <c r="W400" s="192">
        <f t="shared" si="27"/>
        <v>0.10247589112922641</v>
      </c>
    </row>
    <row r="401" spans="1:23" ht="12.75" x14ac:dyDescent="0.2">
      <c r="A401" s="1">
        <v>121397803</v>
      </c>
      <c r="B401" s="2" t="s">
        <v>460</v>
      </c>
      <c r="C401" s="2" t="s">
        <v>452</v>
      </c>
      <c r="D401" s="95">
        <v>3141.33</v>
      </c>
      <c r="E401" s="95">
        <v>3203.009</v>
      </c>
      <c r="F401" s="95">
        <v>3341.7350000000001</v>
      </c>
      <c r="G401" s="95">
        <v>3464.0790000000002</v>
      </c>
      <c r="H401" s="95">
        <v>3524.7640000000001</v>
      </c>
      <c r="I401" s="95">
        <v>3672.5929999999998</v>
      </c>
      <c r="J401" s="95">
        <v>3695.3820000000001</v>
      </c>
      <c r="K401" s="95">
        <v>3792.4549999999999</v>
      </c>
      <c r="L401" s="95">
        <v>3794.8969999999999</v>
      </c>
      <c r="M401" s="95">
        <v>3919.922</v>
      </c>
      <c r="N401" s="95">
        <v>3911.2730000000001</v>
      </c>
      <c r="O401" s="95">
        <v>3938.5030000000002</v>
      </c>
      <c r="R401" s="191">
        <v>4536.143</v>
      </c>
      <c r="S401" s="95">
        <f t="shared" si="24"/>
        <v>1394.8130000000001</v>
      </c>
      <c r="T401" s="192">
        <f t="shared" si="25"/>
        <v>0.44401988966456885</v>
      </c>
      <c r="V401" s="95">
        <f t="shared" si="26"/>
        <v>597.63999999999987</v>
      </c>
      <c r="W401" s="192">
        <f t="shared" si="27"/>
        <v>0.15174293379997422</v>
      </c>
    </row>
    <row r="402" spans="1:23" ht="12.75" x14ac:dyDescent="0.2">
      <c r="A402" s="1">
        <v>122091002</v>
      </c>
      <c r="B402" s="2" t="s">
        <v>461</v>
      </c>
      <c r="C402" s="2" t="s">
        <v>462</v>
      </c>
      <c r="D402" s="95">
        <v>7769.9759999999997</v>
      </c>
      <c r="E402" s="95">
        <v>7845.933</v>
      </c>
      <c r="F402" s="95">
        <v>7894.0770000000002</v>
      </c>
      <c r="G402" s="95">
        <v>7916.9219999999996</v>
      </c>
      <c r="H402" s="95">
        <v>7890.8770000000004</v>
      </c>
      <c r="I402" s="95">
        <v>7690.701</v>
      </c>
      <c r="J402" s="95">
        <v>7532.0209999999997</v>
      </c>
      <c r="K402" s="95">
        <v>7542.366</v>
      </c>
      <c r="L402" s="95">
        <v>7397.8140000000003</v>
      </c>
      <c r="M402" s="95">
        <v>7365.0010000000002</v>
      </c>
      <c r="N402" s="95">
        <v>7262.3010000000004</v>
      </c>
      <c r="O402" s="95">
        <v>7108.1959999999999</v>
      </c>
      <c r="R402" s="191">
        <v>7617.3530000000001</v>
      </c>
      <c r="S402" s="95">
        <f t="shared" si="24"/>
        <v>-152.62299999999959</v>
      </c>
      <c r="T402" s="192">
        <f t="shared" si="25"/>
        <v>-1.9642660414909852E-2</v>
      </c>
      <c r="V402" s="95">
        <f t="shared" si="26"/>
        <v>509.15700000000015</v>
      </c>
      <c r="W402" s="192">
        <f t="shared" si="27"/>
        <v>7.1629566770528022E-2</v>
      </c>
    </row>
    <row r="403" spans="1:23" ht="12.75" x14ac:dyDescent="0.2">
      <c r="A403" s="1">
        <v>122091303</v>
      </c>
      <c r="B403" s="2" t="s">
        <v>463</v>
      </c>
      <c r="C403" s="2" t="s">
        <v>462</v>
      </c>
      <c r="D403" s="95">
        <v>1406.3</v>
      </c>
      <c r="E403" s="95">
        <v>1393.684</v>
      </c>
      <c r="F403" s="95">
        <v>1398.9739999999999</v>
      </c>
      <c r="G403" s="95">
        <v>1466.3430000000001</v>
      </c>
      <c r="H403" s="95">
        <v>1438.481</v>
      </c>
      <c r="I403" s="95">
        <v>1437.5160000000001</v>
      </c>
      <c r="J403" s="95">
        <v>1454.0530000000001</v>
      </c>
      <c r="K403" s="95">
        <v>1461.1579999999999</v>
      </c>
      <c r="L403" s="95">
        <v>1469.433</v>
      </c>
      <c r="M403" s="95">
        <v>1434.9829999999999</v>
      </c>
      <c r="N403" s="95">
        <v>1409.222</v>
      </c>
      <c r="O403" s="95">
        <v>1417.6949999999999</v>
      </c>
      <c r="R403" s="191">
        <v>1386.9559999999999</v>
      </c>
      <c r="S403" s="95">
        <f t="shared" si="24"/>
        <v>-19.344000000000051</v>
      </c>
      <c r="T403" s="192">
        <f t="shared" si="25"/>
        <v>-1.3755244257981976E-2</v>
      </c>
      <c r="V403" s="95">
        <f t="shared" si="26"/>
        <v>-30.739000000000033</v>
      </c>
      <c r="W403" s="192">
        <f t="shared" si="27"/>
        <v>-2.1682378790924731E-2</v>
      </c>
    </row>
    <row r="404" spans="1:23" ht="12.75" x14ac:dyDescent="0.2">
      <c r="A404" s="1">
        <v>122091352</v>
      </c>
      <c r="B404" s="2" t="s">
        <v>464</v>
      </c>
      <c r="C404" s="2" t="s">
        <v>462</v>
      </c>
      <c r="D404" s="95">
        <v>7799.1610000000001</v>
      </c>
      <c r="E404" s="95">
        <v>7999.9049999999997</v>
      </c>
      <c r="F404" s="95">
        <v>8055.58</v>
      </c>
      <c r="G404" s="95">
        <v>8085.82</v>
      </c>
      <c r="H404" s="95">
        <v>7988.1679999999997</v>
      </c>
      <c r="I404" s="95">
        <v>7948.68</v>
      </c>
      <c r="J404" s="95">
        <v>8063.3280000000004</v>
      </c>
      <c r="K404" s="95">
        <v>7963.7749999999996</v>
      </c>
      <c r="L404" s="95">
        <v>7853.6639999999998</v>
      </c>
      <c r="M404" s="95">
        <v>7751.7629999999999</v>
      </c>
      <c r="N404" s="95">
        <v>7753.4380000000001</v>
      </c>
      <c r="O404" s="95">
        <v>7687.8869999999997</v>
      </c>
      <c r="R404" s="191">
        <v>7231.6819999999998</v>
      </c>
      <c r="S404" s="95">
        <f t="shared" si="24"/>
        <v>-567.47900000000027</v>
      </c>
      <c r="T404" s="192">
        <f t="shared" si="25"/>
        <v>-7.2761544478951043E-2</v>
      </c>
      <c r="V404" s="95">
        <f t="shared" si="26"/>
        <v>-456.20499999999993</v>
      </c>
      <c r="W404" s="192">
        <f t="shared" si="27"/>
        <v>-5.9340752537075526E-2</v>
      </c>
    </row>
    <row r="405" spans="1:23" ht="12.75" x14ac:dyDescent="0.2">
      <c r="A405" s="1">
        <v>122092002</v>
      </c>
      <c r="B405" s="2" t="s">
        <v>465</v>
      </c>
      <c r="C405" s="2" t="s">
        <v>462</v>
      </c>
      <c r="D405" s="95">
        <v>6320.0119999999997</v>
      </c>
      <c r="E405" s="95">
        <v>6472.5439999999999</v>
      </c>
      <c r="F405" s="95">
        <v>6189.7569999999996</v>
      </c>
      <c r="G405" s="95">
        <v>6146.4369999999999</v>
      </c>
      <c r="H405" s="95">
        <v>6282.5039999999999</v>
      </c>
      <c r="I405" s="95">
        <v>6343.6930000000002</v>
      </c>
      <c r="J405" s="95">
        <v>6524.0079999999998</v>
      </c>
      <c r="K405" s="95">
        <v>6546.9560000000001</v>
      </c>
      <c r="L405" s="95">
        <v>6509.0559999999996</v>
      </c>
      <c r="M405" s="95">
        <v>6413.5749999999998</v>
      </c>
      <c r="N405" s="95">
        <v>6451.05</v>
      </c>
      <c r="O405" s="95">
        <v>6353.2610000000004</v>
      </c>
      <c r="R405" s="191">
        <v>5628.5969999999998</v>
      </c>
      <c r="S405" s="95">
        <f t="shared" si="24"/>
        <v>-691.41499999999996</v>
      </c>
      <c r="T405" s="192">
        <f t="shared" si="25"/>
        <v>-0.1094008998717091</v>
      </c>
      <c r="V405" s="95">
        <f t="shared" si="26"/>
        <v>-724.66400000000067</v>
      </c>
      <c r="W405" s="192">
        <f t="shared" si="27"/>
        <v>-0.11406173931780871</v>
      </c>
    </row>
    <row r="406" spans="1:23" ht="12.75" x14ac:dyDescent="0.2">
      <c r="A406" s="1">
        <v>122092102</v>
      </c>
      <c r="B406" s="2" t="s">
        <v>466</v>
      </c>
      <c r="C406" s="2" t="s">
        <v>462</v>
      </c>
      <c r="D406" s="95">
        <v>10930.487999999999</v>
      </c>
      <c r="E406" s="95">
        <v>11404.094999999999</v>
      </c>
      <c r="F406" s="95">
        <v>12400.048000000001</v>
      </c>
      <c r="G406" s="95">
        <v>13080.661</v>
      </c>
      <c r="H406" s="95">
        <v>13814.207</v>
      </c>
      <c r="I406" s="95">
        <v>14067.346</v>
      </c>
      <c r="J406" s="95">
        <v>14993.237999999999</v>
      </c>
      <c r="K406" s="95">
        <v>15843.18</v>
      </c>
      <c r="L406" s="95">
        <v>16586.817999999999</v>
      </c>
      <c r="M406" s="95">
        <v>17296.413</v>
      </c>
      <c r="N406" s="95">
        <v>17947.723999999998</v>
      </c>
      <c r="O406" s="95">
        <v>18578.695</v>
      </c>
      <c r="R406" s="191">
        <v>18865.059000000001</v>
      </c>
      <c r="S406" s="95">
        <f t="shared" si="24"/>
        <v>7934.5710000000017</v>
      </c>
      <c r="T406" s="192">
        <f t="shared" si="25"/>
        <v>0.72591187145532776</v>
      </c>
      <c r="V406" s="95">
        <f t="shared" si="26"/>
        <v>286.3640000000014</v>
      </c>
      <c r="W406" s="192">
        <f t="shared" si="27"/>
        <v>1.5413569144657437E-2</v>
      </c>
    </row>
    <row r="407" spans="1:23" ht="12.75" x14ac:dyDescent="0.2">
      <c r="A407" s="1">
        <v>122092353</v>
      </c>
      <c r="B407" s="2" t="s">
        <v>467</v>
      </c>
      <c r="C407" s="2" t="s">
        <v>462</v>
      </c>
      <c r="D407" s="95">
        <v>10338.86</v>
      </c>
      <c r="E407" s="95">
        <v>10636.02</v>
      </c>
      <c r="F407" s="95">
        <v>10964.307000000001</v>
      </c>
      <c r="G407" s="95">
        <v>11252.791999999999</v>
      </c>
      <c r="H407" s="95">
        <v>11573.187</v>
      </c>
      <c r="I407" s="95">
        <v>11608.922</v>
      </c>
      <c r="J407" s="95">
        <v>11690.152</v>
      </c>
      <c r="K407" s="95">
        <v>11869.743</v>
      </c>
      <c r="L407" s="95">
        <v>12079.513999999999</v>
      </c>
      <c r="M407" s="95">
        <v>12257.835999999999</v>
      </c>
      <c r="N407" s="95">
        <v>12332.268</v>
      </c>
      <c r="O407" s="95">
        <v>12526.652</v>
      </c>
      <c r="R407" s="191">
        <v>11055.984</v>
      </c>
      <c r="S407" s="95">
        <f t="shared" si="24"/>
        <v>717.1239999999998</v>
      </c>
      <c r="T407" s="192">
        <f t="shared" si="25"/>
        <v>6.936199929199155E-2</v>
      </c>
      <c r="V407" s="95">
        <f t="shared" si="26"/>
        <v>-1470.6679999999997</v>
      </c>
      <c r="W407" s="192">
        <f t="shared" si="27"/>
        <v>-0.11740311776841886</v>
      </c>
    </row>
    <row r="408" spans="1:23" ht="12.75" x14ac:dyDescent="0.2">
      <c r="A408" s="1">
        <v>122097203</v>
      </c>
      <c r="B408" s="2" t="s">
        <v>468</v>
      </c>
      <c r="C408" s="2" t="s">
        <v>462</v>
      </c>
      <c r="D408" s="95">
        <v>1104.5619999999999</v>
      </c>
      <c r="E408" s="95">
        <v>1076.5319999999999</v>
      </c>
      <c r="F408" s="95">
        <v>1150.597</v>
      </c>
      <c r="G408" s="95">
        <v>1136.5519999999999</v>
      </c>
      <c r="H408" s="95">
        <v>1078.3879999999999</v>
      </c>
      <c r="I408" s="95">
        <v>1097.8879999999999</v>
      </c>
      <c r="J408" s="95">
        <v>1091.5250000000001</v>
      </c>
      <c r="K408" s="95">
        <v>1138.2080000000001</v>
      </c>
      <c r="L408" s="95">
        <v>1138.4949999999999</v>
      </c>
      <c r="M408" s="95">
        <v>1099.393</v>
      </c>
      <c r="N408" s="95">
        <v>1117.173</v>
      </c>
      <c r="O408" s="95">
        <v>1016.97</v>
      </c>
      <c r="R408" s="191">
        <v>974.351</v>
      </c>
      <c r="S408" s="95">
        <f t="shared" si="24"/>
        <v>-130.2109999999999</v>
      </c>
      <c r="T408" s="192">
        <f t="shared" si="25"/>
        <v>-0.11788473621218176</v>
      </c>
      <c r="V408" s="95">
        <f t="shared" si="26"/>
        <v>-42.619000000000028</v>
      </c>
      <c r="W408" s="192">
        <f t="shared" si="27"/>
        <v>-4.190782422293679E-2</v>
      </c>
    </row>
    <row r="409" spans="1:23" ht="12.75" x14ac:dyDescent="0.2">
      <c r="A409" s="1">
        <v>122097502</v>
      </c>
      <c r="B409" s="2" t="s">
        <v>469</v>
      </c>
      <c r="C409" s="2" t="s">
        <v>462</v>
      </c>
      <c r="D409" s="95">
        <v>9571.7219999999998</v>
      </c>
      <c r="E409" s="95">
        <v>9800.8510000000006</v>
      </c>
      <c r="F409" s="95">
        <v>9938.3430000000008</v>
      </c>
      <c r="G409" s="95">
        <v>10313.686</v>
      </c>
      <c r="H409" s="95">
        <v>10167.138000000001</v>
      </c>
      <c r="I409" s="95">
        <v>10331.4</v>
      </c>
      <c r="J409" s="95">
        <v>10552.097</v>
      </c>
      <c r="K409" s="95">
        <v>10777.467000000001</v>
      </c>
      <c r="L409" s="95">
        <v>10254.235000000001</v>
      </c>
      <c r="M409" s="95">
        <v>10169.15</v>
      </c>
      <c r="N409" s="95">
        <v>10063.437</v>
      </c>
      <c r="O409" s="95">
        <v>9947.1890000000003</v>
      </c>
      <c r="R409" s="191">
        <v>9075.3040000000001</v>
      </c>
      <c r="S409" s="95">
        <f t="shared" si="24"/>
        <v>-496.41799999999967</v>
      </c>
      <c r="T409" s="192">
        <f t="shared" si="25"/>
        <v>-5.1862977215593985E-2</v>
      </c>
      <c r="V409" s="95">
        <f t="shared" si="26"/>
        <v>-871.88500000000022</v>
      </c>
      <c r="W409" s="192">
        <f t="shared" si="27"/>
        <v>-8.7651395786286973E-2</v>
      </c>
    </row>
    <row r="410" spans="1:23" ht="12.75" x14ac:dyDescent="0.2">
      <c r="A410" s="1">
        <v>122097604</v>
      </c>
      <c r="B410" s="2" t="s">
        <v>470</v>
      </c>
      <c r="C410" s="2" t="s">
        <v>462</v>
      </c>
      <c r="D410" s="95">
        <v>816.53499999999997</v>
      </c>
      <c r="E410" s="95">
        <v>872.31500000000005</v>
      </c>
      <c r="F410" s="95">
        <v>893.54200000000003</v>
      </c>
      <c r="G410" s="95">
        <v>933.92399999999998</v>
      </c>
      <c r="H410" s="95">
        <v>990.00800000000004</v>
      </c>
      <c r="I410" s="95">
        <v>1059.3910000000001</v>
      </c>
      <c r="J410" s="95">
        <v>1077.213</v>
      </c>
      <c r="K410" s="95">
        <v>1141.9970000000001</v>
      </c>
      <c r="L410" s="95">
        <v>1211.5039999999999</v>
      </c>
      <c r="M410" s="95">
        <v>1242.3119999999999</v>
      </c>
      <c r="N410" s="95">
        <v>1281.8630000000001</v>
      </c>
      <c r="O410" s="95">
        <v>1352.7650000000001</v>
      </c>
      <c r="R410" s="191">
        <v>1486.9880000000001</v>
      </c>
      <c r="S410" s="95">
        <f t="shared" si="24"/>
        <v>670.45300000000009</v>
      </c>
      <c r="T410" s="192">
        <f t="shared" si="25"/>
        <v>0.82109523780364602</v>
      </c>
      <c r="V410" s="95">
        <f t="shared" si="26"/>
        <v>134.22299999999996</v>
      </c>
      <c r="W410" s="192">
        <f t="shared" si="27"/>
        <v>9.9221224676865491E-2</v>
      </c>
    </row>
    <row r="411" spans="1:23" ht="12.75" x14ac:dyDescent="0.2">
      <c r="A411" s="1">
        <v>122098003</v>
      </c>
      <c r="B411" s="2" t="s">
        <v>471</v>
      </c>
      <c r="C411" s="2" t="s">
        <v>462</v>
      </c>
      <c r="D411" s="95">
        <v>2194.6320000000001</v>
      </c>
      <c r="E411" s="95">
        <v>2158.7170000000001</v>
      </c>
      <c r="F411" s="95">
        <v>2188.56</v>
      </c>
      <c r="G411" s="95">
        <v>2180.7730000000001</v>
      </c>
      <c r="H411" s="95">
        <v>2204.4119999999998</v>
      </c>
      <c r="I411" s="95">
        <v>2236.6959999999999</v>
      </c>
      <c r="J411" s="95">
        <v>2301.0740000000001</v>
      </c>
      <c r="K411" s="95">
        <v>2209.7840000000001</v>
      </c>
      <c r="L411" s="95">
        <v>2232.433</v>
      </c>
      <c r="M411" s="95">
        <v>2200.48</v>
      </c>
      <c r="N411" s="95">
        <v>2198.2350000000001</v>
      </c>
      <c r="O411" s="95">
        <v>2206.4580000000001</v>
      </c>
      <c r="R411" s="191">
        <v>1677.44</v>
      </c>
      <c r="S411" s="95">
        <f t="shared" si="24"/>
        <v>-517.19200000000001</v>
      </c>
      <c r="T411" s="192">
        <f t="shared" si="25"/>
        <v>-0.23566228871172934</v>
      </c>
      <c r="V411" s="95">
        <f t="shared" si="26"/>
        <v>-529.01800000000003</v>
      </c>
      <c r="W411" s="192">
        <f t="shared" si="27"/>
        <v>-0.23975892584404507</v>
      </c>
    </row>
    <row r="412" spans="1:23" ht="12.75" x14ac:dyDescent="0.2">
      <c r="A412" s="1">
        <v>122098103</v>
      </c>
      <c r="B412" s="2" t="s">
        <v>472</v>
      </c>
      <c r="C412" s="2" t="s">
        <v>462</v>
      </c>
      <c r="D412" s="95">
        <v>6073.0280000000002</v>
      </c>
      <c r="E412" s="95">
        <v>6347.7380000000003</v>
      </c>
      <c r="F412" s="95">
        <v>6358.2730000000001</v>
      </c>
      <c r="G412" s="95">
        <v>6417.07</v>
      </c>
      <c r="H412" s="95">
        <v>6625.5230000000001</v>
      </c>
      <c r="I412" s="95">
        <v>6733.7759999999998</v>
      </c>
      <c r="J412" s="95">
        <v>6839.14</v>
      </c>
      <c r="K412" s="95">
        <v>6855.5450000000001</v>
      </c>
      <c r="L412" s="95">
        <v>6874.7650000000003</v>
      </c>
      <c r="M412" s="95">
        <v>6930.018</v>
      </c>
      <c r="N412" s="95">
        <v>7084.7489999999998</v>
      </c>
      <c r="O412" s="95">
        <v>7096.11</v>
      </c>
      <c r="R412" s="191">
        <v>7492.5879999999997</v>
      </c>
      <c r="S412" s="95">
        <f t="shared" si="24"/>
        <v>1419.5599999999995</v>
      </c>
      <c r="T412" s="192">
        <f t="shared" si="25"/>
        <v>0.23374830479951672</v>
      </c>
      <c r="V412" s="95">
        <f t="shared" si="26"/>
        <v>396.47800000000007</v>
      </c>
      <c r="W412" s="192">
        <f t="shared" si="27"/>
        <v>5.5872583711357358E-2</v>
      </c>
    </row>
    <row r="413" spans="1:23" ht="12.75" x14ac:dyDescent="0.2">
      <c r="A413" s="1">
        <v>122098202</v>
      </c>
      <c r="B413" s="2" t="s">
        <v>473</v>
      </c>
      <c r="C413" s="2" t="s">
        <v>462</v>
      </c>
      <c r="D413" s="95">
        <v>10260.684999999999</v>
      </c>
      <c r="E413" s="95">
        <v>10570.35</v>
      </c>
      <c r="F413" s="95">
        <v>10771.463</v>
      </c>
      <c r="G413" s="95">
        <v>10965.151</v>
      </c>
      <c r="H413" s="95">
        <v>11162.079</v>
      </c>
      <c r="I413" s="95">
        <v>11155.894</v>
      </c>
      <c r="J413" s="95">
        <v>11406.076999999999</v>
      </c>
      <c r="K413" s="95">
        <v>11353.092000000001</v>
      </c>
      <c r="L413" s="95">
        <v>11452.334000000001</v>
      </c>
      <c r="M413" s="95">
        <v>11494.495999999999</v>
      </c>
      <c r="N413" s="95">
        <v>11532.99</v>
      </c>
      <c r="O413" s="95">
        <v>11542.199000000001</v>
      </c>
      <c r="R413" s="191">
        <v>11084.77</v>
      </c>
      <c r="S413" s="95">
        <f t="shared" si="24"/>
        <v>824.08500000000095</v>
      </c>
      <c r="T413" s="192">
        <f t="shared" si="25"/>
        <v>8.0314813289756093E-2</v>
      </c>
      <c r="V413" s="95">
        <f t="shared" si="26"/>
        <v>-457.42900000000009</v>
      </c>
      <c r="W413" s="192">
        <f t="shared" si="27"/>
        <v>-3.963100965422621E-2</v>
      </c>
    </row>
    <row r="414" spans="1:23" ht="12.75" x14ac:dyDescent="0.2">
      <c r="A414" s="1">
        <v>122098403</v>
      </c>
      <c r="B414" s="2" t="s">
        <v>474</v>
      </c>
      <c r="C414" s="2" t="s">
        <v>462</v>
      </c>
      <c r="D414" s="95">
        <v>4553.2579999999998</v>
      </c>
      <c r="E414" s="95">
        <v>4610.1859999999997</v>
      </c>
      <c r="F414" s="95">
        <v>4648.027</v>
      </c>
      <c r="G414" s="95">
        <v>4805.6570000000002</v>
      </c>
      <c r="H414" s="95">
        <v>4910.7079999999996</v>
      </c>
      <c r="I414" s="95">
        <v>4938.8109999999997</v>
      </c>
      <c r="J414" s="95">
        <v>5011.915</v>
      </c>
      <c r="K414" s="95">
        <v>5054.0919999999996</v>
      </c>
      <c r="L414" s="95">
        <v>5103.8069999999998</v>
      </c>
      <c r="M414" s="95">
        <v>5234.8230000000003</v>
      </c>
      <c r="N414" s="95">
        <v>5189.2950000000001</v>
      </c>
      <c r="O414" s="95">
        <v>5343.4260000000004</v>
      </c>
      <c r="R414" s="191">
        <v>5450.6220000000003</v>
      </c>
      <c r="S414" s="95">
        <f t="shared" si="24"/>
        <v>897.36400000000049</v>
      </c>
      <c r="T414" s="192">
        <f t="shared" si="25"/>
        <v>0.19708173795554754</v>
      </c>
      <c r="V414" s="95">
        <f t="shared" si="26"/>
        <v>107.19599999999991</v>
      </c>
      <c r="W414" s="192">
        <f t="shared" si="27"/>
        <v>2.006128652291618E-2</v>
      </c>
    </row>
    <row r="415" spans="1:23" ht="12.75" x14ac:dyDescent="0.2">
      <c r="A415" s="1">
        <v>123460302</v>
      </c>
      <c r="B415" s="2" t="s">
        <v>662</v>
      </c>
      <c r="C415" s="2" t="s">
        <v>476</v>
      </c>
      <c r="D415" s="95">
        <v>6126.0259999999998</v>
      </c>
      <c r="E415" s="95">
        <v>6290.2309999999998</v>
      </c>
      <c r="F415" s="95">
        <v>6554.1850000000004</v>
      </c>
      <c r="G415" s="95">
        <v>6749.9889999999996</v>
      </c>
      <c r="H415" s="95">
        <v>6820.0550000000003</v>
      </c>
      <c r="I415" s="95">
        <v>7026.9160000000002</v>
      </c>
      <c r="J415" s="95">
        <v>7152.4849999999997</v>
      </c>
      <c r="K415" s="95">
        <v>7297.0730000000003</v>
      </c>
      <c r="L415" s="95">
        <v>7426.1390000000001</v>
      </c>
      <c r="M415" s="95">
        <v>7538.1379999999999</v>
      </c>
      <c r="N415" s="95">
        <v>7535.5420000000004</v>
      </c>
      <c r="O415" s="95">
        <v>7503.2579999999998</v>
      </c>
      <c r="R415" s="191">
        <v>7871.3850000000002</v>
      </c>
      <c r="S415" s="95">
        <f t="shared" si="24"/>
        <v>1745.3590000000004</v>
      </c>
      <c r="T415" s="192">
        <f t="shared" si="25"/>
        <v>0.28490884628958485</v>
      </c>
      <c r="V415" s="95">
        <f t="shared" si="26"/>
        <v>368.12700000000041</v>
      </c>
      <c r="W415" s="192">
        <f t="shared" si="27"/>
        <v>4.9062287342378524E-2</v>
      </c>
    </row>
    <row r="416" spans="1:23" ht="12.75" x14ac:dyDescent="0.2">
      <c r="A416" s="1">
        <v>123460504</v>
      </c>
      <c r="B416" s="2" t="s">
        <v>477</v>
      </c>
      <c r="C416" s="2" t="s">
        <v>476</v>
      </c>
      <c r="D416" s="95">
        <v>5.2610000000000001</v>
      </c>
      <c r="E416" s="95">
        <v>7</v>
      </c>
      <c r="F416" s="95">
        <v>7</v>
      </c>
      <c r="G416" s="95">
        <v>10.577999999999999</v>
      </c>
      <c r="H416" s="95">
        <v>15.824</v>
      </c>
      <c r="I416" s="95">
        <v>11</v>
      </c>
      <c r="J416" s="95">
        <v>10</v>
      </c>
      <c r="K416" s="95">
        <v>9.5</v>
      </c>
      <c r="L416" s="95">
        <v>9.4459999999999997</v>
      </c>
      <c r="M416" s="95">
        <v>8.9960000000000004</v>
      </c>
      <c r="N416" s="95">
        <v>18.489000000000001</v>
      </c>
      <c r="O416" s="95">
        <v>33.353000000000002</v>
      </c>
      <c r="R416" s="191">
        <v>1.7769999999999999</v>
      </c>
      <c r="S416" s="95">
        <f t="shared" si="24"/>
        <v>-3.484</v>
      </c>
      <c r="T416" s="192">
        <f t="shared" si="25"/>
        <v>-0.66223151492111765</v>
      </c>
      <c r="V416" s="95">
        <f t="shared" si="26"/>
        <v>-31.576000000000001</v>
      </c>
      <c r="W416" s="192">
        <f t="shared" si="27"/>
        <v>-0.94672143435373124</v>
      </c>
    </row>
    <row r="417" spans="1:23" ht="12.75" x14ac:dyDescent="0.2">
      <c r="A417" s="1">
        <v>123461302</v>
      </c>
      <c r="B417" s="2" t="s">
        <v>478</v>
      </c>
      <c r="C417" s="2" t="s">
        <v>476</v>
      </c>
      <c r="D417" s="95">
        <v>4329.9260000000004</v>
      </c>
      <c r="E417" s="95">
        <v>4420.4939999999997</v>
      </c>
      <c r="F417" s="95">
        <v>4558.9380000000001</v>
      </c>
      <c r="G417" s="95">
        <v>4779.0039999999999</v>
      </c>
      <c r="H417" s="95">
        <v>4853.3180000000002</v>
      </c>
      <c r="I417" s="95">
        <v>4937.299</v>
      </c>
      <c r="J417" s="95">
        <v>5026.5640000000003</v>
      </c>
      <c r="K417" s="95">
        <v>5125.43</v>
      </c>
      <c r="L417" s="95">
        <v>5137.4970000000003</v>
      </c>
      <c r="M417" s="95">
        <v>5050.8980000000001</v>
      </c>
      <c r="N417" s="95">
        <v>4953.6210000000001</v>
      </c>
      <c r="O417" s="95">
        <v>4905.2749999999996</v>
      </c>
      <c r="R417" s="191">
        <v>4642.8860000000004</v>
      </c>
      <c r="S417" s="95">
        <f t="shared" si="24"/>
        <v>312.96000000000004</v>
      </c>
      <c r="T417" s="192">
        <f t="shared" si="25"/>
        <v>7.2278371501037206E-2</v>
      </c>
      <c r="V417" s="95">
        <f t="shared" si="26"/>
        <v>-262.38899999999921</v>
      </c>
      <c r="W417" s="192">
        <f t="shared" si="27"/>
        <v>-5.3491190606031108E-2</v>
      </c>
    </row>
    <row r="418" spans="1:23" ht="12.75" x14ac:dyDescent="0.2">
      <c r="A418" s="1">
        <v>123461602</v>
      </c>
      <c r="B418" s="2" t="s">
        <v>479</v>
      </c>
      <c r="C418" s="2" t="s">
        <v>476</v>
      </c>
      <c r="D418" s="95">
        <v>3911.4540000000002</v>
      </c>
      <c r="E418" s="95">
        <v>4048.1979999999999</v>
      </c>
      <c r="F418" s="95">
        <v>4235.2439999999997</v>
      </c>
      <c r="G418" s="95">
        <v>4351.1090000000004</v>
      </c>
      <c r="H418" s="95">
        <v>4378.942</v>
      </c>
      <c r="I418" s="95">
        <v>4561.3860000000004</v>
      </c>
      <c r="J418" s="95">
        <v>4626.8789999999999</v>
      </c>
      <c r="K418" s="95">
        <v>4634.5590000000002</v>
      </c>
      <c r="L418" s="95">
        <v>4629.8130000000001</v>
      </c>
      <c r="M418" s="95">
        <v>4689.17</v>
      </c>
      <c r="N418" s="95">
        <v>4741.8720000000003</v>
      </c>
      <c r="O418" s="95">
        <v>4717.5339999999997</v>
      </c>
      <c r="R418" s="191">
        <v>4859.5150000000003</v>
      </c>
      <c r="S418" s="95">
        <f t="shared" si="24"/>
        <v>948.06100000000015</v>
      </c>
      <c r="T418" s="192">
        <f t="shared" si="25"/>
        <v>0.24238071060020139</v>
      </c>
      <c r="V418" s="95">
        <f t="shared" si="26"/>
        <v>141.98100000000068</v>
      </c>
      <c r="W418" s="192">
        <f t="shared" si="27"/>
        <v>3.0096444455938353E-2</v>
      </c>
    </row>
    <row r="419" spans="1:23" ht="12.75" x14ac:dyDescent="0.2">
      <c r="A419" s="1">
        <v>123463603</v>
      </c>
      <c r="B419" s="2" t="s">
        <v>480</v>
      </c>
      <c r="C419" s="2" t="s">
        <v>476</v>
      </c>
      <c r="D419" s="95">
        <v>3540.413</v>
      </c>
      <c r="E419" s="95">
        <v>3757.4250000000002</v>
      </c>
      <c r="F419" s="95">
        <v>3973.1619999999998</v>
      </c>
      <c r="G419" s="95">
        <v>4201.2489999999998</v>
      </c>
      <c r="H419" s="95">
        <v>4484.8680000000004</v>
      </c>
      <c r="I419" s="95">
        <v>4732.0820000000003</v>
      </c>
      <c r="J419" s="95">
        <v>4942.3</v>
      </c>
      <c r="K419" s="95">
        <v>5032.9949999999999</v>
      </c>
      <c r="L419" s="95">
        <v>5236.375</v>
      </c>
      <c r="M419" s="95">
        <v>5298.4089999999997</v>
      </c>
      <c r="N419" s="95">
        <v>5419.7759999999998</v>
      </c>
      <c r="O419" s="95">
        <v>5553.5540000000001</v>
      </c>
      <c r="R419" s="191">
        <v>4819.6570000000002</v>
      </c>
      <c r="S419" s="95">
        <f t="shared" si="24"/>
        <v>1279.2440000000001</v>
      </c>
      <c r="T419" s="192">
        <f t="shared" si="25"/>
        <v>0.36132620685778755</v>
      </c>
      <c r="V419" s="95">
        <f t="shared" si="26"/>
        <v>-733.89699999999993</v>
      </c>
      <c r="W419" s="192">
        <f t="shared" si="27"/>
        <v>-0.13214907066717996</v>
      </c>
    </row>
    <row r="420" spans="1:23" ht="12.75" x14ac:dyDescent="0.2">
      <c r="A420" s="1">
        <v>123463803</v>
      </c>
      <c r="B420" s="2" t="s">
        <v>481</v>
      </c>
      <c r="C420" s="2" t="s">
        <v>476</v>
      </c>
      <c r="D420" s="95">
        <v>489.62</v>
      </c>
      <c r="E420" s="95">
        <v>525.90800000000002</v>
      </c>
      <c r="F420" s="95">
        <v>552.17399999999998</v>
      </c>
      <c r="G420" s="95">
        <v>594.32299999999998</v>
      </c>
      <c r="H420" s="95">
        <v>619.50199999999995</v>
      </c>
      <c r="I420" s="95">
        <v>620.71400000000006</v>
      </c>
      <c r="J420" s="95">
        <v>610.31399999999996</v>
      </c>
      <c r="K420" s="95">
        <v>601.90800000000002</v>
      </c>
      <c r="L420" s="95">
        <v>619.98299999999995</v>
      </c>
      <c r="M420" s="95">
        <v>596.04899999999998</v>
      </c>
      <c r="N420" s="95">
        <v>598.05200000000002</v>
      </c>
      <c r="O420" s="95">
        <v>586.71</v>
      </c>
      <c r="R420" s="191">
        <v>669.55100000000004</v>
      </c>
      <c r="S420" s="95">
        <f t="shared" si="24"/>
        <v>179.93100000000004</v>
      </c>
      <c r="T420" s="192">
        <f t="shared" si="25"/>
        <v>0.36749111555900504</v>
      </c>
      <c r="V420" s="95">
        <f t="shared" si="26"/>
        <v>82.841000000000008</v>
      </c>
      <c r="W420" s="192">
        <f t="shared" si="27"/>
        <v>0.14119582076323908</v>
      </c>
    </row>
    <row r="421" spans="1:23" ht="12.75" x14ac:dyDescent="0.2">
      <c r="A421" s="1">
        <v>123464502</v>
      </c>
      <c r="B421" s="2" t="s">
        <v>482</v>
      </c>
      <c r="C421" s="2" t="s">
        <v>476</v>
      </c>
      <c r="D421" s="95">
        <v>5333.4470000000001</v>
      </c>
      <c r="E421" s="95">
        <v>5446.6090000000004</v>
      </c>
      <c r="F421" s="95">
        <v>5575.5039999999999</v>
      </c>
      <c r="G421" s="95">
        <v>5762.7079999999996</v>
      </c>
      <c r="H421" s="95">
        <v>5981.8959999999997</v>
      </c>
      <c r="I421" s="95">
        <v>6076.9229999999998</v>
      </c>
      <c r="J421" s="95">
        <v>6190.107</v>
      </c>
      <c r="K421" s="95">
        <v>6315.8029999999999</v>
      </c>
      <c r="L421" s="95">
        <v>6458.1580000000004</v>
      </c>
      <c r="M421" s="95">
        <v>6477.1319999999996</v>
      </c>
      <c r="N421" s="95">
        <v>6531.1409999999996</v>
      </c>
      <c r="O421" s="95">
        <v>6671.3509999999997</v>
      </c>
      <c r="R421" s="191">
        <v>8412.1859999999997</v>
      </c>
      <c r="S421" s="95">
        <f t="shared" si="24"/>
        <v>3078.7389999999996</v>
      </c>
      <c r="T421" s="192">
        <f t="shared" si="25"/>
        <v>0.57725125983252468</v>
      </c>
      <c r="V421" s="95">
        <f t="shared" si="26"/>
        <v>1740.835</v>
      </c>
      <c r="W421" s="192">
        <f t="shared" si="27"/>
        <v>0.26094189917454502</v>
      </c>
    </row>
    <row r="422" spans="1:23" ht="12.75" x14ac:dyDescent="0.2">
      <c r="A422" s="1">
        <v>123464603</v>
      </c>
      <c r="B422" s="2" t="s">
        <v>483</v>
      </c>
      <c r="C422" s="2" t="s">
        <v>476</v>
      </c>
      <c r="D422" s="95">
        <v>1467.8219999999999</v>
      </c>
      <c r="E422" s="95">
        <v>1415.83</v>
      </c>
      <c r="F422" s="95">
        <v>1429.9449999999999</v>
      </c>
      <c r="G422" s="95">
        <v>1447.8</v>
      </c>
      <c r="H422" s="95">
        <v>1463.7809999999999</v>
      </c>
      <c r="I422" s="95">
        <v>1496.1479999999999</v>
      </c>
      <c r="J422" s="95">
        <v>1525.22</v>
      </c>
      <c r="K422" s="95">
        <v>1561.6679999999999</v>
      </c>
      <c r="L422" s="95">
        <v>1609.9280000000001</v>
      </c>
      <c r="M422" s="95">
        <v>1630.989</v>
      </c>
      <c r="N422" s="95">
        <v>1638.873</v>
      </c>
      <c r="O422" s="95">
        <v>1697.182</v>
      </c>
      <c r="R422" s="191">
        <v>2213.4780000000001</v>
      </c>
      <c r="S422" s="95">
        <f t="shared" si="24"/>
        <v>745.65600000000018</v>
      </c>
      <c r="T422" s="192">
        <f t="shared" si="25"/>
        <v>0.5080016514263993</v>
      </c>
      <c r="V422" s="95">
        <f t="shared" si="26"/>
        <v>516.29600000000005</v>
      </c>
      <c r="W422" s="192">
        <f t="shared" si="27"/>
        <v>0.30420779857434266</v>
      </c>
    </row>
    <row r="423" spans="1:23" ht="12.75" x14ac:dyDescent="0.2">
      <c r="A423" s="1">
        <v>123465303</v>
      </c>
      <c r="B423" s="2" t="s">
        <v>484</v>
      </c>
      <c r="C423" s="2" t="s">
        <v>476</v>
      </c>
      <c r="D423" s="95">
        <v>3277.3130000000001</v>
      </c>
      <c r="E423" s="95">
        <v>3399.6149999999998</v>
      </c>
      <c r="F423" s="95">
        <v>3567.6950000000002</v>
      </c>
      <c r="G423" s="95">
        <v>3775.0949999999998</v>
      </c>
      <c r="H423" s="95">
        <v>3957.4189999999999</v>
      </c>
      <c r="I423" s="95">
        <v>4108.4769999999999</v>
      </c>
      <c r="J423" s="95">
        <v>4265.7579999999998</v>
      </c>
      <c r="K423" s="95">
        <v>4492.875</v>
      </c>
      <c r="L423" s="95">
        <v>4691.8729999999996</v>
      </c>
      <c r="M423" s="95">
        <v>4869.95</v>
      </c>
      <c r="N423" s="95">
        <v>5081.5870000000004</v>
      </c>
      <c r="O423" s="95">
        <v>5208.4319999999998</v>
      </c>
      <c r="R423" s="191">
        <v>4965.1670000000004</v>
      </c>
      <c r="S423" s="95">
        <f t="shared" si="24"/>
        <v>1687.8540000000003</v>
      </c>
      <c r="T423" s="192">
        <f t="shared" si="25"/>
        <v>0.51501153536448918</v>
      </c>
      <c r="V423" s="95">
        <f t="shared" si="26"/>
        <v>-243.26499999999942</v>
      </c>
      <c r="W423" s="192">
        <f t="shared" si="27"/>
        <v>-4.6705995201626792E-2</v>
      </c>
    </row>
    <row r="424" spans="1:23" ht="12.75" x14ac:dyDescent="0.2">
      <c r="A424" s="1">
        <v>123465602</v>
      </c>
      <c r="B424" s="2" t="s">
        <v>485</v>
      </c>
      <c r="C424" s="2" t="s">
        <v>476</v>
      </c>
      <c r="D424" s="95">
        <v>6114.5969999999998</v>
      </c>
      <c r="E424" s="95">
        <v>6321.125</v>
      </c>
      <c r="F424" s="95">
        <v>6445.866</v>
      </c>
      <c r="G424" s="95">
        <v>6535.3639999999996</v>
      </c>
      <c r="H424" s="95">
        <v>6498.3890000000001</v>
      </c>
      <c r="I424" s="95">
        <v>6411.8440000000001</v>
      </c>
      <c r="J424" s="95">
        <v>6411.5810000000001</v>
      </c>
      <c r="K424" s="95">
        <v>6452.7690000000002</v>
      </c>
      <c r="L424" s="95">
        <v>6541.2309999999998</v>
      </c>
      <c r="M424" s="95">
        <v>6684.8029999999999</v>
      </c>
      <c r="N424" s="95">
        <v>6815.3029999999999</v>
      </c>
      <c r="O424" s="95">
        <v>7193.8609999999999</v>
      </c>
      <c r="R424" s="191">
        <v>7808.04</v>
      </c>
      <c r="S424" s="95">
        <f t="shared" si="24"/>
        <v>1693.4430000000002</v>
      </c>
      <c r="T424" s="192">
        <f t="shared" si="25"/>
        <v>0.27695087672989738</v>
      </c>
      <c r="V424" s="95">
        <f t="shared" si="26"/>
        <v>614.17900000000009</v>
      </c>
      <c r="W424" s="192">
        <f t="shared" si="27"/>
        <v>8.5375433303479187E-2</v>
      </c>
    </row>
    <row r="425" spans="1:23" ht="12.75" x14ac:dyDescent="0.2">
      <c r="A425" s="1">
        <v>123465702</v>
      </c>
      <c r="B425" s="2" t="s">
        <v>486</v>
      </c>
      <c r="C425" s="2" t="s">
        <v>476</v>
      </c>
      <c r="D425" s="95">
        <v>10855.02</v>
      </c>
      <c r="E425" s="95">
        <v>11239.463</v>
      </c>
      <c r="F425" s="95">
        <v>11658.942999999999</v>
      </c>
      <c r="G425" s="95">
        <v>12073.44</v>
      </c>
      <c r="H425" s="95">
        <v>12498.27</v>
      </c>
      <c r="I425" s="95">
        <v>12859.964</v>
      </c>
      <c r="J425" s="95">
        <v>13095.076999999999</v>
      </c>
      <c r="K425" s="95">
        <v>13063.673000000001</v>
      </c>
      <c r="L425" s="95">
        <v>13118.034</v>
      </c>
      <c r="M425" s="95">
        <v>13294.632</v>
      </c>
      <c r="N425" s="95">
        <v>13394.659</v>
      </c>
      <c r="O425" s="95">
        <v>13529.254000000001</v>
      </c>
      <c r="R425" s="191">
        <v>12943.218999999999</v>
      </c>
      <c r="S425" s="95">
        <f t="shared" si="24"/>
        <v>2088.1989999999987</v>
      </c>
      <c r="T425" s="192">
        <f t="shared" si="25"/>
        <v>0.19237173215710321</v>
      </c>
      <c r="V425" s="95">
        <f t="shared" si="26"/>
        <v>-586.03500000000167</v>
      </c>
      <c r="W425" s="192">
        <f t="shared" si="27"/>
        <v>-4.3316135538589318E-2</v>
      </c>
    </row>
    <row r="426" spans="1:23" ht="12.75" x14ac:dyDescent="0.2">
      <c r="A426" s="1">
        <v>123466103</v>
      </c>
      <c r="B426" s="2" t="s">
        <v>487</v>
      </c>
      <c r="C426" s="2" t="s">
        <v>476</v>
      </c>
      <c r="D426" s="95">
        <v>2551.1860000000001</v>
      </c>
      <c r="E426" s="95">
        <v>2709.3580000000002</v>
      </c>
      <c r="F426" s="95">
        <v>2789.0540000000001</v>
      </c>
      <c r="G426" s="95">
        <v>2996.8609999999999</v>
      </c>
      <c r="H426" s="95">
        <v>3166.1729999999998</v>
      </c>
      <c r="I426" s="95">
        <v>3337.8040000000001</v>
      </c>
      <c r="J426" s="95">
        <v>3494.2089999999998</v>
      </c>
      <c r="K426" s="95">
        <v>3713.779</v>
      </c>
      <c r="L426" s="95">
        <v>3963.0720000000001</v>
      </c>
      <c r="M426" s="95">
        <v>4267.7330000000002</v>
      </c>
      <c r="N426" s="95">
        <v>4558.3370000000004</v>
      </c>
      <c r="O426" s="95">
        <v>4884.4979999999996</v>
      </c>
      <c r="R426" s="191">
        <v>5769.0429999999997</v>
      </c>
      <c r="S426" s="95">
        <f t="shared" si="24"/>
        <v>3217.8569999999995</v>
      </c>
      <c r="T426" s="192">
        <f t="shared" si="25"/>
        <v>1.261318069321484</v>
      </c>
      <c r="V426" s="95">
        <f t="shared" si="26"/>
        <v>884.54500000000007</v>
      </c>
      <c r="W426" s="192">
        <f t="shared" si="27"/>
        <v>0.18109230467491239</v>
      </c>
    </row>
    <row r="427" spans="1:23" ht="12.75" x14ac:dyDescent="0.2">
      <c r="A427" s="1">
        <v>123466303</v>
      </c>
      <c r="B427" s="2" t="s">
        <v>488</v>
      </c>
      <c r="C427" s="2" t="s">
        <v>476</v>
      </c>
      <c r="D427" s="95">
        <v>2889.7020000000002</v>
      </c>
      <c r="E427" s="95">
        <v>3010.7530000000002</v>
      </c>
      <c r="F427" s="95">
        <v>3032.183</v>
      </c>
      <c r="G427" s="95">
        <v>3088.7570000000001</v>
      </c>
      <c r="H427" s="95">
        <v>3172.9209999999998</v>
      </c>
      <c r="I427" s="95">
        <v>3255.654</v>
      </c>
      <c r="J427" s="95">
        <v>3225.1280000000002</v>
      </c>
      <c r="K427" s="95">
        <v>3224.1619999999998</v>
      </c>
      <c r="L427" s="95">
        <v>3349.4549999999999</v>
      </c>
      <c r="M427" s="95">
        <v>3290.5149999999999</v>
      </c>
      <c r="N427" s="95">
        <v>3291.2939999999999</v>
      </c>
      <c r="O427" s="95">
        <v>3264.884</v>
      </c>
      <c r="R427" s="191">
        <v>3409.49</v>
      </c>
      <c r="S427" s="95">
        <f t="shared" si="24"/>
        <v>519.78799999999956</v>
      </c>
      <c r="T427" s="192">
        <f t="shared" si="25"/>
        <v>0.1798759872125221</v>
      </c>
      <c r="V427" s="95">
        <f t="shared" si="26"/>
        <v>144.60599999999977</v>
      </c>
      <c r="W427" s="192">
        <f t="shared" si="27"/>
        <v>4.4291313259521556E-2</v>
      </c>
    </row>
    <row r="428" spans="1:23" ht="12.75" x14ac:dyDescent="0.2">
      <c r="A428" s="1">
        <v>123466403</v>
      </c>
      <c r="B428" s="2" t="s">
        <v>489</v>
      </c>
      <c r="C428" s="2" t="s">
        <v>476</v>
      </c>
      <c r="D428" s="95">
        <v>3011.5680000000002</v>
      </c>
      <c r="E428" s="95">
        <v>3070.328</v>
      </c>
      <c r="F428" s="95">
        <v>3085.6779999999999</v>
      </c>
      <c r="G428" s="95">
        <v>3180.538</v>
      </c>
      <c r="H428" s="95">
        <v>3309.752</v>
      </c>
      <c r="I428" s="95">
        <v>3368.2959999999998</v>
      </c>
      <c r="J428" s="95">
        <v>3390.7820000000002</v>
      </c>
      <c r="K428" s="95">
        <v>3408.4609999999998</v>
      </c>
      <c r="L428" s="95">
        <v>3418.0070000000001</v>
      </c>
      <c r="M428" s="95">
        <v>3433.1709999999998</v>
      </c>
      <c r="N428" s="95">
        <v>3471.1120000000001</v>
      </c>
      <c r="O428" s="95">
        <v>3421.6019999999999</v>
      </c>
      <c r="R428" s="191">
        <v>3324.1439999999998</v>
      </c>
      <c r="S428" s="95">
        <f t="shared" si="24"/>
        <v>312.57599999999957</v>
      </c>
      <c r="T428" s="192">
        <f t="shared" si="25"/>
        <v>0.1037917789005593</v>
      </c>
      <c r="V428" s="95">
        <f t="shared" si="26"/>
        <v>-97.458000000000084</v>
      </c>
      <c r="W428" s="192">
        <f t="shared" si="27"/>
        <v>-2.8483149121376505E-2</v>
      </c>
    </row>
    <row r="429" spans="1:23" ht="12.75" x14ac:dyDescent="0.2">
      <c r="A429" s="1">
        <v>123467103</v>
      </c>
      <c r="B429" s="2" t="s">
        <v>490</v>
      </c>
      <c r="C429" s="2" t="s">
        <v>476</v>
      </c>
      <c r="D429" s="95">
        <v>5010.5249999999996</v>
      </c>
      <c r="E429" s="95">
        <v>5180.3599999999997</v>
      </c>
      <c r="F429" s="95">
        <v>5339.5789999999997</v>
      </c>
      <c r="G429" s="95">
        <v>5543.7449999999999</v>
      </c>
      <c r="H429" s="95">
        <v>5796.9679999999998</v>
      </c>
      <c r="I429" s="95">
        <v>5998.9830000000002</v>
      </c>
      <c r="J429" s="95">
        <v>6207.9139999999998</v>
      </c>
      <c r="K429" s="95">
        <v>6379.982</v>
      </c>
      <c r="L429" s="95">
        <v>6386.9570000000003</v>
      </c>
      <c r="M429" s="95">
        <v>6479.902</v>
      </c>
      <c r="N429" s="95">
        <v>6554.8310000000001</v>
      </c>
      <c r="O429" s="95">
        <v>6640.0919999999996</v>
      </c>
      <c r="R429" s="191">
        <v>6820.0839999999998</v>
      </c>
      <c r="S429" s="95">
        <f t="shared" si="24"/>
        <v>1809.5590000000002</v>
      </c>
      <c r="T429" s="192">
        <f t="shared" si="25"/>
        <v>0.36115157593266184</v>
      </c>
      <c r="V429" s="95">
        <f t="shared" si="26"/>
        <v>179.99200000000019</v>
      </c>
      <c r="W429" s="192">
        <f t="shared" si="27"/>
        <v>2.7106853338779071E-2</v>
      </c>
    </row>
    <row r="430" spans="1:23" ht="12.75" x14ac:dyDescent="0.2">
      <c r="A430" s="1">
        <v>123467203</v>
      </c>
      <c r="B430" s="2" t="s">
        <v>491</v>
      </c>
      <c r="C430" s="2" t="s">
        <v>476</v>
      </c>
      <c r="D430" s="95">
        <v>1762.029</v>
      </c>
      <c r="E430" s="95">
        <v>1822.3420000000001</v>
      </c>
      <c r="F430" s="95">
        <v>1906.838</v>
      </c>
      <c r="G430" s="95">
        <v>1962.5989999999999</v>
      </c>
      <c r="H430" s="95">
        <v>2014.9280000000001</v>
      </c>
      <c r="I430" s="95">
        <v>2067.8580000000002</v>
      </c>
      <c r="J430" s="95">
        <v>2087.3240000000001</v>
      </c>
      <c r="K430" s="95">
        <v>2066.4520000000002</v>
      </c>
      <c r="L430" s="95">
        <v>2124.2759999999998</v>
      </c>
      <c r="M430" s="95">
        <v>2148.7730000000001</v>
      </c>
      <c r="N430" s="95">
        <v>2114.4290000000001</v>
      </c>
      <c r="O430" s="95">
        <v>2107.2179999999998</v>
      </c>
      <c r="R430" s="191">
        <v>2370.1959999999999</v>
      </c>
      <c r="S430" s="95">
        <f t="shared" si="24"/>
        <v>608.16699999999992</v>
      </c>
      <c r="T430" s="192">
        <f t="shared" si="25"/>
        <v>0.34515152701800023</v>
      </c>
      <c r="V430" s="95">
        <f t="shared" si="26"/>
        <v>262.97800000000007</v>
      </c>
      <c r="W430" s="192">
        <f t="shared" si="27"/>
        <v>0.12479866819664605</v>
      </c>
    </row>
    <row r="431" spans="1:23" ht="12.75" x14ac:dyDescent="0.2">
      <c r="A431" s="1">
        <v>123467303</v>
      </c>
      <c r="B431" s="2" t="s">
        <v>492</v>
      </c>
      <c r="C431" s="2" t="s">
        <v>476</v>
      </c>
      <c r="D431" s="95">
        <v>3754.8679999999999</v>
      </c>
      <c r="E431" s="95">
        <v>3869.1</v>
      </c>
      <c r="F431" s="95">
        <v>4024.6210000000001</v>
      </c>
      <c r="G431" s="95">
        <v>4191.8689999999997</v>
      </c>
      <c r="H431" s="95">
        <v>4409.12</v>
      </c>
      <c r="I431" s="95">
        <v>4513.9629999999997</v>
      </c>
      <c r="J431" s="95">
        <v>4755.8909999999996</v>
      </c>
      <c r="K431" s="95">
        <v>5074.1149999999998</v>
      </c>
      <c r="L431" s="95">
        <v>5405.1589999999997</v>
      </c>
      <c r="M431" s="95">
        <v>5748.1980000000003</v>
      </c>
      <c r="N431" s="95">
        <v>6159.6350000000002</v>
      </c>
      <c r="O431" s="95">
        <v>6425.0290000000005</v>
      </c>
      <c r="R431" s="191">
        <v>8092.33</v>
      </c>
      <c r="S431" s="95">
        <f t="shared" si="24"/>
        <v>4337.4619999999995</v>
      </c>
      <c r="T431" s="192">
        <f t="shared" si="25"/>
        <v>1.1551569855451642</v>
      </c>
      <c r="V431" s="95">
        <f t="shared" si="26"/>
        <v>1667.3009999999995</v>
      </c>
      <c r="W431" s="192">
        <f t="shared" si="27"/>
        <v>0.25950092987907125</v>
      </c>
    </row>
    <row r="432" spans="1:23" ht="12.75" x14ac:dyDescent="0.2">
      <c r="A432" s="1">
        <v>123468303</v>
      </c>
      <c r="B432" s="2" t="s">
        <v>493</v>
      </c>
      <c r="C432" s="2" t="s">
        <v>476</v>
      </c>
      <c r="D432" s="95">
        <v>3523.55</v>
      </c>
      <c r="E432" s="95">
        <v>3594.1030000000001</v>
      </c>
      <c r="F432" s="95">
        <v>3721.73</v>
      </c>
      <c r="G432" s="95">
        <v>3881.9169999999999</v>
      </c>
      <c r="H432" s="95">
        <v>3993.5509999999999</v>
      </c>
      <c r="I432" s="95">
        <v>4106.6059999999998</v>
      </c>
      <c r="J432" s="95">
        <v>4144.5879999999997</v>
      </c>
      <c r="K432" s="95">
        <v>4212.1719999999996</v>
      </c>
      <c r="L432" s="95">
        <v>4261.7860000000001</v>
      </c>
      <c r="M432" s="95">
        <v>4375.6719999999996</v>
      </c>
      <c r="N432" s="95">
        <v>4419.88</v>
      </c>
      <c r="O432" s="95">
        <v>4411.018</v>
      </c>
      <c r="R432" s="191">
        <v>4193.3829999999998</v>
      </c>
      <c r="S432" s="95">
        <f t="shared" si="24"/>
        <v>669.83299999999963</v>
      </c>
      <c r="T432" s="192">
        <f t="shared" si="25"/>
        <v>0.19010174397979299</v>
      </c>
      <c r="V432" s="95">
        <f t="shared" si="26"/>
        <v>-217.63500000000022</v>
      </c>
      <c r="W432" s="192">
        <f t="shared" si="27"/>
        <v>-4.9338950781883051E-2</v>
      </c>
    </row>
    <row r="433" spans="1:23" ht="12.75" x14ac:dyDescent="0.2">
      <c r="A433" s="1">
        <v>123468402</v>
      </c>
      <c r="B433" s="2" t="s">
        <v>494</v>
      </c>
      <c r="C433" s="2" t="s">
        <v>476</v>
      </c>
      <c r="D433" s="95">
        <v>3127.067</v>
      </c>
      <c r="E433" s="95">
        <v>3171.962</v>
      </c>
      <c r="F433" s="95">
        <v>3192.7359999999999</v>
      </c>
      <c r="G433" s="95">
        <v>3224.4169999999999</v>
      </c>
      <c r="H433" s="95">
        <v>3164.2350000000001</v>
      </c>
      <c r="I433" s="95">
        <v>3234.0140000000001</v>
      </c>
      <c r="J433" s="95">
        <v>3207.52</v>
      </c>
      <c r="K433" s="95">
        <v>3264.9989999999998</v>
      </c>
      <c r="L433" s="95">
        <v>3242.7910000000002</v>
      </c>
      <c r="M433" s="95">
        <v>3255.5360000000001</v>
      </c>
      <c r="N433" s="95">
        <v>3269.4740000000002</v>
      </c>
      <c r="O433" s="95">
        <v>3413.5230000000001</v>
      </c>
      <c r="R433" s="191">
        <v>3976.1309999999999</v>
      </c>
      <c r="S433" s="95">
        <f t="shared" si="24"/>
        <v>849.06399999999985</v>
      </c>
      <c r="T433" s="192">
        <f t="shared" si="25"/>
        <v>0.2715208852256763</v>
      </c>
      <c r="V433" s="95">
        <f t="shared" si="26"/>
        <v>562.60799999999972</v>
      </c>
      <c r="W433" s="192">
        <f t="shared" si="27"/>
        <v>0.16481740418916166</v>
      </c>
    </row>
    <row r="434" spans="1:23" ht="12.75" x14ac:dyDescent="0.2">
      <c r="A434" s="1">
        <v>123468503</v>
      </c>
      <c r="B434" s="2" t="s">
        <v>495</v>
      </c>
      <c r="C434" s="2" t="s">
        <v>476</v>
      </c>
      <c r="D434" s="95">
        <v>2951.482</v>
      </c>
      <c r="E434" s="95">
        <v>3002.3760000000002</v>
      </c>
      <c r="F434" s="95">
        <v>3055.6590000000001</v>
      </c>
      <c r="G434" s="95">
        <v>3073.9659999999999</v>
      </c>
      <c r="H434" s="95">
        <v>3140.6019999999999</v>
      </c>
      <c r="I434" s="95">
        <v>3215.2620000000002</v>
      </c>
      <c r="J434" s="95">
        <v>3304.393</v>
      </c>
      <c r="K434" s="95">
        <v>3328.2579999999998</v>
      </c>
      <c r="L434" s="95">
        <v>3281.0619999999999</v>
      </c>
      <c r="M434" s="95">
        <v>3204.7420000000002</v>
      </c>
      <c r="N434" s="95">
        <v>3159.2190000000001</v>
      </c>
      <c r="O434" s="95">
        <v>3142.7860000000001</v>
      </c>
      <c r="R434" s="191">
        <v>3137.029</v>
      </c>
      <c r="S434" s="95">
        <f t="shared" si="24"/>
        <v>185.54700000000003</v>
      </c>
      <c r="T434" s="192">
        <f t="shared" si="25"/>
        <v>6.2865706109676442E-2</v>
      </c>
      <c r="V434" s="95">
        <f t="shared" si="26"/>
        <v>-5.7570000000000618</v>
      </c>
      <c r="W434" s="192">
        <f t="shared" si="27"/>
        <v>-1.8318141928849313E-3</v>
      </c>
    </row>
    <row r="435" spans="1:23" ht="12.75" x14ac:dyDescent="0.2">
      <c r="A435" s="1">
        <v>123468603</v>
      </c>
      <c r="B435" s="2" t="s">
        <v>496</v>
      </c>
      <c r="C435" s="2" t="s">
        <v>476</v>
      </c>
      <c r="D435" s="95">
        <v>3326.819</v>
      </c>
      <c r="E435" s="95">
        <v>3371.0630000000001</v>
      </c>
      <c r="F435" s="95">
        <v>3370.7049999999999</v>
      </c>
      <c r="G435" s="95">
        <v>3380.107</v>
      </c>
      <c r="H435" s="95">
        <v>3449.89</v>
      </c>
      <c r="I435" s="95">
        <v>3472.2959999999998</v>
      </c>
      <c r="J435" s="95">
        <v>3414.9319999999998</v>
      </c>
      <c r="K435" s="95">
        <v>3372.2040000000002</v>
      </c>
      <c r="L435" s="95">
        <v>3427.05</v>
      </c>
      <c r="M435" s="95">
        <v>3379.223</v>
      </c>
      <c r="N435" s="95">
        <v>3425.4549999999999</v>
      </c>
      <c r="O435" s="95">
        <v>3402.7550000000001</v>
      </c>
      <c r="R435" s="191">
        <v>3389.4830000000002</v>
      </c>
      <c r="S435" s="95">
        <f t="shared" si="24"/>
        <v>62.664000000000215</v>
      </c>
      <c r="T435" s="192">
        <f t="shared" si="25"/>
        <v>1.8836011216720901E-2</v>
      </c>
      <c r="V435" s="95">
        <f t="shared" si="26"/>
        <v>-13.271999999999935</v>
      </c>
      <c r="W435" s="192">
        <f t="shared" si="27"/>
        <v>-3.9003689657350982E-3</v>
      </c>
    </row>
    <row r="436" spans="1:23" ht="12.75" x14ac:dyDescent="0.2">
      <c r="A436" s="1">
        <v>123469303</v>
      </c>
      <c r="B436" s="2" t="s">
        <v>497</v>
      </c>
      <c r="C436" s="2" t="s">
        <v>476</v>
      </c>
      <c r="D436" s="95">
        <v>3633.4569999999999</v>
      </c>
      <c r="E436" s="95">
        <v>3746.2260000000001</v>
      </c>
      <c r="F436" s="95">
        <v>3909.3960000000002</v>
      </c>
      <c r="G436" s="95">
        <v>4023.1529999999998</v>
      </c>
      <c r="H436" s="95">
        <v>4148.174</v>
      </c>
      <c r="I436" s="95">
        <v>4299.6099999999997</v>
      </c>
      <c r="J436" s="95">
        <v>4396.8890000000001</v>
      </c>
      <c r="K436" s="95">
        <v>4467.9979999999996</v>
      </c>
      <c r="L436" s="95">
        <v>4464.1369999999997</v>
      </c>
      <c r="M436" s="95">
        <v>4507.4110000000001</v>
      </c>
      <c r="N436" s="95">
        <v>4533.1019999999999</v>
      </c>
      <c r="O436" s="95">
        <v>4638.4979999999996</v>
      </c>
      <c r="R436" s="191">
        <v>4495.7489999999998</v>
      </c>
      <c r="S436" s="95">
        <f t="shared" si="24"/>
        <v>862.29199999999992</v>
      </c>
      <c r="T436" s="192">
        <f t="shared" si="25"/>
        <v>0.23731999580564733</v>
      </c>
      <c r="V436" s="95">
        <f t="shared" si="26"/>
        <v>-142.7489999999998</v>
      </c>
      <c r="W436" s="192">
        <f t="shared" si="27"/>
        <v>-3.0774832715245282E-2</v>
      </c>
    </row>
    <row r="437" spans="1:23" ht="12.75" x14ac:dyDescent="0.2">
      <c r="A437" s="1">
        <v>124150503</v>
      </c>
      <c r="B437" s="2" t="s">
        <v>498</v>
      </c>
      <c r="C437" s="2" t="s">
        <v>499</v>
      </c>
      <c r="D437" s="95">
        <v>3217.6039999999998</v>
      </c>
      <c r="E437" s="95">
        <v>3376.393</v>
      </c>
      <c r="F437" s="95">
        <v>3598.8020000000001</v>
      </c>
      <c r="G437" s="95">
        <v>3705.1970000000001</v>
      </c>
      <c r="H437" s="95">
        <v>3928.8139999999999</v>
      </c>
      <c r="I437" s="95">
        <v>4141.991</v>
      </c>
      <c r="J437" s="95">
        <v>4260.402</v>
      </c>
      <c r="K437" s="95">
        <v>4460.9129999999996</v>
      </c>
      <c r="L437" s="95">
        <v>4628.3310000000001</v>
      </c>
      <c r="M437" s="95">
        <v>4782.0370000000003</v>
      </c>
      <c r="N437" s="95">
        <v>4879.1459999999997</v>
      </c>
      <c r="O437" s="95">
        <v>5086.5929999999998</v>
      </c>
      <c r="R437" s="191">
        <v>5830.0219999999999</v>
      </c>
      <c r="S437" s="95">
        <f t="shared" si="24"/>
        <v>2612.4180000000001</v>
      </c>
      <c r="T437" s="192">
        <f t="shared" si="25"/>
        <v>0.81191408265280629</v>
      </c>
      <c r="V437" s="95">
        <f t="shared" si="26"/>
        <v>743.42900000000009</v>
      </c>
      <c r="W437" s="192">
        <f t="shared" si="27"/>
        <v>0.14615460682621945</v>
      </c>
    </row>
    <row r="438" spans="1:23" ht="12.75" x14ac:dyDescent="0.2">
      <c r="A438" s="1">
        <v>124151902</v>
      </c>
      <c r="B438" s="2" t="s">
        <v>500</v>
      </c>
      <c r="C438" s="2" t="s">
        <v>499</v>
      </c>
      <c r="D438" s="95">
        <v>7658.7020000000002</v>
      </c>
      <c r="E438" s="95">
        <v>7811.5550000000003</v>
      </c>
      <c r="F438" s="95">
        <v>7871.7259999999997</v>
      </c>
      <c r="G438" s="95">
        <v>7936.1120000000001</v>
      </c>
      <c r="H438" s="95">
        <v>8173.1469999999999</v>
      </c>
      <c r="I438" s="95">
        <v>8359.2860000000001</v>
      </c>
      <c r="J438" s="95">
        <v>8418.4979999999996</v>
      </c>
      <c r="K438" s="95">
        <v>8399.6910000000007</v>
      </c>
      <c r="L438" s="95">
        <v>8310.5669999999991</v>
      </c>
      <c r="M438" s="95">
        <v>8416.0820000000003</v>
      </c>
      <c r="N438" s="95">
        <v>8416.7440000000006</v>
      </c>
      <c r="O438" s="95">
        <v>8473.77</v>
      </c>
      <c r="R438" s="191">
        <v>8799.7330000000002</v>
      </c>
      <c r="S438" s="95">
        <f t="shared" si="24"/>
        <v>1141.0309999999999</v>
      </c>
      <c r="T438" s="192">
        <f t="shared" si="25"/>
        <v>0.14898490631963482</v>
      </c>
      <c r="V438" s="95">
        <f t="shared" si="26"/>
        <v>325.96299999999974</v>
      </c>
      <c r="W438" s="192">
        <f t="shared" si="27"/>
        <v>3.8467293778330039E-2</v>
      </c>
    </row>
    <row r="439" spans="1:23" ht="12.75" x14ac:dyDescent="0.2">
      <c r="A439" s="1">
        <v>124152003</v>
      </c>
      <c r="B439" s="2" t="s">
        <v>501</v>
      </c>
      <c r="C439" s="2" t="s">
        <v>499</v>
      </c>
      <c r="D439" s="95">
        <v>8937.7579999999998</v>
      </c>
      <c r="E439" s="95">
        <v>9182.5239999999994</v>
      </c>
      <c r="F439" s="95">
        <v>9620.6509999999998</v>
      </c>
      <c r="G439" s="95">
        <v>9856.8140000000003</v>
      </c>
      <c r="H439" s="95">
        <v>9986.866</v>
      </c>
      <c r="I439" s="95">
        <v>10111.225</v>
      </c>
      <c r="J439" s="95">
        <v>10235.321</v>
      </c>
      <c r="K439" s="95">
        <v>10354.459000000001</v>
      </c>
      <c r="L439" s="95">
        <v>10257.539000000001</v>
      </c>
      <c r="M439" s="95">
        <v>10313.14</v>
      </c>
      <c r="N439" s="95">
        <v>10579.523999999999</v>
      </c>
      <c r="O439" s="95">
        <v>10839.429</v>
      </c>
      <c r="R439" s="191">
        <v>13143.513999999999</v>
      </c>
      <c r="S439" s="95">
        <f t="shared" si="24"/>
        <v>4205.7559999999994</v>
      </c>
      <c r="T439" s="192">
        <f t="shared" si="25"/>
        <v>0.4705605141692133</v>
      </c>
      <c r="V439" s="95">
        <f t="shared" si="26"/>
        <v>2304.0849999999991</v>
      </c>
      <c r="W439" s="192">
        <f t="shared" si="27"/>
        <v>0.21256516371849468</v>
      </c>
    </row>
    <row r="440" spans="1:23" ht="12.75" x14ac:dyDescent="0.2">
      <c r="A440" s="1">
        <v>124153503</v>
      </c>
      <c r="B440" s="2" t="s">
        <v>502</v>
      </c>
      <c r="C440" s="2" t="s">
        <v>499</v>
      </c>
      <c r="D440" s="95">
        <v>2903.35</v>
      </c>
      <c r="E440" s="95">
        <v>2997.2049999999999</v>
      </c>
      <c r="F440" s="95">
        <v>3081.154</v>
      </c>
      <c r="G440" s="95">
        <v>3133.78</v>
      </c>
      <c r="H440" s="95">
        <v>3199.7359999999999</v>
      </c>
      <c r="I440" s="95">
        <v>3258.91</v>
      </c>
      <c r="J440" s="95">
        <v>3341.73</v>
      </c>
      <c r="K440" s="95">
        <v>3387.1579999999999</v>
      </c>
      <c r="L440" s="95">
        <v>3451.7939999999999</v>
      </c>
      <c r="M440" s="95">
        <v>3511.6060000000002</v>
      </c>
      <c r="N440" s="95">
        <v>3576.5909999999999</v>
      </c>
      <c r="O440" s="95">
        <v>3709.46</v>
      </c>
      <c r="R440" s="191">
        <v>4089.5279999999998</v>
      </c>
      <c r="S440" s="95">
        <f t="shared" si="24"/>
        <v>1186.1779999999999</v>
      </c>
      <c r="T440" s="192">
        <f t="shared" si="25"/>
        <v>0.40855494514956858</v>
      </c>
      <c r="V440" s="95">
        <f t="shared" si="26"/>
        <v>380.06799999999976</v>
      </c>
      <c r="W440" s="192">
        <f t="shared" si="27"/>
        <v>0.10245911803874412</v>
      </c>
    </row>
    <row r="441" spans="1:23" ht="12.75" x14ac:dyDescent="0.2">
      <c r="A441" s="1">
        <v>124154003</v>
      </c>
      <c r="B441" s="2" t="s">
        <v>503</v>
      </c>
      <c r="C441" s="2" t="s">
        <v>499</v>
      </c>
      <c r="D441" s="95">
        <v>2296.2959999999998</v>
      </c>
      <c r="E441" s="95">
        <v>2495.6559999999999</v>
      </c>
      <c r="F441" s="95">
        <v>2705.7710000000002</v>
      </c>
      <c r="G441" s="95">
        <v>2848.3069999999998</v>
      </c>
      <c r="H441" s="95">
        <v>3069.7020000000002</v>
      </c>
      <c r="I441" s="95">
        <v>3181.739</v>
      </c>
      <c r="J441" s="95">
        <v>3331.652</v>
      </c>
      <c r="K441" s="95">
        <v>3438.2959999999998</v>
      </c>
      <c r="L441" s="95">
        <v>3547.1709999999998</v>
      </c>
      <c r="M441" s="95">
        <v>3668.991</v>
      </c>
      <c r="N441" s="95">
        <v>3844.3850000000002</v>
      </c>
      <c r="O441" s="95">
        <v>4020.3</v>
      </c>
      <c r="R441" s="191">
        <v>4424.1350000000002</v>
      </c>
      <c r="S441" s="95">
        <f t="shared" si="24"/>
        <v>2127.8390000000004</v>
      </c>
      <c r="T441" s="192">
        <f t="shared" si="25"/>
        <v>0.92663968408254016</v>
      </c>
      <c r="V441" s="95">
        <f t="shared" si="26"/>
        <v>403.83500000000004</v>
      </c>
      <c r="W441" s="192">
        <f t="shared" si="27"/>
        <v>0.10044897146979082</v>
      </c>
    </row>
    <row r="442" spans="1:23" ht="12.75" x14ac:dyDescent="0.2">
      <c r="A442" s="1">
        <v>124156503</v>
      </c>
      <c r="B442" s="2" t="s">
        <v>504</v>
      </c>
      <c r="C442" s="2" t="s">
        <v>499</v>
      </c>
      <c r="D442" s="95">
        <v>2478.7829999999999</v>
      </c>
      <c r="E442" s="95">
        <v>2473.585</v>
      </c>
      <c r="F442" s="95">
        <v>2476.7629999999999</v>
      </c>
      <c r="G442" s="95">
        <v>2479.2280000000001</v>
      </c>
      <c r="H442" s="95">
        <v>2518.259</v>
      </c>
      <c r="I442" s="95">
        <v>2515.3470000000002</v>
      </c>
      <c r="J442" s="95">
        <v>2488.6799999999998</v>
      </c>
      <c r="K442" s="95">
        <v>2553.23</v>
      </c>
      <c r="L442" s="95">
        <v>2606.4319999999998</v>
      </c>
      <c r="M442" s="95">
        <v>2646.3530000000001</v>
      </c>
      <c r="N442" s="95">
        <v>2665.442</v>
      </c>
      <c r="O442" s="95">
        <v>2702.3879999999999</v>
      </c>
      <c r="R442" s="191">
        <v>2616.6149999999998</v>
      </c>
      <c r="S442" s="95">
        <f t="shared" si="24"/>
        <v>137.83199999999988</v>
      </c>
      <c r="T442" s="192">
        <f t="shared" si="25"/>
        <v>5.5604706019042362E-2</v>
      </c>
      <c r="V442" s="95">
        <f t="shared" si="26"/>
        <v>-85.773000000000138</v>
      </c>
      <c r="W442" s="192">
        <f t="shared" si="27"/>
        <v>-3.1739705771340068E-2</v>
      </c>
    </row>
    <row r="443" spans="1:23" ht="12.75" x14ac:dyDescent="0.2">
      <c r="A443" s="1">
        <v>124156603</v>
      </c>
      <c r="B443" s="2" t="s">
        <v>505</v>
      </c>
      <c r="C443" s="2" t="s">
        <v>499</v>
      </c>
      <c r="D443" s="95">
        <v>3617.16</v>
      </c>
      <c r="E443" s="95">
        <v>3565.239</v>
      </c>
      <c r="F443" s="95">
        <v>3601.1379999999999</v>
      </c>
      <c r="G443" s="95">
        <v>3701.3589999999999</v>
      </c>
      <c r="H443" s="95">
        <v>3787.5720000000001</v>
      </c>
      <c r="I443" s="95">
        <v>3881.3069999999998</v>
      </c>
      <c r="J443" s="95">
        <v>3908.5949999999998</v>
      </c>
      <c r="K443" s="95">
        <v>3963.616</v>
      </c>
      <c r="L443" s="95">
        <v>3956.64</v>
      </c>
      <c r="M443" s="95">
        <v>4040.0010000000002</v>
      </c>
      <c r="N443" s="95">
        <v>4159.2659999999996</v>
      </c>
      <c r="O443" s="95">
        <v>4255.1040000000003</v>
      </c>
      <c r="R443" s="191">
        <v>5502.2560000000003</v>
      </c>
      <c r="S443" s="95">
        <f t="shared" si="24"/>
        <v>1885.0960000000005</v>
      </c>
      <c r="T443" s="192">
        <f t="shared" si="25"/>
        <v>0.52115361222616652</v>
      </c>
      <c r="V443" s="95">
        <f t="shared" si="26"/>
        <v>1247.152</v>
      </c>
      <c r="W443" s="192">
        <f t="shared" si="27"/>
        <v>0.29309553891044732</v>
      </c>
    </row>
    <row r="444" spans="1:23" ht="12.75" x14ac:dyDescent="0.2">
      <c r="A444" s="1">
        <v>124156703</v>
      </c>
      <c r="B444" s="2" t="s">
        <v>506</v>
      </c>
      <c r="C444" s="2" t="s">
        <v>499</v>
      </c>
      <c r="D444" s="95">
        <v>2501.422</v>
      </c>
      <c r="E444" s="95">
        <v>2543.8409999999999</v>
      </c>
      <c r="F444" s="95">
        <v>2584.52</v>
      </c>
      <c r="G444" s="95">
        <v>2662.558</v>
      </c>
      <c r="H444" s="95">
        <v>2753.1039999999998</v>
      </c>
      <c r="I444" s="95">
        <v>2809.3620000000001</v>
      </c>
      <c r="J444" s="95">
        <v>3013.3440000000001</v>
      </c>
      <c r="K444" s="95">
        <v>3001.1019999999999</v>
      </c>
      <c r="L444" s="95">
        <v>3111.529</v>
      </c>
      <c r="M444" s="95">
        <v>3250.3539999999998</v>
      </c>
      <c r="N444" s="95">
        <v>3366.3820000000001</v>
      </c>
      <c r="O444" s="95">
        <v>3473.4360000000001</v>
      </c>
      <c r="R444" s="191">
        <v>4360.5140000000001</v>
      </c>
      <c r="S444" s="95">
        <f t="shared" si="24"/>
        <v>1859.0920000000001</v>
      </c>
      <c r="T444" s="192">
        <f t="shared" si="25"/>
        <v>0.74321405984276145</v>
      </c>
      <c r="V444" s="95">
        <f t="shared" si="26"/>
        <v>887.07799999999997</v>
      </c>
      <c r="W444" s="192">
        <f t="shared" si="27"/>
        <v>0.25538918811228994</v>
      </c>
    </row>
    <row r="445" spans="1:23" ht="12.75" x14ac:dyDescent="0.2">
      <c r="A445" s="1">
        <v>124157203</v>
      </c>
      <c r="B445" s="2" t="s">
        <v>507</v>
      </c>
      <c r="C445" s="2" t="s">
        <v>499</v>
      </c>
      <c r="D445" s="95">
        <v>3232.442</v>
      </c>
      <c r="E445" s="95">
        <v>3167.1590000000001</v>
      </c>
      <c r="F445" s="95">
        <v>3242.5439999999999</v>
      </c>
      <c r="G445" s="95">
        <v>3309.2620000000002</v>
      </c>
      <c r="H445" s="95">
        <v>3412.79</v>
      </c>
      <c r="I445" s="95">
        <v>3478.587</v>
      </c>
      <c r="J445" s="95">
        <v>3530.069</v>
      </c>
      <c r="K445" s="95">
        <v>3456.9989999999998</v>
      </c>
      <c r="L445" s="95">
        <v>3465.8809999999999</v>
      </c>
      <c r="M445" s="95">
        <v>3533.1790000000001</v>
      </c>
      <c r="N445" s="95">
        <v>3620.1640000000002</v>
      </c>
      <c r="O445" s="95">
        <v>3713.1120000000001</v>
      </c>
      <c r="R445" s="191">
        <v>4152.8879999999999</v>
      </c>
      <c r="S445" s="95">
        <f t="shared" si="24"/>
        <v>920.44599999999991</v>
      </c>
      <c r="T445" s="192">
        <f t="shared" si="25"/>
        <v>0.28475251837465293</v>
      </c>
      <c r="V445" s="95">
        <f t="shared" si="26"/>
        <v>439.77599999999984</v>
      </c>
      <c r="W445" s="192">
        <f t="shared" si="27"/>
        <v>0.11843865738496437</v>
      </c>
    </row>
    <row r="446" spans="1:23" ht="12.75" x14ac:dyDescent="0.2">
      <c r="A446" s="1">
        <v>124157802</v>
      </c>
      <c r="B446" s="2" t="s">
        <v>508</v>
      </c>
      <c r="C446" s="2" t="s">
        <v>499</v>
      </c>
      <c r="D446" s="95">
        <v>4125.5969999999998</v>
      </c>
      <c r="E446" s="95">
        <v>4226.3059999999996</v>
      </c>
      <c r="F446" s="95">
        <v>4293.5870000000004</v>
      </c>
      <c r="G446" s="95">
        <v>4357.9409999999998</v>
      </c>
      <c r="H446" s="95">
        <v>4598.1030000000001</v>
      </c>
      <c r="I446" s="95">
        <v>4718.6909999999998</v>
      </c>
      <c r="J446" s="95">
        <v>4959.5810000000001</v>
      </c>
      <c r="K446" s="95">
        <v>5144.4759999999997</v>
      </c>
      <c r="L446" s="95">
        <v>5260.0550000000003</v>
      </c>
      <c r="M446" s="95">
        <v>5419.0230000000001</v>
      </c>
      <c r="N446" s="95">
        <v>5568.5</v>
      </c>
      <c r="O446" s="95">
        <v>5692.38</v>
      </c>
      <c r="R446" s="191">
        <v>6705.826</v>
      </c>
      <c r="S446" s="95">
        <f t="shared" si="24"/>
        <v>2580.2290000000003</v>
      </c>
      <c r="T446" s="192">
        <f t="shared" si="25"/>
        <v>0.62541954534095323</v>
      </c>
      <c r="V446" s="95">
        <f t="shared" si="26"/>
        <v>1013.4459999999999</v>
      </c>
      <c r="W446" s="192">
        <f t="shared" si="27"/>
        <v>0.17803554927815779</v>
      </c>
    </row>
    <row r="447" spans="1:23" ht="12.75" x14ac:dyDescent="0.2">
      <c r="A447" s="1">
        <v>124158503</v>
      </c>
      <c r="B447" s="2" t="s">
        <v>509</v>
      </c>
      <c r="C447" s="2" t="s">
        <v>499</v>
      </c>
      <c r="D447" s="95">
        <v>2831.6019999999999</v>
      </c>
      <c r="E447" s="95">
        <v>2888.4690000000001</v>
      </c>
      <c r="F447" s="95">
        <v>2985.1060000000002</v>
      </c>
      <c r="G447" s="95">
        <v>3097.0210000000002</v>
      </c>
      <c r="H447" s="95">
        <v>3257.9479999999999</v>
      </c>
      <c r="I447" s="95">
        <v>3410.442</v>
      </c>
      <c r="J447" s="95">
        <v>3548.116</v>
      </c>
      <c r="K447" s="95">
        <v>3731.7550000000001</v>
      </c>
      <c r="L447" s="95">
        <v>3842.4090000000001</v>
      </c>
      <c r="M447" s="95">
        <v>3802.393</v>
      </c>
      <c r="N447" s="95">
        <v>3821.3809999999999</v>
      </c>
      <c r="O447" s="95">
        <v>3923.0790000000002</v>
      </c>
      <c r="R447" s="191">
        <v>4061.2890000000002</v>
      </c>
      <c r="S447" s="95">
        <f t="shared" si="24"/>
        <v>1229.6870000000004</v>
      </c>
      <c r="T447" s="192">
        <f t="shared" si="25"/>
        <v>0.43427254253952369</v>
      </c>
      <c r="V447" s="95">
        <f t="shared" si="26"/>
        <v>138.21000000000004</v>
      </c>
      <c r="W447" s="192">
        <f t="shared" si="27"/>
        <v>3.5229981348833414E-2</v>
      </c>
    </row>
    <row r="448" spans="1:23" ht="12.75" x14ac:dyDescent="0.2">
      <c r="A448" s="1">
        <v>124159002</v>
      </c>
      <c r="B448" s="2" t="s">
        <v>510</v>
      </c>
      <c r="C448" s="2" t="s">
        <v>499</v>
      </c>
      <c r="D448" s="95">
        <v>9920.6010000000006</v>
      </c>
      <c r="E448" s="95">
        <v>10282.107</v>
      </c>
      <c r="F448" s="95">
        <v>10499.254000000001</v>
      </c>
      <c r="G448" s="95">
        <v>10693.371999999999</v>
      </c>
      <c r="H448" s="95">
        <v>11097.659</v>
      </c>
      <c r="I448" s="95">
        <v>11249.838</v>
      </c>
      <c r="J448" s="95">
        <v>11615.075000000001</v>
      </c>
      <c r="K448" s="95">
        <v>11745.999</v>
      </c>
      <c r="L448" s="95">
        <v>11858.985000000001</v>
      </c>
      <c r="M448" s="95">
        <v>11923.953</v>
      </c>
      <c r="N448" s="95">
        <v>11923.294</v>
      </c>
      <c r="O448" s="95">
        <v>12144.936</v>
      </c>
      <c r="R448" s="191">
        <v>12289.415000000001</v>
      </c>
      <c r="S448" s="95">
        <f t="shared" si="24"/>
        <v>2368.8140000000003</v>
      </c>
      <c r="T448" s="192">
        <f t="shared" si="25"/>
        <v>0.23877726762723347</v>
      </c>
      <c r="V448" s="95">
        <f t="shared" si="26"/>
        <v>144.47900000000118</v>
      </c>
      <c r="W448" s="192">
        <f t="shared" si="27"/>
        <v>1.1896233952982642E-2</v>
      </c>
    </row>
    <row r="449" spans="1:23" ht="12.75" x14ac:dyDescent="0.2">
      <c r="A449" s="1">
        <v>125231232</v>
      </c>
      <c r="B449" s="2" t="s">
        <v>511</v>
      </c>
      <c r="C449" s="2" t="s">
        <v>512</v>
      </c>
      <c r="D449" s="95">
        <v>7639.61</v>
      </c>
      <c r="E449" s="95">
        <v>7726.982</v>
      </c>
      <c r="F449" s="95">
        <v>7721.7179999999998</v>
      </c>
      <c r="G449" s="95">
        <v>7769.1210000000001</v>
      </c>
      <c r="H449" s="95">
        <v>7748.2640000000001</v>
      </c>
      <c r="I449" s="95">
        <v>7749.18</v>
      </c>
      <c r="J449" s="95">
        <v>7615.2790000000005</v>
      </c>
      <c r="K449" s="95">
        <v>7733.1009999999997</v>
      </c>
      <c r="L449" s="95">
        <v>7747.1769999999997</v>
      </c>
      <c r="M449" s="95">
        <v>7649.1610000000001</v>
      </c>
      <c r="N449" s="95">
        <v>7756.7790000000005</v>
      </c>
      <c r="O449" s="95">
        <v>7663.0050000000001</v>
      </c>
      <c r="R449" s="191">
        <v>7065.6840000000002</v>
      </c>
      <c r="S449" s="95">
        <f t="shared" si="24"/>
        <v>-573.92599999999948</v>
      </c>
      <c r="T449" s="192">
        <f t="shared" si="25"/>
        <v>-7.5125039105399291E-2</v>
      </c>
      <c r="V449" s="95">
        <f t="shared" si="26"/>
        <v>-597.32099999999991</v>
      </c>
      <c r="W449" s="192">
        <f t="shared" si="27"/>
        <v>-7.7948663742226434E-2</v>
      </c>
    </row>
    <row r="450" spans="1:23" ht="12.75" x14ac:dyDescent="0.2">
      <c r="A450" s="1">
        <v>125231303</v>
      </c>
      <c r="B450" s="2" t="s">
        <v>513</v>
      </c>
      <c r="C450" s="2" t="s">
        <v>512</v>
      </c>
      <c r="D450" s="95">
        <v>3617.386</v>
      </c>
      <c r="E450" s="95">
        <v>3668.3449999999998</v>
      </c>
      <c r="F450" s="95">
        <v>3739.2930000000001</v>
      </c>
      <c r="G450" s="95">
        <v>3756.0639999999999</v>
      </c>
      <c r="H450" s="95">
        <v>3776.8719999999998</v>
      </c>
      <c r="I450" s="95">
        <v>3861.2829999999999</v>
      </c>
      <c r="J450" s="95">
        <v>3901.739</v>
      </c>
      <c r="K450" s="95">
        <v>3978.3919999999998</v>
      </c>
      <c r="L450" s="95">
        <v>3748.8829999999998</v>
      </c>
      <c r="M450" s="95">
        <v>3869.3580000000002</v>
      </c>
      <c r="N450" s="95">
        <v>3748.6840000000002</v>
      </c>
      <c r="O450" s="95">
        <v>3945.605</v>
      </c>
      <c r="R450" s="191">
        <v>3440.5450000000001</v>
      </c>
      <c r="S450" s="95">
        <f t="shared" si="24"/>
        <v>-176.84099999999989</v>
      </c>
      <c r="T450" s="192">
        <f t="shared" si="25"/>
        <v>-4.8886405819008501E-2</v>
      </c>
      <c r="V450" s="95">
        <f t="shared" si="26"/>
        <v>-505.05999999999995</v>
      </c>
      <c r="W450" s="192">
        <f t="shared" si="27"/>
        <v>-0.12800571775431144</v>
      </c>
    </row>
    <row r="451" spans="1:23" ht="12.75" x14ac:dyDescent="0.2">
      <c r="A451" s="1">
        <v>125234103</v>
      </c>
      <c r="B451" s="2" t="s">
        <v>514</v>
      </c>
      <c r="C451" s="2" t="s">
        <v>512</v>
      </c>
      <c r="D451" s="95">
        <v>1720.1859999999999</v>
      </c>
      <c r="E451" s="95">
        <v>1872.8630000000001</v>
      </c>
      <c r="F451" s="95">
        <v>1980.027</v>
      </c>
      <c r="G451" s="95">
        <v>2104.5880000000002</v>
      </c>
      <c r="H451" s="95">
        <v>2203.3119999999999</v>
      </c>
      <c r="I451" s="95">
        <v>2412.933</v>
      </c>
      <c r="J451" s="95">
        <v>2698.096</v>
      </c>
      <c r="K451" s="95">
        <v>2986.248</v>
      </c>
      <c r="L451" s="95">
        <v>3244.0369999999998</v>
      </c>
      <c r="M451" s="95">
        <v>3484.134</v>
      </c>
      <c r="N451" s="95">
        <v>3648.6379999999999</v>
      </c>
      <c r="O451" s="95">
        <v>3851.4639999999999</v>
      </c>
      <c r="R451" s="191">
        <v>4812.1329999999998</v>
      </c>
      <c r="S451" s="95">
        <f t="shared" ref="S451:S501" si="28">R451-D451</f>
        <v>3091.9470000000001</v>
      </c>
      <c r="T451" s="192">
        <f t="shared" ref="T451:T501" si="29">S451/D451</f>
        <v>1.7974492293275264</v>
      </c>
      <c r="V451" s="95">
        <f t="shared" ref="V451:V503" si="30">R451-O451</f>
        <v>960.66899999999987</v>
      </c>
      <c r="W451" s="192">
        <f t="shared" ref="W451:W503" si="31">V451/O451</f>
        <v>0.2494295675618414</v>
      </c>
    </row>
    <row r="452" spans="1:23" ht="12.75" x14ac:dyDescent="0.2">
      <c r="A452" s="1">
        <v>125234502</v>
      </c>
      <c r="B452" s="2" t="s">
        <v>515</v>
      </c>
      <c r="C452" s="2" t="s">
        <v>512</v>
      </c>
      <c r="D452" s="95">
        <v>4983.3580000000002</v>
      </c>
      <c r="E452" s="95">
        <v>5053.027</v>
      </c>
      <c r="F452" s="95">
        <v>5137.174</v>
      </c>
      <c r="G452" s="95">
        <v>5326.5910000000003</v>
      </c>
      <c r="H452" s="95">
        <v>5376.2079999999996</v>
      </c>
      <c r="I452" s="95">
        <v>5491.3909999999996</v>
      </c>
      <c r="J452" s="95">
        <v>5504.88</v>
      </c>
      <c r="K452" s="95">
        <v>5509.83</v>
      </c>
      <c r="L452" s="95">
        <v>5548.3710000000001</v>
      </c>
      <c r="M452" s="95">
        <v>5519.8440000000001</v>
      </c>
      <c r="N452" s="95">
        <v>5458.0959999999995</v>
      </c>
      <c r="O452" s="95">
        <v>5618.5739999999996</v>
      </c>
      <c r="R452" s="191">
        <v>5965.6319999999996</v>
      </c>
      <c r="S452" s="95">
        <f t="shared" si="28"/>
        <v>982.27399999999943</v>
      </c>
      <c r="T452" s="192">
        <f t="shared" si="29"/>
        <v>0.1971108637990687</v>
      </c>
      <c r="V452" s="95">
        <f t="shared" si="30"/>
        <v>347.05799999999999</v>
      </c>
      <c r="W452" s="192">
        <f t="shared" si="31"/>
        <v>6.176976578042756E-2</v>
      </c>
    </row>
    <row r="453" spans="1:23" ht="12.75" x14ac:dyDescent="0.2">
      <c r="A453" s="1">
        <v>125235103</v>
      </c>
      <c r="B453" s="2" t="s">
        <v>516</v>
      </c>
      <c r="C453" s="2" t="s">
        <v>512</v>
      </c>
      <c r="D453" s="95">
        <v>3314.1109999999999</v>
      </c>
      <c r="E453" s="95">
        <v>3501.8009999999999</v>
      </c>
      <c r="F453" s="95">
        <v>3567.1590000000001</v>
      </c>
      <c r="G453" s="95">
        <v>3649.85</v>
      </c>
      <c r="H453" s="95">
        <v>3724.0520000000001</v>
      </c>
      <c r="I453" s="95">
        <v>3896.45</v>
      </c>
      <c r="J453" s="95">
        <v>3923.4450000000002</v>
      </c>
      <c r="K453" s="95">
        <v>3831.672</v>
      </c>
      <c r="L453" s="95">
        <v>3891.24</v>
      </c>
      <c r="M453" s="95">
        <v>3991.4859999999999</v>
      </c>
      <c r="N453" s="95">
        <v>4035.1329999999998</v>
      </c>
      <c r="O453" s="95">
        <v>3995.9639999999999</v>
      </c>
      <c r="R453" s="191">
        <v>3444.873</v>
      </c>
      <c r="S453" s="95">
        <f t="shared" si="28"/>
        <v>130.76200000000017</v>
      </c>
      <c r="T453" s="192">
        <f t="shared" si="29"/>
        <v>3.945613167452755E-2</v>
      </c>
      <c r="V453" s="95">
        <f t="shared" si="30"/>
        <v>-551.09099999999989</v>
      </c>
      <c r="W453" s="192">
        <f t="shared" si="31"/>
        <v>-0.13791190311023821</v>
      </c>
    </row>
    <row r="454" spans="1:23" ht="12.75" x14ac:dyDescent="0.2">
      <c r="A454" s="1">
        <v>125235502</v>
      </c>
      <c r="B454" s="2" t="s">
        <v>517</v>
      </c>
      <c r="C454" s="2" t="s">
        <v>512</v>
      </c>
      <c r="D454" s="95">
        <v>3337.692</v>
      </c>
      <c r="E454" s="95">
        <v>3477.2669999999998</v>
      </c>
      <c r="F454" s="95">
        <v>3533.1819999999998</v>
      </c>
      <c r="G454" s="95">
        <v>3533.6469999999999</v>
      </c>
      <c r="H454" s="95">
        <v>3662.5680000000002</v>
      </c>
      <c r="I454" s="95">
        <v>3663.0839999999998</v>
      </c>
      <c r="J454" s="95">
        <v>3600.6750000000002</v>
      </c>
      <c r="K454" s="95">
        <v>3598.1379999999999</v>
      </c>
      <c r="L454" s="95">
        <v>3564.357</v>
      </c>
      <c r="M454" s="95">
        <v>3530.8780000000002</v>
      </c>
      <c r="N454" s="95">
        <v>3521.8780000000002</v>
      </c>
      <c r="O454" s="95">
        <v>3458.1610000000001</v>
      </c>
      <c r="R454" s="191">
        <v>3325.8969999999999</v>
      </c>
      <c r="S454" s="95">
        <f t="shared" si="28"/>
        <v>-11.795000000000073</v>
      </c>
      <c r="T454" s="192">
        <f t="shared" si="29"/>
        <v>-3.5338790996892683E-3</v>
      </c>
      <c r="V454" s="95">
        <f t="shared" si="30"/>
        <v>-132.26400000000012</v>
      </c>
      <c r="W454" s="192">
        <f t="shared" si="31"/>
        <v>-3.8246917942802584E-2</v>
      </c>
    </row>
    <row r="455" spans="1:23" ht="12.75" x14ac:dyDescent="0.2">
      <c r="A455" s="1">
        <v>125236903</v>
      </c>
      <c r="B455" s="2" t="s">
        <v>518</v>
      </c>
      <c r="C455" s="2" t="s">
        <v>512</v>
      </c>
      <c r="D455" s="95">
        <v>3162.5990000000002</v>
      </c>
      <c r="E455" s="95">
        <v>3167.7930000000001</v>
      </c>
      <c r="F455" s="95">
        <v>3283.9580000000001</v>
      </c>
      <c r="G455" s="95">
        <v>3336.5439999999999</v>
      </c>
      <c r="H455" s="95">
        <v>3285.26</v>
      </c>
      <c r="I455" s="95">
        <v>3328.5479999999998</v>
      </c>
      <c r="J455" s="95">
        <v>3360.1570000000002</v>
      </c>
      <c r="K455" s="95">
        <v>3358.0680000000002</v>
      </c>
      <c r="L455" s="95">
        <v>3308.741</v>
      </c>
      <c r="M455" s="95">
        <v>3290.52</v>
      </c>
      <c r="N455" s="95">
        <v>3329.1860000000001</v>
      </c>
      <c r="O455" s="95">
        <v>3352.9389999999999</v>
      </c>
      <c r="R455" s="191">
        <v>3473.2469999999998</v>
      </c>
      <c r="S455" s="95">
        <f t="shared" si="28"/>
        <v>310.64799999999968</v>
      </c>
      <c r="T455" s="192">
        <f t="shared" si="29"/>
        <v>9.8225541714267173E-2</v>
      </c>
      <c r="V455" s="95">
        <f t="shared" si="30"/>
        <v>120.30799999999999</v>
      </c>
      <c r="W455" s="192">
        <f t="shared" si="31"/>
        <v>3.5881356624740263E-2</v>
      </c>
    </row>
    <row r="456" spans="1:23" ht="12.75" x14ac:dyDescent="0.2">
      <c r="A456" s="1">
        <v>125237603</v>
      </c>
      <c r="B456" s="2" t="s">
        <v>519</v>
      </c>
      <c r="C456" s="2" t="s">
        <v>512</v>
      </c>
      <c r="D456" s="95">
        <v>2546.415</v>
      </c>
      <c r="E456" s="95">
        <v>2628.1219999999998</v>
      </c>
      <c r="F456" s="95">
        <v>2693.125</v>
      </c>
      <c r="G456" s="95">
        <v>2747.0859999999998</v>
      </c>
      <c r="H456" s="95">
        <v>2817.2719999999999</v>
      </c>
      <c r="I456" s="95">
        <v>2902.5639999999999</v>
      </c>
      <c r="J456" s="95">
        <v>2903.2849999999999</v>
      </c>
      <c r="K456" s="95">
        <v>2913.2269999999999</v>
      </c>
      <c r="L456" s="95">
        <v>3006.8389999999999</v>
      </c>
      <c r="M456" s="95">
        <v>3075.65</v>
      </c>
      <c r="N456" s="95">
        <v>3150.5889999999999</v>
      </c>
      <c r="O456" s="95">
        <v>3265.1239999999998</v>
      </c>
      <c r="R456" s="191">
        <v>3761.864</v>
      </c>
      <c r="S456" s="95">
        <f t="shared" si="28"/>
        <v>1215.4490000000001</v>
      </c>
      <c r="T456" s="192">
        <f t="shared" si="29"/>
        <v>0.4773177192248711</v>
      </c>
      <c r="V456" s="95">
        <f t="shared" si="30"/>
        <v>496.74000000000024</v>
      </c>
      <c r="W456" s="192">
        <f t="shared" si="31"/>
        <v>0.15213511033577906</v>
      </c>
    </row>
    <row r="457" spans="1:23" ht="12.75" x14ac:dyDescent="0.2">
      <c r="A457" s="1">
        <v>125237702</v>
      </c>
      <c r="B457" s="2" t="s">
        <v>520</v>
      </c>
      <c r="C457" s="2" t="s">
        <v>512</v>
      </c>
      <c r="D457" s="95">
        <v>4767.1840000000002</v>
      </c>
      <c r="E457" s="95">
        <v>5015.1329999999998</v>
      </c>
      <c r="F457" s="95">
        <v>5238.3950000000004</v>
      </c>
      <c r="G457" s="95">
        <v>5450.4939999999997</v>
      </c>
      <c r="H457" s="95">
        <v>5616.2690000000002</v>
      </c>
      <c r="I457" s="95">
        <v>5662.4110000000001</v>
      </c>
      <c r="J457" s="95">
        <v>5686.4880000000003</v>
      </c>
      <c r="K457" s="95">
        <v>5740.0550000000003</v>
      </c>
      <c r="L457" s="95">
        <v>5664.5209999999997</v>
      </c>
      <c r="M457" s="95">
        <v>5661.2169999999996</v>
      </c>
      <c r="N457" s="95">
        <v>5726.3509999999997</v>
      </c>
      <c r="O457" s="95">
        <v>5758.9579999999996</v>
      </c>
      <c r="R457" s="191">
        <v>5579.8909999999996</v>
      </c>
      <c r="S457" s="95">
        <f t="shared" si="28"/>
        <v>812.70699999999943</v>
      </c>
      <c r="T457" s="192">
        <f t="shared" si="29"/>
        <v>0.17047946964077731</v>
      </c>
      <c r="V457" s="95">
        <f t="shared" si="30"/>
        <v>-179.06700000000001</v>
      </c>
      <c r="W457" s="192">
        <f t="shared" si="31"/>
        <v>-3.10936457602226E-2</v>
      </c>
    </row>
    <row r="458" spans="1:23" ht="12.75" x14ac:dyDescent="0.2">
      <c r="A458" s="1">
        <v>125237903</v>
      </c>
      <c r="B458" s="2" t="s">
        <v>521</v>
      </c>
      <c r="C458" s="2" t="s">
        <v>512</v>
      </c>
      <c r="D458" s="95">
        <v>3375.2370000000001</v>
      </c>
      <c r="E458" s="95">
        <v>3498.4</v>
      </c>
      <c r="F458" s="95">
        <v>3665.6689999999999</v>
      </c>
      <c r="G458" s="95">
        <v>3739.0630000000001</v>
      </c>
      <c r="H458" s="95">
        <v>3814.154</v>
      </c>
      <c r="I458" s="95">
        <v>4025.3530000000001</v>
      </c>
      <c r="J458" s="95">
        <v>4055.087</v>
      </c>
      <c r="K458" s="95">
        <v>4064.3409999999999</v>
      </c>
      <c r="L458" s="95">
        <v>4052.3980000000001</v>
      </c>
      <c r="M458" s="95">
        <v>4041.7849999999999</v>
      </c>
      <c r="N458" s="95">
        <v>4037.201</v>
      </c>
      <c r="O458" s="95">
        <v>4021.4520000000002</v>
      </c>
      <c r="R458" s="191">
        <v>3855.3609999999999</v>
      </c>
      <c r="S458" s="95">
        <f t="shared" si="28"/>
        <v>480.1239999999998</v>
      </c>
      <c r="T458" s="192">
        <f t="shared" si="29"/>
        <v>0.14224897392390512</v>
      </c>
      <c r="V458" s="95">
        <f t="shared" si="30"/>
        <v>-166.09100000000035</v>
      </c>
      <c r="W458" s="192">
        <f t="shared" si="31"/>
        <v>-4.1301251388801939E-2</v>
      </c>
    </row>
    <row r="459" spans="1:23" ht="12.75" x14ac:dyDescent="0.2">
      <c r="A459" s="1">
        <v>125238402</v>
      </c>
      <c r="B459" s="2" t="s">
        <v>522</v>
      </c>
      <c r="C459" s="2" t="s">
        <v>512</v>
      </c>
      <c r="D459" s="95">
        <v>3621.201</v>
      </c>
      <c r="E459" s="95">
        <v>3668.6950000000002</v>
      </c>
      <c r="F459" s="95">
        <v>3788.0749999999998</v>
      </c>
      <c r="G459" s="95">
        <v>3890.5830000000001</v>
      </c>
      <c r="H459" s="95">
        <v>4004.404</v>
      </c>
      <c r="I459" s="95">
        <v>4030.3040000000001</v>
      </c>
      <c r="J459" s="95">
        <v>4055.9189999999999</v>
      </c>
      <c r="K459" s="95">
        <v>3998.1770000000001</v>
      </c>
      <c r="L459" s="95">
        <v>3826.38</v>
      </c>
      <c r="M459" s="95">
        <v>3828.277</v>
      </c>
      <c r="N459" s="95">
        <v>3934.605</v>
      </c>
      <c r="O459" s="95">
        <v>4036.2809999999999</v>
      </c>
      <c r="R459" s="191">
        <v>4525.2619999999997</v>
      </c>
      <c r="S459" s="95">
        <f t="shared" si="28"/>
        <v>904.06099999999969</v>
      </c>
      <c r="T459" s="192">
        <f t="shared" si="29"/>
        <v>0.24965777928372374</v>
      </c>
      <c r="V459" s="95">
        <f t="shared" si="30"/>
        <v>488.98099999999977</v>
      </c>
      <c r="W459" s="192">
        <f t="shared" si="31"/>
        <v>0.12114642166885799</v>
      </c>
    </row>
    <row r="460" spans="1:23" ht="12.75" x14ac:dyDescent="0.2">
      <c r="A460" s="1">
        <v>125238502</v>
      </c>
      <c r="B460" s="2" t="s">
        <v>523</v>
      </c>
      <c r="C460" s="2" t="s">
        <v>512</v>
      </c>
      <c r="D460" s="95">
        <v>2982.114</v>
      </c>
      <c r="E460" s="95">
        <v>3149.7089999999998</v>
      </c>
      <c r="F460" s="95">
        <v>3270.558</v>
      </c>
      <c r="G460" s="95">
        <v>3373.14</v>
      </c>
      <c r="H460" s="95">
        <v>3410.5909999999999</v>
      </c>
      <c r="I460" s="95">
        <v>3394.6320000000001</v>
      </c>
      <c r="J460" s="95">
        <v>3370.05</v>
      </c>
      <c r="K460" s="95">
        <v>3332.4969999999998</v>
      </c>
      <c r="L460" s="95">
        <v>3341.306</v>
      </c>
      <c r="M460" s="95">
        <v>3336.473</v>
      </c>
      <c r="N460" s="95">
        <v>3327.587</v>
      </c>
      <c r="O460" s="95">
        <v>3329.3850000000002</v>
      </c>
      <c r="R460" s="191">
        <v>4060.366</v>
      </c>
      <c r="S460" s="95">
        <f t="shared" si="28"/>
        <v>1078.252</v>
      </c>
      <c r="T460" s="192">
        <f t="shared" si="29"/>
        <v>0.3615730317486186</v>
      </c>
      <c r="V460" s="95">
        <f t="shared" si="30"/>
        <v>730.98099999999977</v>
      </c>
      <c r="W460" s="192">
        <f t="shared" si="31"/>
        <v>0.21955436214195706</v>
      </c>
    </row>
    <row r="461" spans="1:23" ht="12.75" x14ac:dyDescent="0.2">
      <c r="A461" s="1">
        <v>125239452</v>
      </c>
      <c r="B461" s="2" t="s">
        <v>524</v>
      </c>
      <c r="C461" s="2" t="s">
        <v>512</v>
      </c>
      <c r="D461" s="95">
        <v>9103.35</v>
      </c>
      <c r="E461" s="95">
        <v>9557.2870000000003</v>
      </c>
      <c r="F461" s="95">
        <v>9992.3459999999995</v>
      </c>
      <c r="G461" s="95">
        <v>10387.258</v>
      </c>
      <c r="H461" s="95">
        <v>10752.035</v>
      </c>
      <c r="I461" s="95">
        <v>11203.063</v>
      </c>
      <c r="J461" s="95">
        <v>11490.973</v>
      </c>
      <c r="K461" s="95">
        <v>11583.253000000001</v>
      </c>
      <c r="L461" s="95">
        <v>11945.901</v>
      </c>
      <c r="M461" s="95">
        <v>12033.008</v>
      </c>
      <c r="N461" s="95">
        <v>12265.218999999999</v>
      </c>
      <c r="O461" s="95">
        <v>12221.411</v>
      </c>
      <c r="R461" s="191">
        <v>12984.446</v>
      </c>
      <c r="S461" s="95">
        <f t="shared" si="28"/>
        <v>3881.0959999999995</v>
      </c>
      <c r="T461" s="192">
        <f t="shared" si="29"/>
        <v>0.42633711765448978</v>
      </c>
      <c r="V461" s="95">
        <f t="shared" si="30"/>
        <v>763.03499999999985</v>
      </c>
      <c r="W461" s="192">
        <f t="shared" si="31"/>
        <v>6.2434280297094982E-2</v>
      </c>
    </row>
    <row r="462" spans="1:23" ht="12.75" x14ac:dyDescent="0.2">
      <c r="A462" s="1">
        <v>125239603</v>
      </c>
      <c r="B462" s="2" t="s">
        <v>525</v>
      </c>
      <c r="C462" s="2" t="s">
        <v>512</v>
      </c>
      <c r="D462" s="95">
        <v>3104.0650000000001</v>
      </c>
      <c r="E462" s="95">
        <v>3130.0729999999999</v>
      </c>
      <c r="F462" s="95">
        <v>3212.4459999999999</v>
      </c>
      <c r="G462" s="95">
        <v>3284.6509999999998</v>
      </c>
      <c r="H462" s="95">
        <v>3417.3530000000001</v>
      </c>
      <c r="I462" s="95">
        <v>3366.1239999999998</v>
      </c>
      <c r="J462" s="95">
        <v>3402.2739999999999</v>
      </c>
      <c r="K462" s="95">
        <v>3388.44</v>
      </c>
      <c r="L462" s="95">
        <v>3471.3910000000001</v>
      </c>
      <c r="M462" s="95">
        <v>3455.6889999999999</v>
      </c>
      <c r="N462" s="95">
        <v>3490.752</v>
      </c>
      <c r="O462" s="95">
        <v>3479.7719999999999</v>
      </c>
      <c r="R462" s="191">
        <v>3581.598</v>
      </c>
      <c r="S462" s="95">
        <f t="shared" si="28"/>
        <v>477.5329999999999</v>
      </c>
      <c r="T462" s="192">
        <f t="shared" si="29"/>
        <v>0.15384117278471937</v>
      </c>
      <c r="V462" s="95">
        <f t="shared" si="30"/>
        <v>101.82600000000002</v>
      </c>
      <c r="W462" s="192">
        <f t="shared" si="31"/>
        <v>2.9262262010269643E-2</v>
      </c>
    </row>
    <row r="463" spans="1:23" ht="12.75" x14ac:dyDescent="0.2">
      <c r="A463" s="1">
        <v>125239652</v>
      </c>
      <c r="B463" s="2" t="s">
        <v>526</v>
      </c>
      <c r="C463" s="2" t="s">
        <v>512</v>
      </c>
      <c r="D463" s="95">
        <v>4857.1589999999997</v>
      </c>
      <c r="E463" s="95">
        <v>4946.027</v>
      </c>
      <c r="F463" s="95">
        <v>4929.41</v>
      </c>
      <c r="G463" s="95">
        <v>5076.8320000000003</v>
      </c>
      <c r="H463" s="95">
        <v>5024.5349999999999</v>
      </c>
      <c r="I463" s="95">
        <v>5269.9620000000004</v>
      </c>
      <c r="J463" s="95">
        <v>5451.4970000000003</v>
      </c>
      <c r="K463" s="95">
        <v>5443.84</v>
      </c>
      <c r="L463" s="95">
        <v>5479.8249999999998</v>
      </c>
      <c r="M463" s="95">
        <v>5543.933</v>
      </c>
      <c r="N463" s="95">
        <v>5618.7539999999999</v>
      </c>
      <c r="O463" s="95">
        <v>5702.1949999999997</v>
      </c>
      <c r="R463" s="191">
        <v>5635.777</v>
      </c>
      <c r="S463" s="95">
        <f t="shared" si="28"/>
        <v>778.61800000000039</v>
      </c>
      <c r="T463" s="192">
        <f t="shared" si="29"/>
        <v>0.16030317311004241</v>
      </c>
      <c r="V463" s="95">
        <f t="shared" si="30"/>
        <v>-66.417999999999665</v>
      </c>
      <c r="W463" s="192">
        <f t="shared" si="31"/>
        <v>-1.1647795278835547E-2</v>
      </c>
    </row>
    <row r="464" spans="1:23" ht="12.75" x14ac:dyDescent="0.2">
      <c r="A464" s="1">
        <v>126515001</v>
      </c>
      <c r="B464" s="2" t="s">
        <v>527</v>
      </c>
      <c r="C464" s="2" t="s">
        <v>528</v>
      </c>
      <c r="D464" s="95">
        <v>198480.91699999999</v>
      </c>
      <c r="E464" s="95">
        <v>203964.986</v>
      </c>
      <c r="F464" s="95">
        <v>210171.99400000001</v>
      </c>
      <c r="G464" s="95">
        <v>211560.09599999999</v>
      </c>
      <c r="H464" s="95">
        <v>212887.13699999999</v>
      </c>
      <c r="I464" s="95">
        <v>214388.421</v>
      </c>
      <c r="J464" s="95">
        <v>213675.75</v>
      </c>
      <c r="K464" s="95">
        <v>212491.24600000001</v>
      </c>
      <c r="L464" s="95">
        <v>213543.90900000001</v>
      </c>
      <c r="M464" s="95">
        <v>212774.29300000001</v>
      </c>
      <c r="N464" s="95">
        <v>213954.04500000001</v>
      </c>
      <c r="O464" s="95">
        <v>212287.77</v>
      </c>
      <c r="R464" s="191">
        <v>204059.93900000001</v>
      </c>
      <c r="S464" s="95">
        <f t="shared" si="28"/>
        <v>5579.0220000000263</v>
      </c>
      <c r="T464" s="192">
        <f t="shared" si="29"/>
        <v>2.8108606531679955E-2</v>
      </c>
      <c r="V464" s="95">
        <f t="shared" si="30"/>
        <v>-8227.8309999999765</v>
      </c>
      <c r="W464" s="192">
        <f t="shared" si="31"/>
        <v>-3.8757913373907396E-2</v>
      </c>
    </row>
    <row r="465" spans="1:23" ht="12.75" x14ac:dyDescent="0.2">
      <c r="A465" s="1">
        <v>127040503</v>
      </c>
      <c r="B465" s="2" t="s">
        <v>529</v>
      </c>
      <c r="C465" s="2" t="s">
        <v>530</v>
      </c>
      <c r="D465" s="95">
        <v>1717.1189999999999</v>
      </c>
      <c r="E465" s="95">
        <v>1693.3779999999999</v>
      </c>
      <c r="F465" s="95">
        <v>1717.232</v>
      </c>
      <c r="G465" s="95">
        <v>1781.049</v>
      </c>
      <c r="H465" s="95">
        <v>1866.7349999999999</v>
      </c>
      <c r="I465" s="95">
        <v>1854.3420000000001</v>
      </c>
      <c r="J465" s="95">
        <v>1827.4349999999999</v>
      </c>
      <c r="K465" s="95">
        <v>1759.9829999999999</v>
      </c>
      <c r="L465" s="95">
        <v>1677.4179999999999</v>
      </c>
      <c r="M465" s="95">
        <v>1665.932</v>
      </c>
      <c r="N465" s="95">
        <v>1611.029</v>
      </c>
      <c r="O465" s="95">
        <v>1550.306</v>
      </c>
      <c r="R465" s="191">
        <v>1260.8050000000001</v>
      </c>
      <c r="S465" s="95">
        <f t="shared" si="28"/>
        <v>-456.31399999999985</v>
      </c>
      <c r="T465" s="192">
        <f t="shared" si="29"/>
        <v>-0.26574395833952097</v>
      </c>
      <c r="V465" s="95">
        <f t="shared" si="30"/>
        <v>-289.50099999999998</v>
      </c>
      <c r="W465" s="192">
        <f t="shared" si="31"/>
        <v>-0.18673797301952</v>
      </c>
    </row>
    <row r="466" spans="1:23" ht="12.75" x14ac:dyDescent="0.2">
      <c r="A466" s="1">
        <v>127040703</v>
      </c>
      <c r="B466" s="2" t="s">
        <v>531</v>
      </c>
      <c r="C466" s="2" t="s">
        <v>530</v>
      </c>
      <c r="D466" s="95">
        <v>3482.2820000000002</v>
      </c>
      <c r="E466" s="95">
        <v>3501.913</v>
      </c>
      <c r="F466" s="95">
        <v>3467.8029999999999</v>
      </c>
      <c r="G466" s="95">
        <v>3466.48</v>
      </c>
      <c r="H466" s="95">
        <v>3462.2559999999999</v>
      </c>
      <c r="I466" s="95">
        <v>3506.2640000000001</v>
      </c>
      <c r="J466" s="95">
        <v>3427.2379999999998</v>
      </c>
      <c r="K466" s="95">
        <v>3309.8490000000002</v>
      </c>
      <c r="L466" s="95">
        <v>3340.9780000000001</v>
      </c>
      <c r="M466" s="95">
        <v>3281.462</v>
      </c>
      <c r="N466" s="95">
        <v>3218.0329999999999</v>
      </c>
      <c r="O466" s="95">
        <v>3142.3589999999999</v>
      </c>
      <c r="R466" s="191">
        <v>2917.0219999999999</v>
      </c>
      <c r="S466" s="95">
        <f t="shared" si="28"/>
        <v>-565.26000000000022</v>
      </c>
      <c r="T466" s="192">
        <f t="shared" si="29"/>
        <v>-0.1623245905989234</v>
      </c>
      <c r="V466" s="95">
        <f t="shared" si="30"/>
        <v>-225.33699999999999</v>
      </c>
      <c r="W466" s="192">
        <f t="shared" si="31"/>
        <v>-7.1709502319754037E-2</v>
      </c>
    </row>
    <row r="467" spans="1:23" ht="12.75" x14ac:dyDescent="0.2">
      <c r="A467" s="1">
        <v>127041203</v>
      </c>
      <c r="B467" s="2" t="s">
        <v>532</v>
      </c>
      <c r="C467" s="2" t="s">
        <v>530</v>
      </c>
      <c r="D467" s="95">
        <v>2122.3449999999998</v>
      </c>
      <c r="E467" s="95">
        <v>2157.9389999999999</v>
      </c>
      <c r="F467" s="95">
        <v>2168.2370000000001</v>
      </c>
      <c r="G467" s="95">
        <v>2159.7550000000001</v>
      </c>
      <c r="H467" s="95">
        <v>2136.7249999999999</v>
      </c>
      <c r="I467" s="95">
        <v>2121.2510000000002</v>
      </c>
      <c r="J467" s="95">
        <v>2099.2809999999999</v>
      </c>
      <c r="K467" s="95">
        <v>2079.6790000000001</v>
      </c>
      <c r="L467" s="95">
        <v>2100.67</v>
      </c>
      <c r="M467" s="95">
        <v>2113.348</v>
      </c>
      <c r="N467" s="95">
        <v>2089.0889999999999</v>
      </c>
      <c r="O467" s="95">
        <v>2119.0010000000002</v>
      </c>
      <c r="R467" s="191">
        <v>2108.509</v>
      </c>
      <c r="S467" s="95">
        <f t="shared" si="28"/>
        <v>-13.835999999999785</v>
      </c>
      <c r="T467" s="192">
        <f t="shared" si="29"/>
        <v>-6.5192039936955524E-3</v>
      </c>
      <c r="V467" s="95">
        <f t="shared" si="30"/>
        <v>-10.492000000000189</v>
      </c>
      <c r="W467" s="192">
        <f t="shared" si="31"/>
        <v>-4.9513898294527414E-3</v>
      </c>
    </row>
    <row r="468" spans="1:23" ht="12.75" x14ac:dyDescent="0.2">
      <c r="A468" s="1">
        <v>127041503</v>
      </c>
      <c r="B468" s="2" t="s">
        <v>533</v>
      </c>
      <c r="C468" s="2" t="s">
        <v>530</v>
      </c>
      <c r="D468" s="95">
        <v>2281.1309999999999</v>
      </c>
      <c r="E468" s="95">
        <v>2267.4569999999999</v>
      </c>
      <c r="F468" s="95">
        <v>2221.8609999999999</v>
      </c>
      <c r="G468" s="95">
        <v>2215.3159999999998</v>
      </c>
      <c r="H468" s="95">
        <v>2205.7069999999999</v>
      </c>
      <c r="I468" s="95">
        <v>2257.4810000000002</v>
      </c>
      <c r="J468" s="95">
        <v>2211.1680000000001</v>
      </c>
      <c r="K468" s="95">
        <v>2157.7109999999998</v>
      </c>
      <c r="L468" s="95">
        <v>2088.261</v>
      </c>
      <c r="M468" s="95">
        <v>2049.1460000000002</v>
      </c>
      <c r="N468" s="95">
        <v>2002.5640000000001</v>
      </c>
      <c r="O468" s="95">
        <v>1974.596</v>
      </c>
      <c r="R468" s="191">
        <v>1772.3240000000001</v>
      </c>
      <c r="S468" s="95">
        <f t="shared" si="28"/>
        <v>-508.80699999999979</v>
      </c>
      <c r="T468" s="192">
        <f t="shared" si="29"/>
        <v>-0.22305032021396395</v>
      </c>
      <c r="V468" s="95">
        <f t="shared" si="30"/>
        <v>-202.27199999999993</v>
      </c>
      <c r="W468" s="192">
        <f t="shared" si="31"/>
        <v>-0.10243715676523195</v>
      </c>
    </row>
    <row r="469" spans="1:23" ht="12.75" x14ac:dyDescent="0.2">
      <c r="A469" s="1">
        <v>127041603</v>
      </c>
      <c r="B469" s="2" t="s">
        <v>534</v>
      </c>
      <c r="C469" s="2" t="s">
        <v>530</v>
      </c>
      <c r="D469" s="95">
        <v>2958.04</v>
      </c>
      <c r="E469" s="95">
        <v>3010.9859999999999</v>
      </c>
      <c r="F469" s="95">
        <v>3038.125</v>
      </c>
      <c r="G469" s="95">
        <v>3035.2069999999999</v>
      </c>
      <c r="H469" s="95">
        <v>3058.1819999999998</v>
      </c>
      <c r="I469" s="95">
        <v>3084.8870000000002</v>
      </c>
      <c r="J469" s="95">
        <v>3070.5430000000001</v>
      </c>
      <c r="K469" s="95">
        <v>3060.6559999999999</v>
      </c>
      <c r="L469" s="95">
        <v>2987.049</v>
      </c>
      <c r="M469" s="95">
        <v>2977.7</v>
      </c>
      <c r="N469" s="95">
        <v>2941.4259999999999</v>
      </c>
      <c r="O469" s="95">
        <v>2895.5819999999999</v>
      </c>
      <c r="R469" s="191">
        <v>2517.7550000000001</v>
      </c>
      <c r="S469" s="95">
        <f t="shared" si="28"/>
        <v>-440.28499999999985</v>
      </c>
      <c r="T469" s="192">
        <f t="shared" si="29"/>
        <v>-0.14884349096023036</v>
      </c>
      <c r="V469" s="95">
        <f t="shared" si="30"/>
        <v>-377.82699999999977</v>
      </c>
      <c r="W469" s="192">
        <f t="shared" si="31"/>
        <v>-0.13048395797459708</v>
      </c>
    </row>
    <row r="470" spans="1:23" ht="12.75" x14ac:dyDescent="0.2">
      <c r="A470" s="7">
        <v>127042003</v>
      </c>
      <c r="B470" s="7" t="s">
        <v>535</v>
      </c>
      <c r="C470" s="7" t="s">
        <v>530</v>
      </c>
      <c r="D470" s="95">
        <f>D505+D506</f>
        <v>2726.2159999999999</v>
      </c>
      <c r="E470" s="95">
        <f t="shared" ref="E470:O470" si="32">E505+E506</f>
        <v>2772.1639999999998</v>
      </c>
      <c r="F470" s="95">
        <f t="shared" si="32"/>
        <v>2811.4700000000003</v>
      </c>
      <c r="G470" s="95">
        <f t="shared" si="32"/>
        <v>2840.8319999999999</v>
      </c>
      <c r="H470" s="95">
        <f t="shared" si="32"/>
        <v>2847.7170000000001</v>
      </c>
      <c r="I470" s="95">
        <f t="shared" si="32"/>
        <v>2906.471</v>
      </c>
      <c r="J470" s="95">
        <f t="shared" si="32"/>
        <v>2959.9620000000004</v>
      </c>
      <c r="K470" s="95">
        <f t="shared" si="32"/>
        <v>2998.5720000000001</v>
      </c>
      <c r="L470" s="95">
        <f t="shared" si="32"/>
        <v>2915.5410000000002</v>
      </c>
      <c r="M470" s="95">
        <f t="shared" si="32"/>
        <v>2846.6329999999998</v>
      </c>
      <c r="N470" s="95">
        <f t="shared" si="32"/>
        <v>2884.1080000000002</v>
      </c>
      <c r="O470" s="95">
        <f t="shared" si="32"/>
        <v>2883.585</v>
      </c>
      <c r="R470" s="191">
        <v>2461.6579999999999</v>
      </c>
      <c r="S470" s="95">
        <f t="shared" si="28"/>
        <v>-264.55799999999999</v>
      </c>
      <c r="T470" s="192">
        <f t="shared" si="29"/>
        <v>-9.7042200617999452E-2</v>
      </c>
      <c r="V470" s="95">
        <f t="shared" si="30"/>
        <v>-421.92700000000013</v>
      </c>
      <c r="W470" s="192">
        <f t="shared" si="31"/>
        <v>-0.14632029227506738</v>
      </c>
    </row>
    <row r="471" spans="1:23" ht="12.75" x14ac:dyDescent="0.2">
      <c r="A471" s="1">
        <v>127042853</v>
      </c>
      <c r="B471" s="2" t="s">
        <v>536</v>
      </c>
      <c r="C471" s="2" t="s">
        <v>530</v>
      </c>
      <c r="D471" s="95">
        <v>2003.777</v>
      </c>
      <c r="E471" s="95">
        <v>2016.2429999999999</v>
      </c>
      <c r="F471" s="95">
        <v>2011.4870000000001</v>
      </c>
      <c r="G471" s="95">
        <v>2007.461</v>
      </c>
      <c r="H471" s="95">
        <v>1946.1969999999999</v>
      </c>
      <c r="I471" s="95">
        <v>1903.375</v>
      </c>
      <c r="J471" s="95">
        <v>1892.69</v>
      </c>
      <c r="K471" s="95">
        <v>1895.2260000000001</v>
      </c>
      <c r="L471" s="95">
        <v>1858.896</v>
      </c>
      <c r="M471" s="95">
        <v>1834.278</v>
      </c>
      <c r="N471" s="95">
        <v>1823.191</v>
      </c>
      <c r="O471" s="95">
        <v>1838.502</v>
      </c>
      <c r="R471" s="191">
        <v>1492.15</v>
      </c>
      <c r="S471" s="95">
        <f t="shared" si="28"/>
        <v>-511.62699999999995</v>
      </c>
      <c r="T471" s="192">
        <f t="shared" si="29"/>
        <v>-0.25533130682705707</v>
      </c>
      <c r="V471" s="95">
        <f t="shared" si="30"/>
        <v>-346.35199999999986</v>
      </c>
      <c r="W471" s="192">
        <f t="shared" si="31"/>
        <v>-0.18838815513934706</v>
      </c>
    </row>
    <row r="472" spans="1:23" ht="12.75" x14ac:dyDescent="0.2">
      <c r="A472" s="1">
        <v>127044103</v>
      </c>
      <c r="B472" s="2" t="s">
        <v>537</v>
      </c>
      <c r="C472" s="2" t="s">
        <v>530</v>
      </c>
      <c r="D472" s="95">
        <v>2881.4989999999998</v>
      </c>
      <c r="E472" s="95">
        <v>2941.1640000000002</v>
      </c>
      <c r="F472" s="95">
        <v>3089.491</v>
      </c>
      <c r="G472" s="95">
        <v>3179.16</v>
      </c>
      <c r="H472" s="95">
        <v>3192.36</v>
      </c>
      <c r="I472" s="95">
        <v>3207.3359999999998</v>
      </c>
      <c r="J472" s="95">
        <v>3229.047</v>
      </c>
      <c r="K472" s="95">
        <v>3226.4259999999999</v>
      </c>
      <c r="L472" s="95">
        <v>3197.1190000000001</v>
      </c>
      <c r="M472" s="95">
        <v>3118.7339999999999</v>
      </c>
      <c r="N472" s="95">
        <v>3042.4720000000002</v>
      </c>
      <c r="O472" s="95">
        <v>2978.9380000000001</v>
      </c>
      <c r="R472" s="191">
        <v>2194.627</v>
      </c>
      <c r="S472" s="95">
        <f t="shared" si="28"/>
        <v>-686.87199999999984</v>
      </c>
      <c r="T472" s="192">
        <f t="shared" si="29"/>
        <v>-0.23837315230718453</v>
      </c>
      <c r="V472" s="95">
        <f t="shared" si="30"/>
        <v>-784.31100000000015</v>
      </c>
      <c r="W472" s="192">
        <f t="shared" si="31"/>
        <v>-0.26328543930756537</v>
      </c>
    </row>
    <row r="473" spans="1:23" ht="12.75" x14ac:dyDescent="0.2">
      <c r="A473" s="1">
        <v>127045303</v>
      </c>
      <c r="B473" s="2" t="s">
        <v>538</v>
      </c>
      <c r="C473" s="2" t="s">
        <v>530</v>
      </c>
      <c r="D473" s="95">
        <v>459.84199999999998</v>
      </c>
      <c r="E473" s="95">
        <v>461.20699999999999</v>
      </c>
      <c r="F473" s="95">
        <v>487.96899999999999</v>
      </c>
      <c r="G473" s="95">
        <v>456.66</v>
      </c>
      <c r="H473" s="95">
        <v>499.74400000000003</v>
      </c>
      <c r="I473" s="95">
        <v>509.09500000000003</v>
      </c>
      <c r="J473" s="95">
        <v>490.274</v>
      </c>
      <c r="K473" s="95">
        <v>490.07</v>
      </c>
      <c r="L473" s="95">
        <v>483.49299999999999</v>
      </c>
      <c r="M473" s="95">
        <v>459.654</v>
      </c>
      <c r="N473" s="95">
        <v>467.05700000000002</v>
      </c>
      <c r="O473" s="95">
        <v>417.33199999999999</v>
      </c>
      <c r="R473" s="191">
        <v>420.274</v>
      </c>
      <c r="S473" s="95">
        <f t="shared" si="28"/>
        <v>-39.567999999999984</v>
      </c>
      <c r="T473" s="192">
        <f t="shared" si="29"/>
        <v>-8.604694655990533E-2</v>
      </c>
      <c r="V473" s="95">
        <f t="shared" si="30"/>
        <v>2.9420000000000073</v>
      </c>
      <c r="W473" s="192">
        <f t="shared" si="31"/>
        <v>7.0495432892757025E-3</v>
      </c>
    </row>
    <row r="474" spans="1:23" ht="12.75" x14ac:dyDescent="0.2">
      <c r="A474" s="1">
        <v>127045653</v>
      </c>
      <c r="B474" s="2" t="s">
        <v>539</v>
      </c>
      <c r="C474" s="2" t="s">
        <v>530</v>
      </c>
      <c r="D474" s="95">
        <v>1994.9110000000001</v>
      </c>
      <c r="E474" s="95">
        <v>2035.5640000000001</v>
      </c>
      <c r="F474" s="95">
        <v>2090.335</v>
      </c>
      <c r="G474" s="95">
        <v>2131.7939999999999</v>
      </c>
      <c r="H474" s="95">
        <v>2179.0700000000002</v>
      </c>
      <c r="I474" s="95">
        <v>2198.0169999999998</v>
      </c>
      <c r="J474" s="95">
        <v>2188.7330000000002</v>
      </c>
      <c r="K474" s="95">
        <v>2169.4879999999998</v>
      </c>
      <c r="L474" s="95">
        <v>2112.9279999999999</v>
      </c>
      <c r="M474" s="95">
        <v>2054.806</v>
      </c>
      <c r="N474" s="95">
        <v>2007.498</v>
      </c>
      <c r="O474" s="95">
        <v>1987.298</v>
      </c>
      <c r="R474" s="191">
        <v>1512.1020000000001</v>
      </c>
      <c r="S474" s="95">
        <f t="shared" si="28"/>
        <v>-482.80899999999997</v>
      </c>
      <c r="T474" s="192">
        <f t="shared" si="29"/>
        <v>-0.24202032070603649</v>
      </c>
      <c r="V474" s="95">
        <f t="shared" si="30"/>
        <v>-475.19599999999991</v>
      </c>
      <c r="W474" s="192">
        <f t="shared" si="31"/>
        <v>-0.23911662971532197</v>
      </c>
    </row>
    <row r="475" spans="1:23" ht="12.75" x14ac:dyDescent="0.2">
      <c r="A475" s="1">
        <v>127045853</v>
      </c>
      <c r="B475" s="2" t="s">
        <v>540</v>
      </c>
      <c r="C475" s="2" t="s">
        <v>530</v>
      </c>
      <c r="D475" s="95">
        <v>1998.433</v>
      </c>
      <c r="E475" s="95">
        <v>2065.826</v>
      </c>
      <c r="F475" s="95">
        <v>2033.1859999999999</v>
      </c>
      <c r="G475" s="95">
        <v>2063.6019999999999</v>
      </c>
      <c r="H475" s="95">
        <v>2072.0720000000001</v>
      </c>
      <c r="I475" s="95">
        <v>2087.9250000000002</v>
      </c>
      <c r="J475" s="95">
        <v>2100.2739999999999</v>
      </c>
      <c r="K475" s="95">
        <v>2107.248</v>
      </c>
      <c r="L475" s="95">
        <v>2077.1819999999998</v>
      </c>
      <c r="M475" s="95">
        <v>2046.7739999999999</v>
      </c>
      <c r="N475" s="95">
        <v>2031.4870000000001</v>
      </c>
      <c r="O475" s="95">
        <v>1995.296</v>
      </c>
      <c r="R475" s="191">
        <v>1521.1379999999999</v>
      </c>
      <c r="S475" s="95">
        <f t="shared" si="28"/>
        <v>-477.29500000000007</v>
      </c>
      <c r="T475" s="192">
        <f t="shared" si="29"/>
        <v>-0.23883462693019986</v>
      </c>
      <c r="V475" s="95">
        <f t="shared" si="30"/>
        <v>-474.15800000000013</v>
      </c>
      <c r="W475" s="192">
        <f t="shared" si="31"/>
        <v>-0.2376379243981846</v>
      </c>
    </row>
    <row r="476" spans="1:23" ht="12.75" x14ac:dyDescent="0.2">
      <c r="A476" s="1">
        <v>127046903</v>
      </c>
      <c r="B476" s="2" t="s">
        <v>541</v>
      </c>
      <c r="C476" s="2" t="s">
        <v>530</v>
      </c>
      <c r="D476" s="95">
        <v>1237.5899999999999</v>
      </c>
      <c r="E476" s="95">
        <v>1242.69</v>
      </c>
      <c r="F476" s="95">
        <v>1214.114</v>
      </c>
      <c r="G476" s="95">
        <v>1186.4680000000001</v>
      </c>
      <c r="H476" s="95">
        <v>1234.606</v>
      </c>
      <c r="I476" s="95">
        <v>1235.0360000000001</v>
      </c>
      <c r="J476" s="95">
        <v>1227.67</v>
      </c>
      <c r="K476" s="95">
        <v>1268.5050000000001</v>
      </c>
      <c r="L476" s="95">
        <v>1218.9849999999999</v>
      </c>
      <c r="M476" s="95">
        <v>1200.405</v>
      </c>
      <c r="N476" s="95">
        <v>1170.3710000000001</v>
      </c>
      <c r="O476" s="95">
        <v>1203.3009999999999</v>
      </c>
      <c r="R476" s="191">
        <v>800.37599999999998</v>
      </c>
      <c r="S476" s="95">
        <f t="shared" si="28"/>
        <v>-437.21399999999994</v>
      </c>
      <c r="T476" s="192">
        <f t="shared" si="29"/>
        <v>-0.35327854943882869</v>
      </c>
      <c r="V476" s="95">
        <f t="shared" si="30"/>
        <v>-402.92499999999995</v>
      </c>
      <c r="W476" s="192">
        <f t="shared" si="31"/>
        <v>-0.33484971756858839</v>
      </c>
    </row>
    <row r="477" spans="1:23" ht="12.75" x14ac:dyDescent="0.2">
      <c r="A477" s="1">
        <v>127047404</v>
      </c>
      <c r="B477" s="2" t="s">
        <v>542</v>
      </c>
      <c r="C477" s="2" t="s">
        <v>530</v>
      </c>
      <c r="D477" s="95">
        <v>1395.252</v>
      </c>
      <c r="E477" s="95">
        <v>1384.242</v>
      </c>
      <c r="F477" s="95">
        <v>1372.8530000000001</v>
      </c>
      <c r="G477" s="95">
        <v>1401.0820000000001</v>
      </c>
      <c r="H477" s="95">
        <v>1433.519</v>
      </c>
      <c r="I477" s="95">
        <v>1424.056</v>
      </c>
      <c r="J477" s="95">
        <v>1411.133</v>
      </c>
      <c r="K477" s="95">
        <v>1400.317</v>
      </c>
      <c r="L477" s="95">
        <v>1398.9090000000001</v>
      </c>
      <c r="M477" s="95">
        <v>1392.646</v>
      </c>
      <c r="N477" s="95">
        <v>1390.1510000000001</v>
      </c>
      <c r="O477" s="95">
        <v>1403.7339999999999</v>
      </c>
      <c r="R477" s="191">
        <v>1118.54</v>
      </c>
      <c r="S477" s="95">
        <f t="shared" si="28"/>
        <v>-276.71199999999999</v>
      </c>
      <c r="T477" s="192">
        <f t="shared" si="29"/>
        <v>-0.19832403035437327</v>
      </c>
      <c r="V477" s="95">
        <f t="shared" si="30"/>
        <v>-285.19399999999996</v>
      </c>
      <c r="W477" s="192">
        <f t="shared" si="31"/>
        <v>-0.20316812159568692</v>
      </c>
    </row>
    <row r="478" spans="1:23" ht="12.75" x14ac:dyDescent="0.2">
      <c r="A478" s="1">
        <v>127049303</v>
      </c>
      <c r="B478" s="2" t="s">
        <v>543</v>
      </c>
      <c r="C478" s="2" t="s">
        <v>530</v>
      </c>
      <c r="D478" s="95">
        <v>1128.981</v>
      </c>
      <c r="E478" s="95">
        <v>1152.5350000000001</v>
      </c>
      <c r="F478" s="95">
        <v>1128.1300000000001</v>
      </c>
      <c r="G478" s="95">
        <v>1131.558</v>
      </c>
      <c r="H478" s="95">
        <v>1106.6590000000001</v>
      </c>
      <c r="I478" s="95">
        <v>1095.1559999999999</v>
      </c>
      <c r="J478" s="95">
        <v>1067.711</v>
      </c>
      <c r="K478" s="95">
        <v>1061.9459999999999</v>
      </c>
      <c r="L478" s="95">
        <v>1008.422</v>
      </c>
      <c r="M478" s="95">
        <v>985.50699999999995</v>
      </c>
      <c r="N478" s="95">
        <v>972.82600000000002</v>
      </c>
      <c r="O478" s="95">
        <v>969.53700000000003</v>
      </c>
      <c r="R478" s="191">
        <v>769.92</v>
      </c>
      <c r="S478" s="95">
        <f t="shared" si="28"/>
        <v>-359.06100000000004</v>
      </c>
      <c r="T478" s="192">
        <f t="shared" si="29"/>
        <v>-0.31803989615414258</v>
      </c>
      <c r="V478" s="95">
        <f t="shared" si="30"/>
        <v>-199.61700000000008</v>
      </c>
      <c r="W478" s="192">
        <f t="shared" si="31"/>
        <v>-0.2058889965003915</v>
      </c>
    </row>
    <row r="479" spans="1:23" ht="12.75" x14ac:dyDescent="0.2">
      <c r="A479" s="1">
        <v>128030603</v>
      </c>
      <c r="B479" s="2" t="s">
        <v>544</v>
      </c>
      <c r="C479" s="2" t="s">
        <v>545</v>
      </c>
      <c r="D479" s="95">
        <v>1799.83</v>
      </c>
      <c r="E479" s="95">
        <v>1784.6389999999999</v>
      </c>
      <c r="F479" s="95">
        <v>1754.2539999999999</v>
      </c>
      <c r="G479" s="95">
        <v>1757.6869999999999</v>
      </c>
      <c r="H479" s="95">
        <v>1767.011</v>
      </c>
      <c r="I479" s="95">
        <v>1730.5840000000001</v>
      </c>
      <c r="J479" s="95">
        <v>1719.857</v>
      </c>
      <c r="K479" s="95">
        <v>1707.3030000000001</v>
      </c>
      <c r="L479" s="95">
        <v>1703.346</v>
      </c>
      <c r="M479" s="95">
        <v>1708.211</v>
      </c>
      <c r="N479" s="95">
        <v>1705.598</v>
      </c>
      <c r="O479" s="95">
        <v>1686.098</v>
      </c>
      <c r="R479" s="191">
        <v>1364.913</v>
      </c>
      <c r="S479" s="95">
        <f t="shared" si="28"/>
        <v>-434.91699999999992</v>
      </c>
      <c r="T479" s="192">
        <f t="shared" si="29"/>
        <v>-0.24164337743009059</v>
      </c>
      <c r="V479" s="95">
        <f t="shared" si="30"/>
        <v>-321.18499999999995</v>
      </c>
      <c r="W479" s="192">
        <f t="shared" si="31"/>
        <v>-0.19049011386052292</v>
      </c>
    </row>
    <row r="480" spans="1:23" ht="12.75" x14ac:dyDescent="0.2">
      <c r="A480" s="1">
        <v>128030852</v>
      </c>
      <c r="B480" s="2" t="s">
        <v>546</v>
      </c>
      <c r="C480" s="2" t="s">
        <v>545</v>
      </c>
      <c r="D480" s="95">
        <v>8156.9350000000004</v>
      </c>
      <c r="E480" s="95">
        <v>8106.7650000000003</v>
      </c>
      <c r="F480" s="95">
        <v>7424.7340000000004</v>
      </c>
      <c r="G480" s="95">
        <v>7453.3810000000003</v>
      </c>
      <c r="H480" s="95">
        <v>7530.4780000000001</v>
      </c>
      <c r="I480" s="95">
        <v>7597.22</v>
      </c>
      <c r="J480" s="95">
        <v>7480.259</v>
      </c>
      <c r="K480" s="95">
        <v>7424.71</v>
      </c>
      <c r="L480" s="95">
        <v>7280.2129999999997</v>
      </c>
      <c r="M480" s="95">
        <v>7071.4809999999998</v>
      </c>
      <c r="N480" s="95">
        <v>6940.91</v>
      </c>
      <c r="O480" s="95">
        <v>6870.4830000000002</v>
      </c>
      <c r="R480" s="191">
        <v>5480.0259999999998</v>
      </c>
      <c r="S480" s="95">
        <f t="shared" si="28"/>
        <v>-2676.9090000000006</v>
      </c>
      <c r="T480" s="192">
        <f t="shared" si="29"/>
        <v>-0.32817584055775856</v>
      </c>
      <c r="V480" s="95">
        <f t="shared" si="30"/>
        <v>-1390.4570000000003</v>
      </c>
      <c r="W480" s="192">
        <f t="shared" si="31"/>
        <v>-0.2023812590759631</v>
      </c>
    </row>
    <row r="481" spans="1:23" ht="12.75" x14ac:dyDescent="0.2">
      <c r="A481" s="1">
        <v>128033053</v>
      </c>
      <c r="B481" s="2" t="s">
        <v>547</v>
      </c>
      <c r="C481" s="2" t="s">
        <v>545</v>
      </c>
      <c r="D481" s="95">
        <v>1915.492</v>
      </c>
      <c r="E481" s="95">
        <v>1906.9570000000001</v>
      </c>
      <c r="F481" s="95">
        <v>1877.4110000000001</v>
      </c>
      <c r="G481" s="95">
        <v>1945.127</v>
      </c>
      <c r="H481" s="95">
        <v>1940.4749999999999</v>
      </c>
      <c r="I481" s="95">
        <v>1946.874</v>
      </c>
      <c r="J481" s="95">
        <v>1900.7470000000001</v>
      </c>
      <c r="K481" s="95">
        <v>1879.7560000000001</v>
      </c>
      <c r="L481" s="95">
        <v>1908.3340000000001</v>
      </c>
      <c r="M481" s="95">
        <v>1916.0540000000001</v>
      </c>
      <c r="N481" s="95">
        <v>1948.0029999999999</v>
      </c>
      <c r="O481" s="95">
        <v>1985.0830000000001</v>
      </c>
      <c r="R481" s="191">
        <v>1890.537</v>
      </c>
      <c r="S481" s="95">
        <f t="shared" si="28"/>
        <v>-24.954999999999927</v>
      </c>
      <c r="T481" s="192">
        <f t="shared" si="29"/>
        <v>-1.3027984455168661E-2</v>
      </c>
      <c r="V481" s="95">
        <f t="shared" si="30"/>
        <v>-94.546000000000049</v>
      </c>
      <c r="W481" s="192">
        <f t="shared" si="31"/>
        <v>-4.7628235192180901E-2</v>
      </c>
    </row>
    <row r="482" spans="1:23" ht="12.75" x14ac:dyDescent="0.2">
      <c r="A482" s="1">
        <v>128034503</v>
      </c>
      <c r="B482" s="2" t="s">
        <v>548</v>
      </c>
      <c r="C482" s="2" t="s">
        <v>545</v>
      </c>
      <c r="D482" s="95">
        <v>1024.4760000000001</v>
      </c>
      <c r="E482" s="95">
        <v>997.67700000000002</v>
      </c>
      <c r="F482" s="95">
        <v>999.89700000000005</v>
      </c>
      <c r="G482" s="95">
        <v>984.13</v>
      </c>
      <c r="H482" s="95">
        <v>975.39300000000003</v>
      </c>
      <c r="I482" s="95">
        <v>947.55200000000002</v>
      </c>
      <c r="J482" s="95">
        <v>956.94399999999996</v>
      </c>
      <c r="K482" s="95">
        <v>983.01400000000001</v>
      </c>
      <c r="L482" s="95">
        <v>964.72</v>
      </c>
      <c r="M482" s="95">
        <v>945.55100000000004</v>
      </c>
      <c r="N482" s="95">
        <v>924.36699999999996</v>
      </c>
      <c r="O482" s="95">
        <v>941.07899999999995</v>
      </c>
      <c r="R482" s="191">
        <v>798.33299999999997</v>
      </c>
      <c r="S482" s="95">
        <f t="shared" si="28"/>
        <v>-226.14300000000014</v>
      </c>
      <c r="T482" s="192">
        <f t="shared" si="29"/>
        <v>-0.22074016375200603</v>
      </c>
      <c r="V482" s="95">
        <f t="shared" si="30"/>
        <v>-142.74599999999998</v>
      </c>
      <c r="W482" s="192">
        <f t="shared" si="31"/>
        <v>-0.15168333370524684</v>
      </c>
    </row>
    <row r="483" spans="1:23" ht="12.75" x14ac:dyDescent="0.2">
      <c r="A483" s="1">
        <v>128321103</v>
      </c>
      <c r="B483" s="2" t="s">
        <v>549</v>
      </c>
      <c r="C483" s="2" t="s">
        <v>550</v>
      </c>
      <c r="D483" s="95">
        <v>2406.165</v>
      </c>
      <c r="E483" s="95">
        <v>2364.8240000000001</v>
      </c>
      <c r="F483" s="95">
        <v>2352.4450000000002</v>
      </c>
      <c r="G483" s="95">
        <v>2348.2040000000002</v>
      </c>
      <c r="H483" s="95">
        <v>2400.0630000000001</v>
      </c>
      <c r="I483" s="95">
        <v>2393.36</v>
      </c>
      <c r="J483" s="95">
        <v>2369.585</v>
      </c>
      <c r="K483" s="95">
        <v>2372.5349999999999</v>
      </c>
      <c r="L483" s="95">
        <v>2338.9850000000001</v>
      </c>
      <c r="M483" s="95">
        <v>2315.3470000000002</v>
      </c>
      <c r="N483" s="95">
        <v>2255.7869999999998</v>
      </c>
      <c r="O483" s="95">
        <v>2249.1309999999999</v>
      </c>
      <c r="R483" s="191">
        <v>1618.547</v>
      </c>
      <c r="S483" s="95">
        <f t="shared" si="28"/>
        <v>-787.61799999999994</v>
      </c>
      <c r="T483" s="192">
        <f t="shared" si="29"/>
        <v>-0.32733332917734237</v>
      </c>
      <c r="V483" s="95">
        <f t="shared" si="30"/>
        <v>-630.58399999999983</v>
      </c>
      <c r="W483" s="192">
        <f t="shared" si="31"/>
        <v>-0.28036783984570035</v>
      </c>
    </row>
    <row r="484" spans="1:23" ht="12.75" x14ac:dyDescent="0.2">
      <c r="A484" s="1">
        <v>128323303</v>
      </c>
      <c r="B484" s="2" t="s">
        <v>551</v>
      </c>
      <c r="C484" s="2" t="s">
        <v>550</v>
      </c>
      <c r="D484" s="95">
        <v>1170.3810000000001</v>
      </c>
      <c r="E484" s="95">
        <v>1159.0609999999999</v>
      </c>
      <c r="F484" s="95">
        <v>1153.433</v>
      </c>
      <c r="G484" s="95">
        <v>1145.98</v>
      </c>
      <c r="H484" s="95">
        <v>1140.2629999999999</v>
      </c>
      <c r="I484" s="95">
        <v>1121.1479999999999</v>
      </c>
      <c r="J484" s="95">
        <v>1115.3320000000001</v>
      </c>
      <c r="K484" s="95">
        <v>1100.5139999999999</v>
      </c>
      <c r="L484" s="95">
        <v>1071.6089999999999</v>
      </c>
      <c r="M484" s="95">
        <v>1029.9159999999999</v>
      </c>
      <c r="N484" s="95">
        <v>1020.518</v>
      </c>
      <c r="O484" s="95">
        <v>1024.05</v>
      </c>
      <c r="R484" s="191">
        <v>879.66899999999998</v>
      </c>
      <c r="S484" s="95">
        <f t="shared" si="28"/>
        <v>-290.7120000000001</v>
      </c>
      <c r="T484" s="192">
        <f t="shared" si="29"/>
        <v>-0.24839090860155802</v>
      </c>
      <c r="V484" s="95">
        <f t="shared" si="30"/>
        <v>-144.38099999999997</v>
      </c>
      <c r="W484" s="192">
        <f t="shared" si="31"/>
        <v>-0.14099018602607291</v>
      </c>
    </row>
    <row r="485" spans="1:23" ht="12.75" x14ac:dyDescent="0.2">
      <c r="A485" s="1">
        <v>128323703</v>
      </c>
      <c r="B485" s="2" t="s">
        <v>552</v>
      </c>
      <c r="C485" s="2" t="s">
        <v>550</v>
      </c>
      <c r="D485" s="95">
        <v>3892.6889999999999</v>
      </c>
      <c r="E485" s="95">
        <v>3928.625</v>
      </c>
      <c r="F485" s="95">
        <v>3843.7689999999998</v>
      </c>
      <c r="G485" s="95">
        <v>3773.9609999999998</v>
      </c>
      <c r="H485" s="95">
        <v>3770.6370000000002</v>
      </c>
      <c r="I485" s="95">
        <v>3751.1559999999999</v>
      </c>
      <c r="J485" s="95">
        <v>3672.14</v>
      </c>
      <c r="K485" s="95">
        <v>3573.0390000000002</v>
      </c>
      <c r="L485" s="95">
        <v>3479.9470000000001</v>
      </c>
      <c r="M485" s="95">
        <v>3385.2049999999999</v>
      </c>
      <c r="N485" s="95">
        <v>3352.1819999999998</v>
      </c>
      <c r="O485" s="95">
        <v>3339.1439999999998</v>
      </c>
      <c r="R485" s="191">
        <v>2816.22</v>
      </c>
      <c r="S485" s="95">
        <f t="shared" si="28"/>
        <v>-1076.4690000000001</v>
      </c>
      <c r="T485" s="192">
        <f t="shared" si="29"/>
        <v>-0.27653609111850447</v>
      </c>
      <c r="V485" s="95">
        <f t="shared" si="30"/>
        <v>-522.92399999999998</v>
      </c>
      <c r="W485" s="192">
        <f t="shared" si="31"/>
        <v>-0.15660420754540685</v>
      </c>
    </row>
    <row r="486" spans="1:23" ht="12.75" x14ac:dyDescent="0.2">
      <c r="A486" s="1">
        <v>128325203</v>
      </c>
      <c r="B486" s="2" t="s">
        <v>553</v>
      </c>
      <c r="C486" s="2" t="s">
        <v>550</v>
      </c>
      <c r="D486" s="95">
        <v>2148.4720000000002</v>
      </c>
      <c r="E486" s="95">
        <v>2159.527</v>
      </c>
      <c r="F486" s="95">
        <v>2115.1709999999998</v>
      </c>
      <c r="G486" s="95">
        <v>2113.893</v>
      </c>
      <c r="H486" s="95">
        <v>2056.5839999999998</v>
      </c>
      <c r="I486" s="95">
        <v>1935.479</v>
      </c>
      <c r="J486" s="95">
        <v>1920.4860000000001</v>
      </c>
      <c r="K486" s="95">
        <v>1866.4010000000001</v>
      </c>
      <c r="L486" s="95">
        <v>1811.9970000000001</v>
      </c>
      <c r="M486" s="95">
        <v>1765.502</v>
      </c>
      <c r="N486" s="95">
        <v>1716.4169999999999</v>
      </c>
      <c r="O486" s="95">
        <v>1651.7249999999999</v>
      </c>
      <c r="R486" s="191">
        <v>1358.35</v>
      </c>
      <c r="S486" s="95">
        <f t="shared" si="28"/>
        <v>-790.1220000000003</v>
      </c>
      <c r="T486" s="192">
        <f t="shared" si="29"/>
        <v>-0.36775997080715978</v>
      </c>
      <c r="V486" s="95">
        <f t="shared" si="30"/>
        <v>-293.375</v>
      </c>
      <c r="W486" s="192">
        <f t="shared" si="31"/>
        <v>-0.17761733944815269</v>
      </c>
    </row>
    <row r="487" spans="1:23" ht="12.75" x14ac:dyDescent="0.2">
      <c r="A487" s="1">
        <v>128326303</v>
      </c>
      <c r="B487" s="2" t="s">
        <v>554</v>
      </c>
      <c r="C487" s="2" t="s">
        <v>550</v>
      </c>
      <c r="D487" s="95">
        <v>1255.9359999999999</v>
      </c>
      <c r="E487" s="95">
        <v>1266.4280000000001</v>
      </c>
      <c r="F487" s="95">
        <v>1275.4259999999999</v>
      </c>
      <c r="G487" s="95">
        <v>1283.9690000000001</v>
      </c>
      <c r="H487" s="95">
        <v>1280.7439999999999</v>
      </c>
      <c r="I487" s="95">
        <v>1281.319</v>
      </c>
      <c r="J487" s="95">
        <v>1249.32</v>
      </c>
      <c r="K487" s="95">
        <v>1182.979</v>
      </c>
      <c r="L487" s="95">
        <v>1131.6369999999999</v>
      </c>
      <c r="M487" s="95">
        <v>1089.22</v>
      </c>
      <c r="N487" s="95">
        <v>1084.0329999999999</v>
      </c>
      <c r="O487" s="95">
        <v>1071.75</v>
      </c>
      <c r="R487" s="191">
        <v>884.04499999999996</v>
      </c>
      <c r="S487" s="95">
        <f t="shared" si="28"/>
        <v>-371.89099999999996</v>
      </c>
      <c r="T487" s="192">
        <f t="shared" si="29"/>
        <v>-0.29610664874643294</v>
      </c>
      <c r="V487" s="95">
        <f t="shared" si="30"/>
        <v>-187.70500000000004</v>
      </c>
      <c r="W487" s="192">
        <f t="shared" si="31"/>
        <v>-0.17513879169582464</v>
      </c>
    </row>
    <row r="488" spans="1:23" ht="12.75" x14ac:dyDescent="0.2">
      <c r="A488" s="1">
        <v>128327303</v>
      </c>
      <c r="B488" s="2" t="s">
        <v>555</v>
      </c>
      <c r="C488" s="2" t="s">
        <v>550</v>
      </c>
      <c r="D488" s="95">
        <v>1622.3510000000001</v>
      </c>
      <c r="E488" s="95">
        <v>1599.0830000000001</v>
      </c>
      <c r="F488" s="95">
        <v>1574.1</v>
      </c>
      <c r="G488" s="95">
        <v>1581.6489999999999</v>
      </c>
      <c r="H488" s="95">
        <v>1549.5340000000001</v>
      </c>
      <c r="I488" s="95">
        <v>1521.133</v>
      </c>
      <c r="J488" s="95">
        <v>1473.9480000000001</v>
      </c>
      <c r="K488" s="95">
        <v>1453.364</v>
      </c>
      <c r="L488" s="95">
        <v>1375.723</v>
      </c>
      <c r="M488" s="95">
        <v>1317.2139999999999</v>
      </c>
      <c r="N488" s="95">
        <v>1273.9349999999999</v>
      </c>
      <c r="O488" s="95">
        <v>1240.3109999999999</v>
      </c>
      <c r="R488" s="191">
        <v>926.00099999999998</v>
      </c>
      <c r="S488" s="95">
        <f t="shared" si="28"/>
        <v>-696.35000000000014</v>
      </c>
      <c r="T488" s="192">
        <f t="shared" si="29"/>
        <v>-0.42922277608236448</v>
      </c>
      <c r="V488" s="95">
        <f t="shared" si="30"/>
        <v>-314.30999999999995</v>
      </c>
      <c r="W488" s="192">
        <f t="shared" si="31"/>
        <v>-0.25341224902463977</v>
      </c>
    </row>
    <row r="489" spans="1:23" ht="12.75" x14ac:dyDescent="0.2">
      <c r="A489" s="1">
        <v>128328003</v>
      </c>
      <c r="B489" s="2" t="s">
        <v>556</v>
      </c>
      <c r="C489" s="2" t="s">
        <v>550</v>
      </c>
      <c r="D489" s="95">
        <v>1780.9369999999999</v>
      </c>
      <c r="E489" s="95">
        <v>1795.0640000000001</v>
      </c>
      <c r="F489" s="95">
        <v>1721.345</v>
      </c>
      <c r="G489" s="95">
        <v>1701.49</v>
      </c>
      <c r="H489" s="95">
        <v>1622.42</v>
      </c>
      <c r="I489" s="95">
        <v>1541.835</v>
      </c>
      <c r="J489" s="95">
        <v>1512.278</v>
      </c>
      <c r="K489" s="95">
        <v>1481.5229999999999</v>
      </c>
      <c r="L489" s="95">
        <v>1438.087</v>
      </c>
      <c r="M489" s="95">
        <v>1390.231</v>
      </c>
      <c r="N489" s="95">
        <v>1316.662</v>
      </c>
      <c r="O489" s="95">
        <v>1264.9780000000001</v>
      </c>
      <c r="R489" s="191">
        <v>1122.3589999999999</v>
      </c>
      <c r="S489" s="95">
        <f t="shared" si="28"/>
        <v>-658.57799999999997</v>
      </c>
      <c r="T489" s="192">
        <f t="shared" si="29"/>
        <v>-0.3697929797629001</v>
      </c>
      <c r="V489" s="95">
        <f t="shared" si="30"/>
        <v>-142.61900000000014</v>
      </c>
      <c r="W489" s="192">
        <f t="shared" si="31"/>
        <v>-0.11274425325974059</v>
      </c>
    </row>
    <row r="490" spans="1:23" ht="12.75" x14ac:dyDescent="0.2">
      <c r="A490" s="1">
        <v>129540803</v>
      </c>
      <c r="B490" s="2" t="s">
        <v>557</v>
      </c>
      <c r="C490" s="2" t="s">
        <v>558</v>
      </c>
      <c r="D490" s="95">
        <v>2857.895</v>
      </c>
      <c r="E490" s="95">
        <v>2900.5929999999998</v>
      </c>
      <c r="F490" s="95">
        <v>2934.279</v>
      </c>
      <c r="G490" s="95">
        <v>2990.7820000000002</v>
      </c>
      <c r="H490" s="95">
        <v>3009.2130000000002</v>
      </c>
      <c r="I490" s="95">
        <v>3021.5</v>
      </c>
      <c r="J490" s="95">
        <v>3036.9560000000001</v>
      </c>
      <c r="K490" s="95">
        <v>3054.8090000000002</v>
      </c>
      <c r="L490" s="95">
        <v>3038.2860000000001</v>
      </c>
      <c r="M490" s="95">
        <v>3005.8090000000002</v>
      </c>
      <c r="N490" s="95">
        <v>2971.933</v>
      </c>
      <c r="O490" s="95">
        <v>2930.8850000000002</v>
      </c>
      <c r="R490" s="191">
        <v>2752.6959999999999</v>
      </c>
      <c r="S490" s="95">
        <f t="shared" si="28"/>
        <v>-105.19900000000007</v>
      </c>
      <c r="T490" s="192">
        <f t="shared" si="29"/>
        <v>-3.6809959778088444E-2</v>
      </c>
      <c r="V490" s="95">
        <f t="shared" si="30"/>
        <v>-178.18900000000031</v>
      </c>
      <c r="W490" s="192">
        <f t="shared" si="31"/>
        <v>-6.0796994764380143E-2</v>
      </c>
    </row>
    <row r="491" spans="1:23" ht="12.75" x14ac:dyDescent="0.2">
      <c r="A491" s="1">
        <v>129544503</v>
      </c>
      <c r="B491" s="2" t="s">
        <v>559</v>
      </c>
      <c r="C491" s="2" t="s">
        <v>558</v>
      </c>
      <c r="D491" s="95">
        <v>1309.0229999999999</v>
      </c>
      <c r="E491" s="95">
        <v>1330.731</v>
      </c>
      <c r="F491" s="95">
        <v>1328.002</v>
      </c>
      <c r="G491" s="95">
        <v>1374.171</v>
      </c>
      <c r="H491" s="95">
        <v>1393.124</v>
      </c>
      <c r="I491" s="95">
        <v>1480.326</v>
      </c>
      <c r="J491" s="95">
        <v>1402.49</v>
      </c>
      <c r="K491" s="95">
        <v>1413.3</v>
      </c>
      <c r="L491" s="95">
        <v>1379.2739999999999</v>
      </c>
      <c r="M491" s="95">
        <v>1319.7619999999999</v>
      </c>
      <c r="N491" s="95">
        <v>1256.6679999999999</v>
      </c>
      <c r="O491" s="95">
        <v>1233.789</v>
      </c>
      <c r="R491" s="191">
        <v>1080.3230000000001</v>
      </c>
      <c r="S491" s="95">
        <f t="shared" si="28"/>
        <v>-228.69999999999982</v>
      </c>
      <c r="T491" s="192">
        <f t="shared" si="29"/>
        <v>-0.17471045199358592</v>
      </c>
      <c r="V491" s="95">
        <f t="shared" si="30"/>
        <v>-153.46599999999989</v>
      </c>
      <c r="W491" s="192">
        <f t="shared" si="31"/>
        <v>-0.12438593633109056</v>
      </c>
    </row>
    <row r="492" spans="1:23" ht="12.75" x14ac:dyDescent="0.2">
      <c r="A492" s="1">
        <v>129544703</v>
      </c>
      <c r="B492" s="2" t="s">
        <v>560</v>
      </c>
      <c r="C492" s="2" t="s">
        <v>558</v>
      </c>
      <c r="D492" s="95">
        <v>1158.4380000000001</v>
      </c>
      <c r="E492" s="95">
        <v>1175.414</v>
      </c>
      <c r="F492" s="95">
        <v>1187.8309999999999</v>
      </c>
      <c r="G492" s="95">
        <v>1224.432</v>
      </c>
      <c r="H492" s="95">
        <v>1252.384</v>
      </c>
      <c r="I492" s="95">
        <v>1251.0129999999999</v>
      </c>
      <c r="J492" s="95">
        <v>1249.884</v>
      </c>
      <c r="K492" s="95">
        <v>1229.5150000000001</v>
      </c>
      <c r="L492" s="95">
        <v>1193.9860000000001</v>
      </c>
      <c r="M492" s="95">
        <v>1214.47</v>
      </c>
      <c r="N492" s="95">
        <v>1218.6469999999999</v>
      </c>
      <c r="O492" s="95">
        <v>1210.731</v>
      </c>
      <c r="R492" s="191">
        <v>1295.798</v>
      </c>
      <c r="S492" s="95">
        <f t="shared" si="28"/>
        <v>137.3599999999999</v>
      </c>
      <c r="T492" s="192">
        <f t="shared" si="29"/>
        <v>0.11857345839829139</v>
      </c>
      <c r="V492" s="95">
        <f t="shared" si="30"/>
        <v>85.067000000000007</v>
      </c>
      <c r="W492" s="192">
        <f t="shared" si="31"/>
        <v>7.026085893563476E-2</v>
      </c>
    </row>
    <row r="493" spans="1:23" ht="12.75" x14ac:dyDescent="0.2">
      <c r="A493" s="1">
        <v>129545003</v>
      </c>
      <c r="B493" s="2" t="s">
        <v>561</v>
      </c>
      <c r="C493" s="2" t="s">
        <v>558</v>
      </c>
      <c r="D493" s="95">
        <v>2445.4499999999998</v>
      </c>
      <c r="E493" s="95">
        <v>2405.0120000000002</v>
      </c>
      <c r="F493" s="95">
        <v>2325.386</v>
      </c>
      <c r="G493" s="95">
        <v>2316.4029999999998</v>
      </c>
      <c r="H493" s="95">
        <v>2300.89</v>
      </c>
      <c r="I493" s="95">
        <v>2314.6869999999999</v>
      </c>
      <c r="J493" s="95">
        <v>2305.5410000000002</v>
      </c>
      <c r="K493" s="95">
        <v>2307.6410000000001</v>
      </c>
      <c r="L493" s="95">
        <v>2273.7440000000001</v>
      </c>
      <c r="M493" s="95">
        <v>2164.8690000000001</v>
      </c>
      <c r="N493" s="95">
        <v>2099.7190000000001</v>
      </c>
      <c r="O493" s="95">
        <v>1997.7090000000001</v>
      </c>
      <c r="R493" s="191">
        <v>1979.2639999999999</v>
      </c>
      <c r="S493" s="95">
        <f t="shared" si="28"/>
        <v>-466.18599999999992</v>
      </c>
      <c r="T493" s="192">
        <f t="shared" si="29"/>
        <v>-0.1906340346357521</v>
      </c>
      <c r="V493" s="95">
        <f t="shared" si="30"/>
        <v>-18.445000000000164</v>
      </c>
      <c r="W493" s="192">
        <f t="shared" si="31"/>
        <v>-9.2330764891183671E-3</v>
      </c>
    </row>
    <row r="494" spans="1:23" ht="12.75" x14ac:dyDescent="0.2">
      <c r="A494" s="1">
        <v>129546003</v>
      </c>
      <c r="B494" s="2" t="s">
        <v>562</v>
      </c>
      <c r="C494" s="2" t="s">
        <v>558</v>
      </c>
      <c r="D494" s="95">
        <v>1929.7280000000001</v>
      </c>
      <c r="E494" s="95">
        <v>1874.848</v>
      </c>
      <c r="F494" s="95">
        <v>1890.829</v>
      </c>
      <c r="G494" s="95">
        <v>1874.7760000000001</v>
      </c>
      <c r="H494" s="95">
        <v>1896.03</v>
      </c>
      <c r="I494" s="95">
        <v>1869.454</v>
      </c>
      <c r="J494" s="95">
        <v>1877.3920000000001</v>
      </c>
      <c r="K494" s="95">
        <v>1881.5540000000001</v>
      </c>
      <c r="L494" s="95">
        <v>1869.556</v>
      </c>
      <c r="M494" s="95">
        <v>1816.3589999999999</v>
      </c>
      <c r="N494" s="95">
        <v>1777.08</v>
      </c>
      <c r="O494" s="95">
        <v>1780.9949999999999</v>
      </c>
      <c r="R494" s="191">
        <v>1647.3810000000001</v>
      </c>
      <c r="S494" s="95">
        <f t="shared" si="28"/>
        <v>-282.34699999999998</v>
      </c>
      <c r="T494" s="192">
        <f t="shared" si="29"/>
        <v>-0.14631440285884847</v>
      </c>
      <c r="V494" s="95">
        <f t="shared" si="30"/>
        <v>-133.61399999999981</v>
      </c>
      <c r="W494" s="192">
        <f t="shared" si="31"/>
        <v>-7.5022108428153822E-2</v>
      </c>
    </row>
    <row r="495" spans="1:23" ht="12.75" x14ac:dyDescent="0.2">
      <c r="A495" s="1">
        <v>129546103</v>
      </c>
      <c r="B495" s="2" t="s">
        <v>563</v>
      </c>
      <c r="C495" s="2" t="s">
        <v>558</v>
      </c>
      <c r="D495" s="95">
        <v>3199.1439999999998</v>
      </c>
      <c r="E495" s="95">
        <v>3244.107</v>
      </c>
      <c r="F495" s="95">
        <v>3271.511</v>
      </c>
      <c r="G495" s="95">
        <v>3197.826</v>
      </c>
      <c r="H495" s="95">
        <v>3240.9540000000002</v>
      </c>
      <c r="I495" s="95">
        <v>3232.154</v>
      </c>
      <c r="J495" s="95">
        <v>3174.8510000000001</v>
      </c>
      <c r="K495" s="95">
        <v>3103.9140000000002</v>
      </c>
      <c r="L495" s="95">
        <v>3029.953</v>
      </c>
      <c r="M495" s="95">
        <v>2987.1219999999998</v>
      </c>
      <c r="N495" s="95">
        <v>2892.538</v>
      </c>
      <c r="O495" s="95">
        <v>2882.1109999999999</v>
      </c>
      <c r="R495" s="191">
        <v>2725.0149999999999</v>
      </c>
      <c r="S495" s="95">
        <f t="shared" si="28"/>
        <v>-474.12899999999991</v>
      </c>
      <c r="T495" s="192">
        <f t="shared" si="29"/>
        <v>-0.14820495732608471</v>
      </c>
      <c r="V495" s="95">
        <f t="shared" si="30"/>
        <v>-157.096</v>
      </c>
      <c r="W495" s="192">
        <f t="shared" si="31"/>
        <v>-5.4507269150979962E-2</v>
      </c>
    </row>
    <row r="496" spans="1:23" ht="12.75" x14ac:dyDescent="0.2">
      <c r="A496" s="1">
        <v>129546803</v>
      </c>
      <c r="B496" s="2" t="s">
        <v>564</v>
      </c>
      <c r="C496" s="2" t="s">
        <v>558</v>
      </c>
      <c r="D496" s="95">
        <v>687.61500000000001</v>
      </c>
      <c r="E496" s="95">
        <v>711.755</v>
      </c>
      <c r="F496" s="95">
        <v>713.39499999999998</v>
      </c>
      <c r="G496" s="95">
        <v>743.154</v>
      </c>
      <c r="H496" s="95">
        <v>755.37400000000002</v>
      </c>
      <c r="I496" s="95">
        <v>777.04200000000003</v>
      </c>
      <c r="J496" s="95">
        <v>778.649</v>
      </c>
      <c r="K496" s="95">
        <v>780.38</v>
      </c>
      <c r="L496" s="95">
        <v>812.67200000000003</v>
      </c>
      <c r="M496" s="95">
        <v>806.60400000000004</v>
      </c>
      <c r="N496" s="95">
        <v>808.096</v>
      </c>
      <c r="O496" s="95">
        <v>805.79700000000003</v>
      </c>
      <c r="R496" s="191">
        <v>761.44399999999996</v>
      </c>
      <c r="S496" s="95">
        <f t="shared" si="28"/>
        <v>73.828999999999951</v>
      </c>
      <c r="T496" s="192">
        <f t="shared" si="29"/>
        <v>0.10736967634504767</v>
      </c>
      <c r="V496" s="95">
        <f t="shared" si="30"/>
        <v>-44.353000000000065</v>
      </c>
      <c r="W496" s="192">
        <f t="shared" si="31"/>
        <v>-5.5042399016129451E-2</v>
      </c>
    </row>
    <row r="497" spans="1:23" ht="12.75" x14ac:dyDescent="0.2">
      <c r="A497" s="1">
        <v>129547203</v>
      </c>
      <c r="B497" s="2" t="s">
        <v>565</v>
      </c>
      <c r="C497" s="2" t="s">
        <v>558</v>
      </c>
      <c r="D497" s="95">
        <v>892.3</v>
      </c>
      <c r="E497" s="95">
        <v>901.73500000000001</v>
      </c>
      <c r="F497" s="95">
        <v>928.46900000000005</v>
      </c>
      <c r="G497" s="95">
        <v>1023.804</v>
      </c>
      <c r="H497" s="95">
        <v>1068.2650000000001</v>
      </c>
      <c r="I497" s="95">
        <v>1046.1400000000001</v>
      </c>
      <c r="J497" s="95">
        <v>1090.787</v>
      </c>
      <c r="K497" s="95">
        <v>1075.4860000000001</v>
      </c>
      <c r="L497" s="95">
        <v>1059.2809999999999</v>
      </c>
      <c r="M497" s="95">
        <v>1024.576</v>
      </c>
      <c r="N497" s="95">
        <v>1016.212</v>
      </c>
      <c r="O497" s="95">
        <v>1012.326</v>
      </c>
      <c r="R497" s="191">
        <v>1114.8810000000001</v>
      </c>
      <c r="S497" s="95">
        <f t="shared" si="28"/>
        <v>222.58100000000013</v>
      </c>
      <c r="T497" s="192">
        <f t="shared" si="29"/>
        <v>0.24944637453771168</v>
      </c>
      <c r="V497" s="95">
        <f t="shared" si="30"/>
        <v>102.55500000000006</v>
      </c>
      <c r="W497" s="192">
        <f t="shared" si="31"/>
        <v>0.10130629856390141</v>
      </c>
    </row>
    <row r="498" spans="1:23" ht="12.75" x14ac:dyDescent="0.2">
      <c r="A498" s="1">
        <v>129547303</v>
      </c>
      <c r="B498" s="2" t="s">
        <v>566</v>
      </c>
      <c r="C498" s="2" t="s">
        <v>558</v>
      </c>
      <c r="D498" s="95">
        <v>1161.646</v>
      </c>
      <c r="E498" s="95">
        <v>1164.27</v>
      </c>
      <c r="F498" s="95">
        <v>1214.0640000000001</v>
      </c>
      <c r="G498" s="95">
        <v>1234.7629999999999</v>
      </c>
      <c r="H498" s="95">
        <v>1269.9010000000001</v>
      </c>
      <c r="I498" s="95">
        <v>1304.6379999999999</v>
      </c>
      <c r="J498" s="95">
        <v>1285.3240000000001</v>
      </c>
      <c r="K498" s="95">
        <v>1309.1279999999999</v>
      </c>
      <c r="L498" s="95">
        <v>1334.0650000000001</v>
      </c>
      <c r="M498" s="95">
        <v>1331.1089999999999</v>
      </c>
      <c r="N498" s="95">
        <v>1350.4670000000001</v>
      </c>
      <c r="O498" s="95">
        <v>1377.884</v>
      </c>
      <c r="R498" s="191">
        <v>1256.2470000000001</v>
      </c>
      <c r="S498" s="95">
        <f t="shared" si="28"/>
        <v>94.601000000000113</v>
      </c>
      <c r="T498" s="192">
        <f t="shared" si="29"/>
        <v>8.1437029869685013E-2</v>
      </c>
      <c r="V498" s="95">
        <f t="shared" si="30"/>
        <v>-121.63699999999994</v>
      </c>
      <c r="W498" s="192">
        <f t="shared" si="31"/>
        <v>-8.8278113397063859E-2</v>
      </c>
    </row>
    <row r="499" spans="1:23" ht="12.75" x14ac:dyDescent="0.2">
      <c r="A499" s="1">
        <v>129547603</v>
      </c>
      <c r="B499" s="2" t="s">
        <v>567</v>
      </c>
      <c r="C499" s="2" t="s">
        <v>558</v>
      </c>
      <c r="D499" s="95">
        <v>2360.181</v>
      </c>
      <c r="E499" s="95">
        <v>2364.808</v>
      </c>
      <c r="F499" s="95">
        <v>2269.0810000000001</v>
      </c>
      <c r="G499" s="95">
        <v>2323.0529999999999</v>
      </c>
      <c r="H499" s="95">
        <v>2311.0300000000002</v>
      </c>
      <c r="I499" s="95">
        <v>2331.3359999999998</v>
      </c>
      <c r="J499" s="95">
        <v>2291.1990000000001</v>
      </c>
      <c r="K499" s="95">
        <v>2275.6239999999998</v>
      </c>
      <c r="L499" s="95">
        <v>2255.384</v>
      </c>
      <c r="M499" s="95">
        <v>2238.75</v>
      </c>
      <c r="N499" s="95">
        <v>2238.009</v>
      </c>
      <c r="O499" s="95">
        <v>2249.6880000000001</v>
      </c>
      <c r="R499" s="191">
        <v>2184.0650000000001</v>
      </c>
      <c r="S499" s="95">
        <f t="shared" si="28"/>
        <v>-176.11599999999999</v>
      </c>
      <c r="T499" s="192">
        <f t="shared" si="29"/>
        <v>-7.4619700777186146E-2</v>
      </c>
      <c r="V499" s="95">
        <f t="shared" si="30"/>
        <v>-65.623000000000047</v>
      </c>
      <c r="W499" s="192">
        <f t="shared" si="31"/>
        <v>-2.9169822659853299E-2</v>
      </c>
    </row>
    <row r="500" spans="1:23" ht="12.75" x14ac:dyDescent="0.2">
      <c r="A500" s="1">
        <v>129547803</v>
      </c>
      <c r="B500" s="2" t="s">
        <v>568</v>
      </c>
      <c r="C500" s="2" t="s">
        <v>558</v>
      </c>
      <c r="D500" s="95">
        <v>1166.9349999999999</v>
      </c>
      <c r="E500" s="95">
        <v>1175.26</v>
      </c>
      <c r="F500" s="95">
        <v>1165.4480000000001</v>
      </c>
      <c r="G500" s="95">
        <v>1152.954</v>
      </c>
      <c r="H500" s="95">
        <v>1129.068</v>
      </c>
      <c r="I500" s="95">
        <v>1092.944</v>
      </c>
      <c r="J500" s="95">
        <v>1089.441</v>
      </c>
      <c r="K500" s="95">
        <v>1101.691</v>
      </c>
      <c r="L500" s="95">
        <v>1081.9179999999999</v>
      </c>
      <c r="M500" s="95">
        <v>1059.296</v>
      </c>
      <c r="N500" s="95">
        <v>1021.938</v>
      </c>
      <c r="O500" s="95">
        <v>997.77099999999996</v>
      </c>
      <c r="R500" s="191">
        <v>917.56399999999996</v>
      </c>
      <c r="S500" s="95">
        <f t="shared" si="28"/>
        <v>-249.37099999999998</v>
      </c>
      <c r="T500" s="192">
        <f t="shared" si="29"/>
        <v>-0.21369742102173642</v>
      </c>
      <c r="V500" s="95">
        <f t="shared" si="30"/>
        <v>-80.206999999999994</v>
      </c>
      <c r="W500" s="192">
        <f t="shared" si="31"/>
        <v>-8.0386180796996498E-2</v>
      </c>
    </row>
    <row r="501" spans="1:23" ht="12.75" x14ac:dyDescent="0.2">
      <c r="A501" s="1">
        <v>129548803</v>
      </c>
      <c r="B501" s="2" t="s">
        <v>569</v>
      </c>
      <c r="C501" s="2" t="s">
        <v>558</v>
      </c>
      <c r="D501" s="95">
        <v>1308.9000000000001</v>
      </c>
      <c r="E501" s="95">
        <v>1288.049</v>
      </c>
      <c r="F501" s="95">
        <v>1318.7180000000001</v>
      </c>
      <c r="G501" s="95">
        <v>1326.5170000000001</v>
      </c>
      <c r="H501" s="95">
        <v>1327.297</v>
      </c>
      <c r="I501" s="95">
        <v>1350.2059999999999</v>
      </c>
      <c r="J501" s="95">
        <v>1360.5719999999999</v>
      </c>
      <c r="K501" s="95">
        <v>1338.5840000000001</v>
      </c>
      <c r="L501" s="95">
        <v>1306.6759999999999</v>
      </c>
      <c r="M501" s="95">
        <v>1308.498</v>
      </c>
      <c r="N501" s="95">
        <v>1298.3209999999999</v>
      </c>
      <c r="O501" s="95">
        <v>1245.8889999999999</v>
      </c>
      <c r="R501" s="191">
        <v>1068.47</v>
      </c>
      <c r="S501" s="95">
        <f t="shared" si="28"/>
        <v>-240.43000000000006</v>
      </c>
      <c r="T501" s="192">
        <f t="shared" si="29"/>
        <v>-0.18368859347543742</v>
      </c>
      <c r="V501" s="95">
        <f t="shared" si="30"/>
        <v>-177.41899999999987</v>
      </c>
      <c r="W501" s="192">
        <f t="shared" si="31"/>
        <v>-0.14240353675166881</v>
      </c>
    </row>
    <row r="502" spans="1:23" ht="12.75" x14ac:dyDescent="0.2">
      <c r="R502" s="191"/>
      <c r="V502" s="95"/>
      <c r="W502" s="192"/>
    </row>
    <row r="503" spans="1:23" s="97" customFormat="1" ht="12.75" x14ac:dyDescent="0.2">
      <c r="A503" s="96"/>
      <c r="D503" s="98">
        <f t="shared" ref="D503:O503" si="33">SUM(D2:D501)</f>
        <v>1679788.4680000006</v>
      </c>
      <c r="E503" s="98">
        <f t="shared" si="33"/>
        <v>1705892.7830000008</v>
      </c>
      <c r="F503" s="98">
        <f t="shared" si="33"/>
        <v>1730155.8420000004</v>
      </c>
      <c r="G503" s="98">
        <f t="shared" si="33"/>
        <v>1751325.1379999996</v>
      </c>
      <c r="H503" s="98">
        <f t="shared" si="33"/>
        <v>1773149.5710000012</v>
      </c>
      <c r="I503" s="98">
        <f t="shared" si="33"/>
        <v>1790080.6550000005</v>
      </c>
      <c r="J503" s="98">
        <f t="shared" si="33"/>
        <v>1798618.3029999987</v>
      </c>
      <c r="K503" s="98">
        <f t="shared" si="33"/>
        <v>1802243.5629999998</v>
      </c>
      <c r="L503" s="98">
        <f t="shared" si="33"/>
        <v>1801960.4220000005</v>
      </c>
      <c r="M503" s="98">
        <f t="shared" si="33"/>
        <v>1799769.4519999989</v>
      </c>
      <c r="N503" s="98">
        <f t="shared" si="33"/>
        <v>1807391.4689999998</v>
      </c>
      <c r="O503" s="98">
        <f t="shared" si="33"/>
        <v>1809708.9120000005</v>
      </c>
      <c r="R503" s="191">
        <f>SUM(R2:R501)</f>
        <v>1723515.6359999992</v>
      </c>
      <c r="S503" s="95">
        <f t="shared" ref="S503" si="34">R503-D503</f>
        <v>43727.167999998666</v>
      </c>
      <c r="T503" s="192">
        <f t="shared" ref="T503" si="35">S503/D503</f>
        <v>2.60313538478219E-2</v>
      </c>
      <c r="V503" s="95">
        <f t="shared" si="30"/>
        <v>-86193.276000001235</v>
      </c>
      <c r="W503" s="192">
        <f t="shared" si="31"/>
        <v>-4.7628254150964368E-2</v>
      </c>
    </row>
    <row r="505" spans="1:23" x14ac:dyDescent="0.2">
      <c r="A505" s="93">
        <v>127045453</v>
      </c>
      <c r="B505" s="94" t="s">
        <v>672</v>
      </c>
      <c r="C505" s="94" t="s">
        <v>530</v>
      </c>
      <c r="D505" s="95">
        <v>878.71199999999999</v>
      </c>
      <c r="E505" s="95">
        <v>855.78499999999997</v>
      </c>
      <c r="F505" s="95">
        <v>875.08799999999997</v>
      </c>
      <c r="G505" s="95">
        <v>905.80100000000004</v>
      </c>
      <c r="H505" s="95">
        <v>890.59500000000003</v>
      </c>
      <c r="I505" s="95">
        <v>903.60599999999999</v>
      </c>
      <c r="J505" s="95">
        <v>899.64200000000005</v>
      </c>
      <c r="K505" s="95">
        <v>928.26400000000001</v>
      </c>
      <c r="L505" s="95">
        <v>895.55</v>
      </c>
      <c r="M505" s="95">
        <v>870.55399999999997</v>
      </c>
      <c r="N505" s="95">
        <v>873.84199999999998</v>
      </c>
      <c r="O505" s="95">
        <v>845.41800000000001</v>
      </c>
      <c r="P505" s="95"/>
    </row>
    <row r="506" spans="1:23" x14ac:dyDescent="0.2">
      <c r="A506" s="93">
        <v>127041903</v>
      </c>
      <c r="B506" s="94" t="s">
        <v>671</v>
      </c>
      <c r="C506" s="94" t="s">
        <v>530</v>
      </c>
      <c r="D506" s="95">
        <v>1847.5039999999999</v>
      </c>
      <c r="E506" s="95">
        <v>1916.3789999999999</v>
      </c>
      <c r="F506" s="95">
        <v>1936.3820000000001</v>
      </c>
      <c r="G506" s="95">
        <v>1935.0309999999999</v>
      </c>
      <c r="H506" s="95">
        <v>1957.1220000000001</v>
      </c>
      <c r="I506" s="95">
        <v>2002.865</v>
      </c>
      <c r="J506" s="95">
        <v>2060.3200000000002</v>
      </c>
      <c r="K506" s="95">
        <v>2070.308</v>
      </c>
      <c r="L506" s="95">
        <v>2019.991</v>
      </c>
      <c r="M506" s="95">
        <v>1976.079</v>
      </c>
      <c r="N506" s="95">
        <v>2010.2660000000001</v>
      </c>
      <c r="O506" s="95">
        <v>2038.1669999999999</v>
      </c>
    </row>
  </sheetData>
  <sortState ref="A2:O502">
    <sortCondition ref="A2:A502"/>
  </sortState>
  <conditionalFormatting sqref="B2:B501">
    <cfRule type="duplicateValues" dxfId="1" priority="1"/>
  </conditionalFormatting>
  <printOptions horizontalCentered="1"/>
  <pageMargins left="0" right="0" top="1" bottom="1" header="0.5" footer="0.5"/>
  <pageSetup paperSize="5" pageOrder="overThenDown"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524"/>
  <sheetViews>
    <sheetView workbookViewId="0">
      <pane xSplit="3" ySplit="1" topLeftCell="D481" activePane="bottomRight" state="frozen"/>
      <selection pane="topRight" activeCell="D1" sqref="D1"/>
      <selection pane="bottomLeft" activeCell="A2" sqref="A2"/>
      <selection pane="bottomRight" activeCell="AC527" sqref="AC527"/>
    </sheetView>
  </sheetViews>
  <sheetFormatPr defaultRowHeight="12.75" x14ac:dyDescent="0.2"/>
  <cols>
    <col min="1" max="1" width="10" style="197" bestFit="1" customWidth="1"/>
    <col min="2" max="2" width="23.5703125" style="197" bestFit="1" customWidth="1"/>
    <col min="3" max="3" width="14.5703125" style="197" customWidth="1"/>
    <col min="4" max="4" width="12.28515625" style="197" customWidth="1"/>
    <col min="5" max="5" width="11.140625" style="197" customWidth="1"/>
    <col min="6" max="6" width="15.42578125" style="197" customWidth="1"/>
    <col min="7" max="7" width="11.140625" style="197" customWidth="1"/>
    <col min="8" max="8" width="15.42578125" style="197" customWidth="1"/>
    <col min="9" max="9" width="12.28515625" style="197" customWidth="1"/>
    <col min="10" max="10" width="20.28515625" style="197" customWidth="1"/>
    <col min="11" max="11" width="19.140625" style="197" bestFit="1" customWidth="1"/>
    <col min="12" max="12" width="13.85546875" style="197" customWidth="1"/>
    <col min="13" max="13" width="16.140625" style="197" customWidth="1"/>
    <col min="14" max="14" width="13.5703125" style="197" customWidth="1"/>
    <col min="15" max="15" width="16.85546875" style="197" customWidth="1"/>
    <col min="16" max="16" width="5.7109375" style="197" customWidth="1"/>
    <col min="17" max="17" width="21.42578125" style="197" customWidth="1"/>
    <col min="18" max="18" width="17.28515625" style="197" customWidth="1"/>
    <col min="19" max="19" width="13" style="197" customWidth="1"/>
    <col min="20" max="20" width="16.85546875" style="197" customWidth="1"/>
    <col min="21" max="21" width="12" style="197" customWidth="1"/>
    <col min="22" max="25" width="9.140625" style="197"/>
    <col min="26" max="26" width="20.85546875" style="197" customWidth="1"/>
    <col min="27" max="27" width="14.5703125" style="197" customWidth="1"/>
    <col min="28" max="28" width="15.42578125" style="197" customWidth="1"/>
    <col min="29" max="29" width="17" style="197" customWidth="1"/>
    <col min="30" max="30" width="14.7109375" style="197" customWidth="1"/>
    <col min="31" max="16384" width="9.140625" style="197"/>
  </cols>
  <sheetData>
    <row r="1" spans="1:29" ht="63.75" x14ac:dyDescent="0.2">
      <c r="A1" s="194" t="s">
        <v>0</v>
      </c>
      <c r="B1" s="195" t="s">
        <v>1</v>
      </c>
      <c r="C1" s="195" t="s">
        <v>2</v>
      </c>
      <c r="D1" s="208" t="s">
        <v>584</v>
      </c>
      <c r="E1" s="208" t="s">
        <v>743</v>
      </c>
      <c r="F1" s="210" t="s">
        <v>745</v>
      </c>
      <c r="G1" s="210" t="s">
        <v>746</v>
      </c>
      <c r="H1" s="209" t="s">
        <v>744</v>
      </c>
      <c r="I1" s="209" t="s">
        <v>747</v>
      </c>
      <c r="K1" s="196" t="s">
        <v>830</v>
      </c>
      <c r="L1" s="196" t="s">
        <v>831</v>
      </c>
      <c r="M1" s="196" t="s">
        <v>829</v>
      </c>
      <c r="N1" s="196" t="s">
        <v>833</v>
      </c>
      <c r="R1" s="197" t="s">
        <v>573</v>
      </c>
      <c r="T1" s="212" t="s">
        <v>832</v>
      </c>
      <c r="AB1" s="196" t="s">
        <v>866</v>
      </c>
      <c r="AC1" s="196" t="s">
        <v>819</v>
      </c>
    </row>
    <row r="2" spans="1:29" x14ac:dyDescent="0.2">
      <c r="A2" s="199">
        <v>101260303</v>
      </c>
      <c r="B2" s="200" t="s">
        <v>3</v>
      </c>
      <c r="C2" s="200" t="s">
        <v>4</v>
      </c>
      <c r="D2" s="197">
        <f>INDEX('BEFC_17-18'!$F$1:$F$505,MATCH('Spending per Student Analysis'!$A2,'BEFC_17-18'!A:A,0))</f>
        <v>1.3847</v>
      </c>
      <c r="E2" s="197">
        <f t="shared" ref="E2:E65" si="0">RANK(D2,$D$2:$D$501)</f>
        <v>48</v>
      </c>
      <c r="F2" s="201">
        <f t="shared" ref="F2:F65" si="1">K2/L2</f>
        <v>13477.578335079677</v>
      </c>
      <c r="G2" s="211">
        <f>RANK(F2,$F$2:$F$501,0)</f>
        <v>326</v>
      </c>
      <c r="H2" s="202">
        <f t="shared" ref="H2:H65" si="2">K2/(L2+M2)</f>
        <v>9659.101889157635</v>
      </c>
      <c r="I2" s="211">
        <f>RANK(H2,$H$2:$H$501,0)</f>
        <v>459</v>
      </c>
      <c r="K2" s="202">
        <f>INDEX('LECI_17-18'!$L$1:$L$507,MATCH('Spending per Student Analysis'!$A2,'LECI_17-18'!A:A,0))</f>
        <v>47218790.039999999</v>
      </c>
      <c r="L2" s="203">
        <f>INDEX('BEFC_17-18'!$T$1:$T$506,MATCH('Spending per Student Analysis'!$A2,'BEFC_17-18'!A:A,0))</f>
        <v>3503.5070000000001</v>
      </c>
      <c r="M2" s="203">
        <f>INDEX('BEFC_17-18'!$Z$1:$Z$506,MATCH('Spending per Student Analysis'!$A2,'BEFC_17-18'!A:A,0))</f>
        <v>1385.021</v>
      </c>
      <c r="N2" s="203">
        <f>M2+L2</f>
        <v>4888.5280000000002</v>
      </c>
      <c r="R2" s="202">
        <f>INDEX('BEFC_17-18'!$AF$1:$AF$505,MATCH('Spending per Student Analysis'!$A2,'BEFC_17-18'!A:A,0))</f>
        <v>22424135.82</v>
      </c>
      <c r="S2" s="202"/>
      <c r="T2" s="202">
        <f>INDEX('BEFC_17-18'!$AD$1:$AD$505,MATCH('Spending per Student Analysis'!$A2,'BEFC_17-18'!A:A,0))</f>
        <v>1121072</v>
      </c>
      <c r="AB2" s="202">
        <f>INDEX('Base Analysis'!$Q$1:$Q$503,MATCH('Spending per Student Analysis'!$A2,'Base Analysis'!A:A,0))</f>
        <v>13726291.897567216</v>
      </c>
      <c r="AC2" s="201">
        <f>R2-AB2</f>
        <v>8697843.922432784</v>
      </c>
    </row>
    <row r="3" spans="1:29" x14ac:dyDescent="0.2">
      <c r="A3" s="199">
        <v>101260803</v>
      </c>
      <c r="B3" s="200" t="s">
        <v>5</v>
      </c>
      <c r="C3" s="200" t="s">
        <v>4</v>
      </c>
      <c r="D3" s="197">
        <f>INDEX('BEFC_17-18'!$F$1:$F$505,MATCH('Spending per Student Analysis'!$A3,'BEFC_17-18'!A:A,0))</f>
        <v>1.4892000000000001</v>
      </c>
      <c r="E3" s="197">
        <f t="shared" si="0"/>
        <v>28</v>
      </c>
      <c r="F3" s="201">
        <f t="shared" si="1"/>
        <v>13642.478372404241</v>
      </c>
      <c r="G3" s="211">
        <f t="shared" ref="G3:G66" si="3">RANK(F3,$F$2:$F$501,0)</f>
        <v>304</v>
      </c>
      <c r="H3" s="202">
        <f t="shared" si="2"/>
        <v>9882.5253777185189</v>
      </c>
      <c r="I3" s="211">
        <f t="shared" ref="I3:I66" si="4">RANK(H3,$H$2:$H$501,0)</f>
        <v>442</v>
      </c>
      <c r="K3" s="202">
        <f>INDEX('LECI_17-18'!$L$1:$L$507,MATCH('Spending per Student Analysis'!$A3,'LECI_17-18'!A:A,0))</f>
        <v>23681446.149999999</v>
      </c>
      <c r="L3" s="203">
        <f>INDEX('BEFC_17-18'!$T$1:$T$506,MATCH('Spending per Student Analysis'!$A3,'BEFC_17-18'!A:A,0))</f>
        <v>1735.8610000000001</v>
      </c>
      <c r="M3" s="203">
        <f>INDEX('BEFC_17-18'!$Z$1:$Z$506,MATCH('Spending per Student Analysis'!$A3,'BEFC_17-18'!A:A,0))</f>
        <v>660.43399999999997</v>
      </c>
      <c r="N3" s="203">
        <f t="shared" ref="N3:N66" si="5">M3+L3</f>
        <v>2396.2950000000001</v>
      </c>
      <c r="R3" s="202">
        <f>INDEX('BEFC_17-18'!$AF$1:$AF$505,MATCH('Spending per Student Analysis'!$A3,'BEFC_17-18'!A:A,0))</f>
        <v>11771282.66</v>
      </c>
      <c r="S3" s="202"/>
      <c r="T3" s="202">
        <f>INDEX('BEFC_17-18'!$AD$1:$AD$505,MATCH('Spending per Student Analysis'!$A3,'BEFC_17-18'!A:A,0))</f>
        <v>676445</v>
      </c>
      <c r="AB3" s="202">
        <f>INDEX('Base Analysis'!$Q$1:$Q$503,MATCH('Spending per Student Analysis'!$A3,'Base Analysis'!A:A,0))</f>
        <v>8282320.0188054061</v>
      </c>
      <c r="AC3" s="201">
        <f t="shared" ref="AC3:AC66" si="6">R3-AB3</f>
        <v>3488962.6411945941</v>
      </c>
    </row>
    <row r="4" spans="1:29" x14ac:dyDescent="0.2">
      <c r="A4" s="199">
        <v>101261302</v>
      </c>
      <c r="B4" s="200" t="s">
        <v>6</v>
      </c>
      <c r="C4" s="200" t="s">
        <v>4</v>
      </c>
      <c r="D4" s="197">
        <f>INDEX('BEFC_17-18'!$F$1:$F$505,MATCH('Spending per Student Analysis'!$A4,'BEFC_17-18'!A:A,0))</f>
        <v>1.3362000000000001</v>
      </c>
      <c r="E4" s="197">
        <f t="shared" si="0"/>
        <v>65</v>
      </c>
      <c r="F4" s="201">
        <f t="shared" si="1"/>
        <v>12768.722658962879</v>
      </c>
      <c r="G4" s="211">
        <f t="shared" si="3"/>
        <v>397</v>
      </c>
      <c r="H4" s="202">
        <f t="shared" si="2"/>
        <v>9191.9536758533613</v>
      </c>
      <c r="I4" s="211">
        <f t="shared" si="4"/>
        <v>476</v>
      </c>
      <c r="K4" s="202">
        <f>INDEX('LECI_17-18'!$L$1:$L$507,MATCH('Spending per Student Analysis'!$A4,'LECI_17-18'!A:A,0))</f>
        <v>60084041.670000002</v>
      </c>
      <c r="L4" s="203">
        <f>INDEX('BEFC_17-18'!$T$1:$T$506,MATCH('Spending per Student Analysis'!$A4,'BEFC_17-18'!A:A,0))</f>
        <v>4705.5640000000003</v>
      </c>
      <c r="M4" s="203">
        <f>INDEX('BEFC_17-18'!$Z$1:$Z$506,MATCH('Spending per Student Analysis'!$A4,'BEFC_17-18'!A:A,0))</f>
        <v>1831.027</v>
      </c>
      <c r="N4" s="203">
        <f t="shared" si="5"/>
        <v>6536.5910000000003</v>
      </c>
      <c r="R4" s="202">
        <f>INDEX('BEFC_17-18'!$AF$1:$AF$505,MATCH('Spending per Student Analysis'!$A4,'BEFC_17-18'!A:A,0))</f>
        <v>29147164.809999999</v>
      </c>
      <c r="S4" s="202"/>
      <c r="T4" s="202">
        <f>INDEX('BEFC_17-18'!$AD$1:$AD$505,MATCH('Spending per Student Analysis'!$A4,'BEFC_17-18'!A:A,0))</f>
        <v>1392897</v>
      </c>
      <c r="AB4" s="202">
        <f>INDEX('Base Analysis'!$Q$1:$Q$503,MATCH('Spending per Student Analysis'!$A4,'Base Analysis'!A:A,0))</f>
        <v>17054481.875564288</v>
      </c>
      <c r="AC4" s="201">
        <f t="shared" si="6"/>
        <v>12092682.93443571</v>
      </c>
    </row>
    <row r="5" spans="1:29" x14ac:dyDescent="0.2">
      <c r="A5" s="199">
        <v>101262903</v>
      </c>
      <c r="B5" s="200" t="s">
        <v>7</v>
      </c>
      <c r="C5" s="200" t="s">
        <v>4</v>
      </c>
      <c r="D5" s="197">
        <f>INDEX('BEFC_17-18'!$F$1:$F$505,MATCH('Spending per Student Analysis'!$A5,'BEFC_17-18'!A:A,0))</f>
        <v>1.0422</v>
      </c>
      <c r="E5" s="197">
        <f t="shared" si="0"/>
        <v>251</v>
      </c>
      <c r="F5" s="201">
        <f t="shared" si="1"/>
        <v>12556.303239688157</v>
      </c>
      <c r="G5" s="211">
        <f t="shared" si="3"/>
        <v>422</v>
      </c>
      <c r="H5" s="202">
        <f t="shared" si="2"/>
        <v>10569.61941420923</v>
      </c>
      <c r="I5" s="211">
        <f t="shared" si="4"/>
        <v>392</v>
      </c>
      <c r="K5" s="202">
        <f>INDEX('LECI_17-18'!$L$1:$L$507,MATCH('Spending per Student Analysis'!$A5,'LECI_17-18'!A:A,0))</f>
        <v>15242648.98</v>
      </c>
      <c r="L5" s="203">
        <f>INDEX('BEFC_17-18'!$T$1:$T$506,MATCH('Spending per Student Analysis'!$A5,'BEFC_17-18'!A:A,0))</f>
        <v>1213.944</v>
      </c>
      <c r="M5" s="203">
        <f>INDEX('BEFC_17-18'!$Z$1:$Z$506,MATCH('Spending per Student Analysis'!$A5,'BEFC_17-18'!A:A,0))</f>
        <v>228.17500000000001</v>
      </c>
      <c r="N5" s="203">
        <f t="shared" si="5"/>
        <v>1442.1189999999999</v>
      </c>
      <c r="R5" s="202">
        <f>INDEX('BEFC_17-18'!$AF$1:$AF$505,MATCH('Spending per Student Analysis'!$A5,'BEFC_17-18'!A:A,0))</f>
        <v>6671408.9900000002</v>
      </c>
      <c r="S5" s="202"/>
      <c r="T5" s="202">
        <f>INDEX('BEFC_17-18'!$AD$1:$AD$505,MATCH('Spending per Student Analysis'!$A5,'BEFC_17-18'!A:A,0))</f>
        <v>216468</v>
      </c>
      <c r="AB5" s="202">
        <f>INDEX('Base Analysis'!$Q$1:$Q$503,MATCH('Spending per Student Analysis'!$A5,'Base Analysis'!A:A,0))</f>
        <v>2650410.3411698123</v>
      </c>
      <c r="AC5" s="201">
        <f t="shared" si="6"/>
        <v>4020998.648830188</v>
      </c>
    </row>
    <row r="6" spans="1:29" x14ac:dyDescent="0.2">
      <c r="A6" s="199">
        <v>101264003</v>
      </c>
      <c r="B6" s="200" t="s">
        <v>8</v>
      </c>
      <c r="C6" s="200" t="s">
        <v>4</v>
      </c>
      <c r="D6" s="197">
        <f>INDEX('BEFC_17-18'!$F$1:$F$505,MATCH('Spending per Student Analysis'!$A6,'BEFC_17-18'!A:A,0))</f>
        <v>1.3374999999999999</v>
      </c>
      <c r="E6" s="197">
        <f t="shared" si="0"/>
        <v>64</v>
      </c>
      <c r="F6" s="201">
        <f t="shared" si="1"/>
        <v>13701.916469112615</v>
      </c>
      <c r="G6" s="211">
        <f t="shared" si="3"/>
        <v>293</v>
      </c>
      <c r="H6" s="202">
        <f t="shared" si="2"/>
        <v>11309.252645853952</v>
      </c>
      <c r="I6" s="211">
        <f t="shared" si="4"/>
        <v>310</v>
      </c>
      <c r="K6" s="202">
        <f>INDEX('LECI_17-18'!$L$1:$L$507,MATCH('Spending per Student Analysis'!$A6,'LECI_17-18'!A:A,0))</f>
        <v>41730282.759999998</v>
      </c>
      <c r="L6" s="203">
        <f>INDEX('BEFC_17-18'!$T$1:$T$506,MATCH('Spending per Student Analysis'!$A6,'BEFC_17-18'!A:A,0))</f>
        <v>3045.58</v>
      </c>
      <c r="M6" s="203">
        <f>INDEX('BEFC_17-18'!$Z$1:$Z$506,MATCH('Spending per Student Analysis'!$A6,'BEFC_17-18'!A:A,0))</f>
        <v>644.34400000000005</v>
      </c>
      <c r="N6" s="203">
        <f t="shared" si="5"/>
        <v>3689.924</v>
      </c>
      <c r="R6" s="202">
        <f>INDEX('BEFC_17-18'!$AF$1:$AF$505,MATCH('Spending per Student Analysis'!$A6,'BEFC_17-18'!A:A,0))</f>
        <v>13330832.619999999</v>
      </c>
      <c r="S6" s="202"/>
      <c r="T6" s="202">
        <f>INDEX('BEFC_17-18'!$AD$1:$AD$505,MATCH('Spending per Student Analysis'!$A6,'BEFC_17-18'!A:A,0))</f>
        <v>847367</v>
      </c>
      <c r="AB6" s="202">
        <f>INDEX('Base Analysis'!$Q$1:$Q$503,MATCH('Spending per Student Analysis'!$A6,'Base Analysis'!A:A,0))</f>
        <v>10375074.284092972</v>
      </c>
      <c r="AC6" s="201">
        <f t="shared" si="6"/>
        <v>2955758.3359070271</v>
      </c>
    </row>
    <row r="7" spans="1:29" x14ac:dyDescent="0.2">
      <c r="A7" s="199">
        <v>101268003</v>
      </c>
      <c r="B7" s="200" t="s">
        <v>9</v>
      </c>
      <c r="C7" s="200" t="s">
        <v>4</v>
      </c>
      <c r="D7" s="197">
        <f>INDEX('BEFC_17-18'!$F$1:$F$505,MATCH('Spending per Student Analysis'!$A7,'BEFC_17-18'!A:A,0))</f>
        <v>1.5023</v>
      </c>
      <c r="E7" s="197">
        <f t="shared" si="0"/>
        <v>26</v>
      </c>
      <c r="F7" s="201">
        <f t="shared" si="1"/>
        <v>13808.407086973863</v>
      </c>
      <c r="G7" s="211">
        <f t="shared" si="3"/>
        <v>279</v>
      </c>
      <c r="H7" s="202">
        <f t="shared" si="2"/>
        <v>11240.27766114634</v>
      </c>
      <c r="I7" s="211">
        <f t="shared" si="4"/>
        <v>319</v>
      </c>
      <c r="K7" s="202">
        <f>INDEX('LECI_17-18'!$L$1:$L$507,MATCH('Spending per Student Analysis'!$A7,'LECI_17-18'!A:A,0))</f>
        <v>40022121.399999999</v>
      </c>
      <c r="L7" s="203">
        <f>INDEX('BEFC_17-18'!$T$1:$T$506,MATCH('Spending per Student Analysis'!$A7,'BEFC_17-18'!A:A,0))</f>
        <v>2898.3879999999999</v>
      </c>
      <c r="M7" s="203">
        <f>INDEX('BEFC_17-18'!$Z$1:$Z$506,MATCH('Spending per Student Analysis'!$A7,'BEFC_17-18'!A:A,0))</f>
        <v>662.21100000000001</v>
      </c>
      <c r="N7" s="203">
        <f t="shared" si="5"/>
        <v>3560.5990000000002</v>
      </c>
      <c r="R7" s="202">
        <f>INDEX('BEFC_17-18'!$AF$1:$AF$505,MATCH('Spending per Student Analysis'!$A7,'BEFC_17-18'!A:A,0))</f>
        <v>14901862.91</v>
      </c>
      <c r="S7" s="202"/>
      <c r="T7" s="202">
        <f>INDEX('BEFC_17-18'!$AD$1:$AD$505,MATCH('Spending per Student Analysis'!$A7,'BEFC_17-18'!A:A,0))</f>
        <v>861584</v>
      </c>
      <c r="AB7" s="202">
        <f>INDEX('Base Analysis'!$Q$1:$Q$503,MATCH('Spending per Student Analysis'!$A7,'Base Analysis'!A:A,0))</f>
        <v>10549146.019888414</v>
      </c>
      <c r="AC7" s="201">
        <f t="shared" si="6"/>
        <v>4352716.8901115861</v>
      </c>
    </row>
    <row r="8" spans="1:29" x14ac:dyDescent="0.2">
      <c r="A8" s="199">
        <v>101301303</v>
      </c>
      <c r="B8" s="200" t="s">
        <v>10</v>
      </c>
      <c r="C8" s="200" t="s">
        <v>11</v>
      </c>
      <c r="D8" s="197">
        <f>INDEX('BEFC_17-18'!$F$1:$F$505,MATCH('Spending per Student Analysis'!$A8,'BEFC_17-18'!A:A,0))</f>
        <v>1.3314999999999999</v>
      </c>
      <c r="E8" s="197">
        <f t="shared" si="0"/>
        <v>69</v>
      </c>
      <c r="F8" s="201">
        <f t="shared" si="1"/>
        <v>11989.597702636043</v>
      </c>
      <c r="G8" s="211">
        <f t="shared" si="3"/>
        <v>457</v>
      </c>
      <c r="H8" s="202">
        <f t="shared" si="2"/>
        <v>10236.873351184709</v>
      </c>
      <c r="I8" s="211">
        <f t="shared" si="4"/>
        <v>426</v>
      </c>
      <c r="K8" s="202">
        <f>INDEX('LECI_17-18'!$L$1:$L$507,MATCH('Spending per Student Analysis'!$A8,'LECI_17-18'!A:A,0))</f>
        <v>13441669.869999999</v>
      </c>
      <c r="L8" s="203">
        <f>INDEX('BEFC_17-18'!$T$1:$T$506,MATCH('Spending per Student Analysis'!$A8,'BEFC_17-18'!A:A,0))</f>
        <v>1121.1110000000001</v>
      </c>
      <c r="M8" s="203">
        <f>INDEX('BEFC_17-18'!$Z$1:$Z$506,MATCH('Spending per Student Analysis'!$A8,'BEFC_17-18'!A:A,0))</f>
        <v>191.953</v>
      </c>
      <c r="N8" s="203">
        <f t="shared" si="5"/>
        <v>1313.0640000000001</v>
      </c>
      <c r="R8" s="202">
        <f>INDEX('BEFC_17-18'!$AF$1:$AF$505,MATCH('Spending per Student Analysis'!$A8,'BEFC_17-18'!A:A,0))</f>
        <v>6675656.29</v>
      </c>
      <c r="S8" s="202"/>
      <c r="T8" s="202">
        <f>INDEX('BEFC_17-18'!$AD$1:$AD$505,MATCH('Spending per Student Analysis'!$A8,'BEFC_17-18'!A:A,0))</f>
        <v>316820</v>
      </c>
      <c r="AB8" s="202">
        <f>INDEX('Base Analysis'!$Q$1:$Q$503,MATCH('Spending per Student Analysis'!$A8,'Base Analysis'!A:A,0))</f>
        <v>3879117.6462922003</v>
      </c>
      <c r="AC8" s="201">
        <f t="shared" si="6"/>
        <v>2796538.6437077997</v>
      </c>
    </row>
    <row r="9" spans="1:29" x14ac:dyDescent="0.2">
      <c r="A9" s="199">
        <v>101301403</v>
      </c>
      <c r="B9" s="200" t="s">
        <v>12</v>
      </c>
      <c r="C9" s="200" t="s">
        <v>11</v>
      </c>
      <c r="D9" s="197">
        <f>INDEX('BEFC_17-18'!$F$1:$F$505,MATCH('Spending per Student Analysis'!$A9,'BEFC_17-18'!A:A,0))</f>
        <v>1.0414000000000001</v>
      </c>
      <c r="E9" s="197">
        <f t="shared" si="0"/>
        <v>252</v>
      </c>
      <c r="F9" s="201">
        <f t="shared" si="1"/>
        <v>15573.361100285179</v>
      </c>
      <c r="G9" s="211">
        <f t="shared" si="3"/>
        <v>143</v>
      </c>
      <c r="H9" s="202">
        <f t="shared" si="2"/>
        <v>13644.399757916579</v>
      </c>
      <c r="I9" s="211">
        <f t="shared" si="4"/>
        <v>114</v>
      </c>
      <c r="K9" s="202">
        <f>INDEX('LECI_17-18'!$L$1:$L$507,MATCH('Spending per Student Analysis'!$A9,'LECI_17-18'!A:A,0))</f>
        <v>28970267.120000001</v>
      </c>
      <c r="L9" s="203">
        <f>INDEX('BEFC_17-18'!$T$1:$T$506,MATCH('Spending per Student Analysis'!$A9,'BEFC_17-18'!A:A,0))</f>
        <v>1860.2449999999999</v>
      </c>
      <c r="M9" s="203">
        <f>INDEX('BEFC_17-18'!$Z$1:$Z$506,MATCH('Spending per Student Analysis'!$A9,'BEFC_17-18'!A:A,0))</f>
        <v>262.99</v>
      </c>
      <c r="N9" s="203">
        <f t="shared" si="5"/>
        <v>2123.2349999999997</v>
      </c>
      <c r="R9" s="202">
        <f>INDEX('BEFC_17-18'!$AF$1:$AF$505,MATCH('Spending per Student Analysis'!$A9,'BEFC_17-18'!A:A,0))</f>
        <v>7958262.7199999997</v>
      </c>
      <c r="S9" s="202"/>
      <c r="T9" s="202">
        <f>INDEX('BEFC_17-18'!$AD$1:$AD$505,MATCH('Spending per Student Analysis'!$A9,'BEFC_17-18'!A:A,0))</f>
        <v>323916</v>
      </c>
      <c r="AB9" s="202">
        <f>INDEX('Base Analysis'!$Q$1:$Q$503,MATCH('Spending per Student Analysis'!$A9,'Base Analysis'!A:A,0))</f>
        <v>3965993.535463769</v>
      </c>
      <c r="AC9" s="201">
        <f t="shared" si="6"/>
        <v>3992269.1845362308</v>
      </c>
    </row>
    <row r="10" spans="1:29" x14ac:dyDescent="0.2">
      <c r="A10" s="199">
        <v>101303503</v>
      </c>
      <c r="B10" s="200" t="s">
        <v>13</v>
      </c>
      <c r="C10" s="200" t="s">
        <v>11</v>
      </c>
      <c r="D10" s="197">
        <f>INDEX('BEFC_17-18'!$F$1:$F$505,MATCH('Spending per Student Analysis'!$A10,'BEFC_17-18'!A:A,0))</f>
        <v>1.1444000000000001</v>
      </c>
      <c r="E10" s="197">
        <f t="shared" si="0"/>
        <v>170</v>
      </c>
      <c r="F10" s="201">
        <f t="shared" si="1"/>
        <v>15486.632787362922</v>
      </c>
      <c r="G10" s="211">
        <f t="shared" si="3"/>
        <v>145</v>
      </c>
      <c r="H10" s="202">
        <f t="shared" si="2"/>
        <v>11814.324746394897</v>
      </c>
      <c r="I10" s="211">
        <f t="shared" si="4"/>
        <v>261</v>
      </c>
      <c r="K10" s="202">
        <f>INDEX('LECI_17-18'!$L$1:$L$507,MATCH('Spending per Student Analysis'!$A10,'LECI_17-18'!A:A,0))</f>
        <v>12543150.439999999</v>
      </c>
      <c r="L10" s="203">
        <f>INDEX('BEFC_17-18'!$T$1:$T$506,MATCH('Spending per Student Analysis'!$A10,'BEFC_17-18'!A:A,0))</f>
        <v>809.93399999999997</v>
      </c>
      <c r="M10" s="203">
        <f>INDEX('BEFC_17-18'!$Z$1:$Z$506,MATCH('Spending per Student Analysis'!$A10,'BEFC_17-18'!A:A,0))</f>
        <v>251.756</v>
      </c>
      <c r="N10" s="203">
        <f t="shared" si="5"/>
        <v>1061.69</v>
      </c>
      <c r="R10" s="202">
        <f>INDEX('BEFC_17-18'!$AF$1:$AF$505,MATCH('Spending per Student Analysis'!$A10,'BEFC_17-18'!A:A,0))</f>
        <v>5278929.62</v>
      </c>
      <c r="S10" s="202"/>
      <c r="T10" s="202">
        <f>INDEX('BEFC_17-18'!$AD$1:$AD$505,MATCH('Spending per Student Analysis'!$A10,'BEFC_17-18'!A:A,0))</f>
        <v>208694</v>
      </c>
      <c r="AB10" s="202">
        <f>INDEX('Base Analysis'!$Q$1:$Q$503,MATCH('Spending per Student Analysis'!$A10,'Base Analysis'!A:A,0))</f>
        <v>2555232.3001980493</v>
      </c>
      <c r="AC10" s="201">
        <f t="shared" si="6"/>
        <v>2723697.3198019508</v>
      </c>
    </row>
    <row r="11" spans="1:29" x14ac:dyDescent="0.2">
      <c r="A11" s="199">
        <v>101306503</v>
      </c>
      <c r="B11" s="200" t="s">
        <v>14</v>
      </c>
      <c r="C11" s="200" t="s">
        <v>11</v>
      </c>
      <c r="D11" s="197">
        <f>INDEX('BEFC_17-18'!$F$1:$F$505,MATCH('Spending per Student Analysis'!$A11,'BEFC_17-18'!A:A,0))</f>
        <v>1.1434</v>
      </c>
      <c r="E11" s="197">
        <f t="shared" si="0"/>
        <v>171</v>
      </c>
      <c r="F11" s="201">
        <f t="shared" si="1"/>
        <v>15964.694185005119</v>
      </c>
      <c r="G11" s="211">
        <f t="shared" si="3"/>
        <v>119</v>
      </c>
      <c r="H11" s="202">
        <f t="shared" si="2"/>
        <v>11861.982565421262</v>
      </c>
      <c r="I11" s="211">
        <f t="shared" si="4"/>
        <v>254</v>
      </c>
      <c r="K11" s="202">
        <f>INDEX('LECI_17-18'!$L$1:$L$507,MATCH('Spending per Student Analysis'!$A11,'LECI_17-18'!A:A,0))</f>
        <v>9982403.9800000004</v>
      </c>
      <c r="L11" s="203">
        <f>INDEX('BEFC_17-18'!$T$1:$T$506,MATCH('Spending per Student Analysis'!$A11,'BEFC_17-18'!A:A,0))</f>
        <v>625.28</v>
      </c>
      <c r="M11" s="203">
        <f>INDEX('BEFC_17-18'!$Z$1:$Z$506,MATCH('Spending per Student Analysis'!$A11,'BEFC_17-18'!A:A,0))</f>
        <v>216.26599999999999</v>
      </c>
      <c r="N11" s="203">
        <f t="shared" si="5"/>
        <v>841.54599999999994</v>
      </c>
      <c r="R11" s="202">
        <f>INDEX('BEFC_17-18'!$AF$1:$AF$505,MATCH('Spending per Student Analysis'!$A11,'BEFC_17-18'!A:A,0))</f>
        <v>4834816.96</v>
      </c>
      <c r="S11" s="202"/>
      <c r="T11" s="202">
        <f>INDEX('BEFC_17-18'!$AD$1:$AD$505,MATCH('Spending per Student Analysis'!$A11,'BEFC_17-18'!A:A,0))</f>
        <v>160500</v>
      </c>
      <c r="AB11" s="202">
        <f>INDEX('Base Analysis'!$Q$1:$Q$503,MATCH('Spending per Student Analysis'!$A11,'Base Analysis'!A:A,0))</f>
        <v>1965145.1881328316</v>
      </c>
      <c r="AC11" s="201">
        <f t="shared" si="6"/>
        <v>2869671.7718671681</v>
      </c>
    </row>
    <row r="12" spans="1:29" x14ac:dyDescent="0.2">
      <c r="A12" s="199">
        <v>101308503</v>
      </c>
      <c r="B12" s="200" t="s">
        <v>15</v>
      </c>
      <c r="C12" s="200" t="s">
        <v>11</v>
      </c>
      <c r="D12" s="197">
        <f>INDEX('BEFC_17-18'!$F$1:$F$505,MATCH('Spending per Student Analysis'!$A12,'BEFC_17-18'!A:A,0))</f>
        <v>1.0374000000000001</v>
      </c>
      <c r="E12" s="197">
        <f t="shared" si="0"/>
        <v>253</v>
      </c>
      <c r="F12" s="201">
        <f t="shared" si="1"/>
        <v>20979.751246582186</v>
      </c>
      <c r="G12" s="211">
        <f t="shared" si="3"/>
        <v>9</v>
      </c>
      <c r="H12" s="202">
        <f t="shared" si="2"/>
        <v>15860.621053274923</v>
      </c>
      <c r="I12" s="211">
        <f t="shared" si="4"/>
        <v>41</v>
      </c>
      <c r="K12" s="202">
        <f>INDEX('LECI_17-18'!$L$1:$L$507,MATCH('Spending per Student Analysis'!$A12,'LECI_17-18'!A:A,0))</f>
        <v>14532547.810000001</v>
      </c>
      <c r="L12" s="203">
        <f>INDEX('BEFC_17-18'!$T$1:$T$506,MATCH('Spending per Student Analysis'!$A12,'BEFC_17-18'!A:A,0))</f>
        <v>692.69399999999996</v>
      </c>
      <c r="M12" s="203">
        <f>INDEX('BEFC_17-18'!$Z$1:$Z$506,MATCH('Spending per Student Analysis'!$A12,'BEFC_17-18'!A:A,0))</f>
        <v>223.572</v>
      </c>
      <c r="N12" s="203">
        <f t="shared" si="5"/>
        <v>916.26599999999996</v>
      </c>
      <c r="R12" s="202">
        <f>INDEX('BEFC_17-18'!$AF$1:$AF$505,MATCH('Spending per Student Analysis'!$A12,'BEFC_17-18'!A:A,0))</f>
        <v>3160314.02</v>
      </c>
      <c r="S12" s="202"/>
      <c r="T12" s="202">
        <f>INDEX('BEFC_17-18'!$AD$1:$AD$505,MATCH('Spending per Student Analysis'!$A12,'BEFC_17-18'!A:A,0))</f>
        <v>247591</v>
      </c>
      <c r="AB12" s="202">
        <f>INDEX('Base Analysis'!$Q$1:$Q$503,MATCH('Spending per Student Analysis'!$A12,'Base Analysis'!A:A,0))</f>
        <v>3031477.8066463419</v>
      </c>
      <c r="AC12" s="201">
        <f t="shared" si="6"/>
        <v>128836.2133536581</v>
      </c>
    </row>
    <row r="13" spans="1:29" x14ac:dyDescent="0.2">
      <c r="A13" s="199">
        <v>101630504</v>
      </c>
      <c r="B13" s="200" t="s">
        <v>16</v>
      </c>
      <c r="C13" s="200" t="s">
        <v>17</v>
      </c>
      <c r="D13" s="197">
        <f>INDEX('BEFC_17-18'!$F$1:$F$505,MATCH('Spending per Student Analysis'!$A13,'BEFC_17-18'!A:A,0))</f>
        <v>0.84909999999999997</v>
      </c>
      <c r="E13" s="197">
        <f t="shared" si="0"/>
        <v>382</v>
      </c>
      <c r="F13" s="201">
        <f t="shared" si="1"/>
        <v>16084.443436431919</v>
      </c>
      <c r="G13" s="211">
        <f t="shared" si="3"/>
        <v>113</v>
      </c>
      <c r="H13" s="202">
        <f t="shared" si="2"/>
        <v>12453.421597494193</v>
      </c>
      <c r="I13" s="211">
        <f t="shared" si="4"/>
        <v>193</v>
      </c>
      <c r="K13" s="202">
        <f>INDEX('LECI_17-18'!$L$1:$L$507,MATCH('Spending per Student Analysis'!$A13,'LECI_17-18'!A:A,0))</f>
        <v>9148445.4000000004</v>
      </c>
      <c r="L13" s="203">
        <f>INDEX('BEFC_17-18'!$T$1:$T$506,MATCH('Spending per Student Analysis'!$A13,'BEFC_17-18'!A:A,0))</f>
        <v>568.77599999999995</v>
      </c>
      <c r="M13" s="203">
        <f>INDEX('BEFC_17-18'!$Z$1:$Z$506,MATCH('Spending per Student Analysis'!$A13,'BEFC_17-18'!A:A,0))</f>
        <v>165.83699999999999</v>
      </c>
      <c r="N13" s="203">
        <f t="shared" si="5"/>
        <v>734.61299999999994</v>
      </c>
      <c r="R13" s="202">
        <f>INDEX('BEFC_17-18'!$AF$1:$AF$505,MATCH('Spending per Student Analysis'!$A13,'BEFC_17-18'!A:A,0))</f>
        <v>4222685.82</v>
      </c>
      <c r="S13" s="202"/>
      <c r="T13" s="202">
        <f>INDEX('BEFC_17-18'!$AD$1:$AD$505,MATCH('Spending per Student Analysis'!$A13,'BEFC_17-18'!A:A,0))</f>
        <v>56891</v>
      </c>
      <c r="AB13" s="202">
        <f>INDEX('Base Analysis'!$Q$1:$Q$503,MATCH('Spending per Student Analysis'!$A13,'Base Analysis'!A:A,0))</f>
        <v>696573.41671463812</v>
      </c>
      <c r="AC13" s="201">
        <f t="shared" si="6"/>
        <v>3526112.4032853623</v>
      </c>
    </row>
    <row r="14" spans="1:29" x14ac:dyDescent="0.2">
      <c r="A14" s="199">
        <v>101630903</v>
      </c>
      <c r="B14" s="200" t="s">
        <v>18</v>
      </c>
      <c r="C14" s="200" t="s">
        <v>17</v>
      </c>
      <c r="D14" s="197">
        <f>INDEX('BEFC_17-18'!$F$1:$F$505,MATCH('Spending per Student Analysis'!$A14,'BEFC_17-18'!A:A,0))</f>
        <v>1.0475000000000001</v>
      </c>
      <c r="E14" s="197">
        <f t="shared" si="0"/>
        <v>244</v>
      </c>
      <c r="F14" s="201">
        <f t="shared" si="1"/>
        <v>12991.168060255741</v>
      </c>
      <c r="G14" s="211">
        <f t="shared" si="3"/>
        <v>385</v>
      </c>
      <c r="H14" s="202">
        <f t="shared" si="2"/>
        <v>10618.63422864202</v>
      </c>
      <c r="I14" s="211">
        <f t="shared" si="4"/>
        <v>382</v>
      </c>
      <c r="K14" s="202">
        <f>INDEX('LECI_17-18'!$L$1:$L$507,MATCH('Spending per Student Analysis'!$A14,'LECI_17-18'!A:A,0))</f>
        <v>14595291.51</v>
      </c>
      <c r="L14" s="203">
        <f>INDEX('BEFC_17-18'!$T$1:$T$506,MATCH('Spending per Student Analysis'!$A14,'BEFC_17-18'!A:A,0))</f>
        <v>1123.4780000000001</v>
      </c>
      <c r="M14" s="203">
        <f>INDEX('BEFC_17-18'!$Z$1:$Z$506,MATCH('Spending per Student Analysis'!$A14,'BEFC_17-18'!A:A,0))</f>
        <v>251.02</v>
      </c>
      <c r="N14" s="203">
        <f t="shared" si="5"/>
        <v>1374.498</v>
      </c>
      <c r="R14" s="202">
        <f>INDEX('BEFC_17-18'!$AF$1:$AF$505,MATCH('Spending per Student Analysis'!$A14,'BEFC_17-18'!A:A,0))</f>
        <v>6094519.0099999998</v>
      </c>
      <c r="S14" s="202"/>
      <c r="T14" s="202">
        <f>INDEX('BEFC_17-18'!$AD$1:$AD$505,MATCH('Spending per Student Analysis'!$A14,'BEFC_17-18'!A:A,0))</f>
        <v>202117</v>
      </c>
      <c r="AB14" s="202">
        <f>INDEX('Base Analysis'!$Q$1:$Q$503,MATCH('Spending per Student Analysis'!$A14,'Base Analysis'!A:A,0))</f>
        <v>2474703.473975678</v>
      </c>
      <c r="AC14" s="201">
        <f t="shared" si="6"/>
        <v>3619815.5360243218</v>
      </c>
    </row>
    <row r="15" spans="1:29" x14ac:dyDescent="0.2">
      <c r="A15" s="199">
        <v>101631003</v>
      </c>
      <c r="B15" s="200" t="s">
        <v>19</v>
      </c>
      <c r="C15" s="200" t="s">
        <v>17</v>
      </c>
      <c r="D15" s="197">
        <f>INDEX('BEFC_17-18'!$F$1:$F$505,MATCH('Spending per Student Analysis'!$A15,'BEFC_17-18'!A:A,0))</f>
        <v>1.0810999999999999</v>
      </c>
      <c r="E15" s="197">
        <f t="shared" si="0"/>
        <v>212</v>
      </c>
      <c r="F15" s="201">
        <f t="shared" si="1"/>
        <v>13777.682490567377</v>
      </c>
      <c r="G15" s="211">
        <f t="shared" si="3"/>
        <v>282</v>
      </c>
      <c r="H15" s="202">
        <f t="shared" si="2"/>
        <v>11834.059239444787</v>
      </c>
      <c r="I15" s="211">
        <f t="shared" si="4"/>
        <v>260</v>
      </c>
      <c r="K15" s="202">
        <f>INDEX('LECI_17-18'!$L$1:$L$507,MATCH('Spending per Student Analysis'!$A15,'LECI_17-18'!A:A,0))</f>
        <v>17881902.550000001</v>
      </c>
      <c r="L15" s="203">
        <f>INDEX('BEFC_17-18'!$T$1:$T$506,MATCH('Spending per Student Analysis'!$A15,'BEFC_17-18'!A:A,0))</f>
        <v>1297.8889999999999</v>
      </c>
      <c r="M15" s="203">
        <f>INDEX('BEFC_17-18'!$Z$1:$Z$506,MATCH('Spending per Student Analysis'!$A15,'BEFC_17-18'!A:A,0))</f>
        <v>213.16499999999999</v>
      </c>
      <c r="N15" s="203">
        <f t="shared" si="5"/>
        <v>1511.0539999999999</v>
      </c>
      <c r="R15" s="202">
        <f>INDEX('BEFC_17-18'!$AF$1:$AF$505,MATCH('Spending per Student Analysis'!$A15,'BEFC_17-18'!A:A,0))</f>
        <v>8525997.0600000005</v>
      </c>
      <c r="S15" s="202"/>
      <c r="T15" s="202">
        <f>INDEX('BEFC_17-18'!$AD$1:$AD$505,MATCH('Spending per Student Analysis'!$A15,'BEFC_17-18'!A:A,0))</f>
        <v>227059</v>
      </c>
      <c r="AB15" s="202">
        <f>INDEX('Base Analysis'!$Q$1:$Q$503,MATCH('Spending per Student Analysis'!$A15,'Base Analysis'!A:A,0))</f>
        <v>2780082.3998048105</v>
      </c>
      <c r="AC15" s="201">
        <f t="shared" si="6"/>
        <v>5745914.6601951905</v>
      </c>
    </row>
    <row r="16" spans="1:29" x14ac:dyDescent="0.2">
      <c r="A16" s="199">
        <v>101631203</v>
      </c>
      <c r="B16" s="200" t="s">
        <v>20</v>
      </c>
      <c r="C16" s="200" t="s">
        <v>17</v>
      </c>
      <c r="D16" s="197">
        <f>INDEX('BEFC_17-18'!$F$1:$F$505,MATCH('Spending per Student Analysis'!$A16,'BEFC_17-18'!A:A,0))</f>
        <v>1.0673999999999999</v>
      </c>
      <c r="E16" s="197">
        <f t="shared" si="0"/>
        <v>225</v>
      </c>
      <c r="F16" s="201">
        <f t="shared" si="1"/>
        <v>13420.815434232603</v>
      </c>
      <c r="G16" s="211">
        <f t="shared" si="3"/>
        <v>335</v>
      </c>
      <c r="H16" s="202">
        <f t="shared" si="2"/>
        <v>11392.720925210713</v>
      </c>
      <c r="I16" s="211">
        <f t="shared" si="4"/>
        <v>297</v>
      </c>
      <c r="K16" s="202">
        <f>INDEX('LECI_17-18'!$L$1:$L$507,MATCH('Spending per Student Analysis'!$A16,'LECI_17-18'!A:A,0))</f>
        <v>16566292.210000001</v>
      </c>
      <c r="L16" s="203">
        <f>INDEX('BEFC_17-18'!$T$1:$T$506,MATCH('Spending per Student Analysis'!$A16,'BEFC_17-18'!A:A,0))</f>
        <v>1234.373</v>
      </c>
      <c r="M16" s="203">
        <f>INDEX('BEFC_17-18'!$Z$1:$Z$506,MATCH('Spending per Student Analysis'!$A16,'BEFC_17-18'!A:A,0))</f>
        <v>219.739</v>
      </c>
      <c r="N16" s="203">
        <f t="shared" si="5"/>
        <v>1454.1120000000001</v>
      </c>
      <c r="R16" s="202">
        <f>INDEX('BEFC_17-18'!$AF$1:$AF$505,MATCH('Spending per Student Analysis'!$A16,'BEFC_17-18'!A:A,0))</f>
        <v>6122147.6200000001</v>
      </c>
      <c r="S16" s="202"/>
      <c r="T16" s="202">
        <f>INDEX('BEFC_17-18'!$AD$1:$AD$505,MATCH('Spending per Student Analysis'!$A16,'BEFC_17-18'!A:A,0))</f>
        <v>205041</v>
      </c>
      <c r="AB16" s="202">
        <f>INDEX('Base Analysis'!$Q$1:$Q$503,MATCH('Spending per Student Analysis'!$A16,'Base Analysis'!A:A,0))</f>
        <v>2510499.6440610811</v>
      </c>
      <c r="AC16" s="201">
        <f t="shared" si="6"/>
        <v>3611647.975938919</v>
      </c>
    </row>
    <row r="17" spans="1:29" x14ac:dyDescent="0.2">
      <c r="A17" s="199">
        <v>101631503</v>
      </c>
      <c r="B17" s="200" t="s">
        <v>21</v>
      </c>
      <c r="C17" s="200" t="s">
        <v>17</v>
      </c>
      <c r="D17" s="197">
        <f>INDEX('BEFC_17-18'!$F$1:$F$505,MATCH('Spending per Student Analysis'!$A17,'BEFC_17-18'!A:A,0))</f>
        <v>1.2699</v>
      </c>
      <c r="E17" s="197">
        <f t="shared" si="0"/>
        <v>93</v>
      </c>
      <c r="F17" s="201">
        <f t="shared" si="1"/>
        <v>13331.917903782713</v>
      </c>
      <c r="G17" s="211">
        <f t="shared" si="3"/>
        <v>347</v>
      </c>
      <c r="H17" s="202">
        <f t="shared" si="2"/>
        <v>11435.201176204313</v>
      </c>
      <c r="I17" s="211">
        <f t="shared" si="4"/>
        <v>291</v>
      </c>
      <c r="K17" s="202">
        <f>INDEX('LECI_17-18'!$L$1:$L$507,MATCH('Spending per Student Analysis'!$A17,'LECI_17-18'!A:A,0))</f>
        <v>12479315.09</v>
      </c>
      <c r="L17" s="203">
        <f>INDEX('BEFC_17-18'!$T$1:$T$506,MATCH('Spending per Student Analysis'!$A17,'BEFC_17-18'!A:A,0))</f>
        <v>936.048</v>
      </c>
      <c r="M17" s="203">
        <f>INDEX('BEFC_17-18'!$Z$1:$Z$506,MATCH('Spending per Student Analysis'!$A17,'BEFC_17-18'!A:A,0))</f>
        <v>155.25899999999999</v>
      </c>
      <c r="N17" s="203">
        <f t="shared" si="5"/>
        <v>1091.307</v>
      </c>
      <c r="R17" s="202">
        <f>INDEX('BEFC_17-18'!$AF$1:$AF$505,MATCH('Spending per Student Analysis'!$A17,'BEFC_17-18'!A:A,0))</f>
        <v>5680684.21</v>
      </c>
      <c r="S17" s="202"/>
      <c r="T17" s="202">
        <f>INDEX('BEFC_17-18'!$AD$1:$AD$505,MATCH('Spending per Student Analysis'!$A17,'BEFC_17-18'!A:A,0))</f>
        <v>148286</v>
      </c>
      <c r="AB17" s="202">
        <f>INDEX('Base Analysis'!$Q$1:$Q$503,MATCH('Spending per Student Analysis'!$A17,'Base Analysis'!A:A,0))</f>
        <v>1815600.4233178021</v>
      </c>
      <c r="AC17" s="201">
        <f t="shared" si="6"/>
        <v>3865083.7866821978</v>
      </c>
    </row>
    <row r="18" spans="1:29" x14ac:dyDescent="0.2">
      <c r="A18" s="199">
        <v>101631703</v>
      </c>
      <c r="B18" s="200" t="s">
        <v>22</v>
      </c>
      <c r="C18" s="200" t="s">
        <v>17</v>
      </c>
      <c r="D18" s="197">
        <f>INDEX('BEFC_17-18'!$F$1:$F$505,MATCH('Spending per Student Analysis'!$A18,'BEFC_17-18'!A:A,0))</f>
        <v>0.85199999999999998</v>
      </c>
      <c r="E18" s="197">
        <f t="shared" si="0"/>
        <v>379</v>
      </c>
      <c r="F18" s="201">
        <f t="shared" si="1"/>
        <v>12092.298142785614</v>
      </c>
      <c r="G18" s="211">
        <f t="shared" si="3"/>
        <v>452</v>
      </c>
      <c r="H18" s="202">
        <f t="shared" si="2"/>
        <v>11460.237329840338</v>
      </c>
      <c r="I18" s="211">
        <f t="shared" si="4"/>
        <v>287</v>
      </c>
      <c r="K18" s="202">
        <f>INDEX('LECI_17-18'!$L$1:$L$507,MATCH('Spending per Student Analysis'!$A18,'LECI_17-18'!A:A,0))</f>
        <v>61777543.890000001</v>
      </c>
      <c r="L18" s="203">
        <f>INDEX('BEFC_17-18'!$T$1:$T$506,MATCH('Spending per Student Analysis'!$A18,'BEFC_17-18'!A:A,0))</f>
        <v>5108.8339999999998</v>
      </c>
      <c r="M18" s="203">
        <f>INDEX('BEFC_17-18'!$Z$1:$Z$506,MATCH('Spending per Student Analysis'!$A18,'BEFC_17-18'!A:A,0))</f>
        <v>281.76499999999999</v>
      </c>
      <c r="N18" s="203">
        <f t="shared" si="5"/>
        <v>5390.5990000000002</v>
      </c>
      <c r="R18" s="202">
        <f>INDEX('BEFC_17-18'!$AF$1:$AF$505,MATCH('Spending per Student Analysis'!$A18,'BEFC_17-18'!A:A,0))</f>
        <v>10807207.25</v>
      </c>
      <c r="S18" s="202"/>
      <c r="T18" s="202">
        <f>INDEX('BEFC_17-18'!$AD$1:$AD$505,MATCH('Spending per Student Analysis'!$A18,'BEFC_17-18'!A:A,0))</f>
        <v>781144</v>
      </c>
      <c r="AB18" s="202">
        <f>INDEX('Base Analysis'!$Q$1:$Q$503,MATCH('Spending per Student Analysis'!$A18,'Base Analysis'!A:A,0))</f>
        <v>9564250.0138572995</v>
      </c>
      <c r="AC18" s="201">
        <f t="shared" si="6"/>
        <v>1242957.2361427005</v>
      </c>
    </row>
    <row r="19" spans="1:29" x14ac:dyDescent="0.2">
      <c r="A19" s="199">
        <v>101631803</v>
      </c>
      <c r="B19" s="200" t="s">
        <v>23</v>
      </c>
      <c r="C19" s="200" t="s">
        <v>17</v>
      </c>
      <c r="D19" s="197">
        <f>INDEX('BEFC_17-18'!$F$1:$F$505,MATCH('Spending per Student Analysis'!$A19,'BEFC_17-18'!A:A,0))</f>
        <v>1.2835000000000001</v>
      </c>
      <c r="E19" s="197">
        <f t="shared" si="0"/>
        <v>88</v>
      </c>
      <c r="F19" s="201">
        <f t="shared" si="1"/>
        <v>11892.837609368491</v>
      </c>
      <c r="G19" s="211">
        <f t="shared" si="3"/>
        <v>463</v>
      </c>
      <c r="H19" s="202">
        <f t="shared" si="2"/>
        <v>9611.1447563876973</v>
      </c>
      <c r="I19" s="211">
        <f t="shared" si="4"/>
        <v>462</v>
      </c>
      <c r="K19" s="202">
        <f>INDEX('LECI_17-18'!$L$1:$L$507,MATCH('Spending per Student Analysis'!$A19,'LECI_17-18'!A:A,0))</f>
        <v>19358613.989999998</v>
      </c>
      <c r="L19" s="203">
        <f>INDEX('BEFC_17-18'!$T$1:$T$506,MATCH('Spending per Student Analysis'!$A19,'BEFC_17-18'!A:A,0))</f>
        <v>1627.7539999999999</v>
      </c>
      <c r="M19" s="203">
        <f>INDEX('BEFC_17-18'!$Z$1:$Z$506,MATCH('Spending per Student Analysis'!$A19,'BEFC_17-18'!A:A,0))</f>
        <v>386.43</v>
      </c>
      <c r="N19" s="203">
        <f t="shared" si="5"/>
        <v>2014.184</v>
      </c>
      <c r="R19" s="202">
        <f>INDEX('BEFC_17-18'!$AF$1:$AF$505,MATCH('Spending per Student Analysis'!$A19,'BEFC_17-18'!A:A,0))</f>
        <v>7404765.0300000003</v>
      </c>
      <c r="S19" s="202"/>
      <c r="T19" s="202">
        <f>INDEX('BEFC_17-18'!$AD$1:$AD$505,MATCH('Spending per Student Analysis'!$A19,'BEFC_17-18'!A:A,0))</f>
        <v>485869</v>
      </c>
      <c r="AB19" s="202">
        <f>INDEX('Base Analysis'!$Q$1:$Q$503,MATCH('Spending per Student Analysis'!$A19,'Base Analysis'!A:A,0))</f>
        <v>5948924.2654656731</v>
      </c>
      <c r="AC19" s="201">
        <f t="shared" si="6"/>
        <v>1455840.7645343272</v>
      </c>
    </row>
    <row r="20" spans="1:29" x14ac:dyDescent="0.2">
      <c r="A20" s="199">
        <v>101631903</v>
      </c>
      <c r="B20" s="200" t="s">
        <v>24</v>
      </c>
      <c r="C20" s="200" t="s">
        <v>17</v>
      </c>
      <c r="D20" s="197">
        <f>INDEX('BEFC_17-18'!$F$1:$F$505,MATCH('Spending per Student Analysis'!$A20,'BEFC_17-18'!A:A,0))</f>
        <v>0.90980000000000005</v>
      </c>
      <c r="E20" s="197">
        <f t="shared" si="0"/>
        <v>338</v>
      </c>
      <c r="F20" s="201">
        <f t="shared" si="1"/>
        <v>13379.946343929274</v>
      </c>
      <c r="G20" s="211">
        <f t="shared" si="3"/>
        <v>337</v>
      </c>
      <c r="H20" s="202">
        <f t="shared" si="2"/>
        <v>12357.485854112418</v>
      </c>
      <c r="I20" s="211">
        <f t="shared" si="4"/>
        <v>202</v>
      </c>
      <c r="K20" s="202">
        <f>INDEX('LECI_17-18'!$L$1:$L$507,MATCH('Spending per Student Analysis'!$A20,'LECI_17-18'!A:A,0))</f>
        <v>15034216.15</v>
      </c>
      <c r="L20" s="203">
        <f>INDEX('BEFC_17-18'!$T$1:$T$506,MATCH('Spending per Student Analysis'!$A20,'BEFC_17-18'!A:A,0))</f>
        <v>1123.6379999999999</v>
      </c>
      <c r="M20" s="203">
        <f>INDEX('BEFC_17-18'!$Z$1:$Z$506,MATCH('Spending per Student Analysis'!$A20,'BEFC_17-18'!A:A,0))</f>
        <v>92.97</v>
      </c>
      <c r="N20" s="203">
        <f t="shared" si="5"/>
        <v>1216.6079999999999</v>
      </c>
      <c r="R20" s="202">
        <f>INDEX('BEFC_17-18'!$AF$1:$AF$505,MATCH('Spending per Student Analysis'!$A20,'BEFC_17-18'!A:A,0))</f>
        <v>4612611.62</v>
      </c>
      <c r="S20" s="202"/>
      <c r="T20" s="202">
        <f>INDEX('BEFC_17-18'!$AD$1:$AD$505,MATCH('Spending per Student Analysis'!$A20,'BEFC_17-18'!A:A,0))</f>
        <v>149026</v>
      </c>
      <c r="AB20" s="202">
        <f>INDEX('Base Analysis'!$Q$1:$Q$503,MATCH('Spending per Student Analysis'!$A20,'Base Analysis'!A:A,0))</f>
        <v>1824654.1030873624</v>
      </c>
      <c r="AC20" s="201">
        <f t="shared" si="6"/>
        <v>2787957.5169126377</v>
      </c>
    </row>
    <row r="21" spans="1:29" x14ac:dyDescent="0.2">
      <c r="A21" s="199">
        <v>101632403</v>
      </c>
      <c r="B21" s="200" t="s">
        <v>25</v>
      </c>
      <c r="C21" s="200" t="s">
        <v>17</v>
      </c>
      <c r="D21" s="197">
        <f>INDEX('BEFC_17-18'!$F$1:$F$505,MATCH('Spending per Student Analysis'!$A21,'BEFC_17-18'!A:A,0))</f>
        <v>0.99180000000000001</v>
      </c>
      <c r="E21" s="197">
        <f t="shared" si="0"/>
        <v>282</v>
      </c>
      <c r="F21" s="201">
        <f t="shared" si="1"/>
        <v>15639.526382872165</v>
      </c>
      <c r="G21" s="211">
        <f t="shared" si="3"/>
        <v>140</v>
      </c>
      <c r="H21" s="202">
        <f t="shared" si="2"/>
        <v>13277.806508993999</v>
      </c>
      <c r="I21" s="211">
        <f t="shared" si="4"/>
        <v>142</v>
      </c>
      <c r="K21" s="202">
        <f>INDEX('LECI_17-18'!$L$1:$L$507,MATCH('Spending per Student Analysis'!$A21,'LECI_17-18'!A:A,0))</f>
        <v>16675504.25</v>
      </c>
      <c r="L21" s="203">
        <f>INDEX('BEFC_17-18'!$T$1:$T$506,MATCH('Spending per Student Analysis'!$A21,'BEFC_17-18'!A:A,0))</f>
        <v>1066.241</v>
      </c>
      <c r="M21" s="203">
        <f>INDEX('BEFC_17-18'!$Z$1:$Z$506,MATCH('Spending per Student Analysis'!$A21,'BEFC_17-18'!A:A,0))</f>
        <v>189.65199999999999</v>
      </c>
      <c r="N21" s="203">
        <f t="shared" si="5"/>
        <v>1255.893</v>
      </c>
      <c r="R21" s="202">
        <f>INDEX('BEFC_17-18'!$AF$1:$AF$505,MATCH('Spending per Student Analysis'!$A21,'BEFC_17-18'!A:A,0))</f>
        <v>6335949.7000000002</v>
      </c>
      <c r="S21" s="202"/>
      <c r="T21" s="202">
        <f>INDEX('BEFC_17-18'!$AD$1:$AD$505,MATCH('Spending per Student Analysis'!$A21,'BEFC_17-18'!A:A,0))</f>
        <v>130546</v>
      </c>
      <c r="AB21" s="202">
        <f>INDEX('Base Analysis'!$Q$1:$Q$503,MATCH('Spending per Student Analysis'!$A21,'Base Analysis'!A:A,0))</f>
        <v>1598395.8186469143</v>
      </c>
      <c r="AC21" s="201">
        <f t="shared" si="6"/>
        <v>4737553.8813530859</v>
      </c>
    </row>
    <row r="22" spans="1:29" x14ac:dyDescent="0.2">
      <c r="A22" s="199">
        <v>101633903</v>
      </c>
      <c r="B22" s="200" t="s">
        <v>26</v>
      </c>
      <c r="C22" s="200" t="s">
        <v>17</v>
      </c>
      <c r="D22" s="197">
        <f>INDEX('BEFC_17-18'!$F$1:$F$505,MATCH('Spending per Student Analysis'!$A22,'BEFC_17-18'!A:A,0))</f>
        <v>0.91420000000000001</v>
      </c>
      <c r="E22" s="197">
        <f t="shared" si="0"/>
        <v>336</v>
      </c>
      <c r="F22" s="201">
        <f t="shared" si="1"/>
        <v>15912.424490126072</v>
      </c>
      <c r="G22" s="211">
        <f t="shared" si="3"/>
        <v>121</v>
      </c>
      <c r="H22" s="202">
        <f t="shared" si="2"/>
        <v>13826.979135369887</v>
      </c>
      <c r="I22" s="211">
        <f t="shared" si="4"/>
        <v>103</v>
      </c>
      <c r="K22" s="202">
        <f>INDEX('LECI_17-18'!$L$1:$L$507,MATCH('Spending per Student Analysis'!$A22,'LECI_17-18'!A:A,0))</f>
        <v>27934770.390000001</v>
      </c>
      <c r="L22" s="203">
        <f>INDEX('BEFC_17-18'!$T$1:$T$506,MATCH('Spending per Student Analysis'!$A22,'BEFC_17-18'!A:A,0))</f>
        <v>1755.5319999999999</v>
      </c>
      <c r="M22" s="203">
        <f>INDEX('BEFC_17-18'!$Z$1:$Z$506,MATCH('Spending per Student Analysis'!$A22,'BEFC_17-18'!A:A,0))</f>
        <v>264.77699999999999</v>
      </c>
      <c r="N22" s="203">
        <f t="shared" si="5"/>
        <v>2020.309</v>
      </c>
      <c r="R22" s="202">
        <f>INDEX('BEFC_17-18'!$AF$1:$AF$505,MATCH('Spending per Student Analysis'!$A22,'BEFC_17-18'!A:A,0))</f>
        <v>9984984.3100000005</v>
      </c>
      <c r="S22" s="202"/>
      <c r="T22" s="202">
        <f>INDEX('BEFC_17-18'!$AD$1:$AD$505,MATCH('Spending per Student Analysis'!$A22,'BEFC_17-18'!A:A,0))</f>
        <v>231428</v>
      </c>
      <c r="AB22" s="202">
        <f>INDEX('Base Analysis'!$Q$1:$Q$503,MATCH('Spending per Student Analysis'!$A22,'Base Analysis'!A:A,0))</f>
        <v>2833580.4019607166</v>
      </c>
      <c r="AC22" s="201">
        <f t="shared" si="6"/>
        <v>7151403.9080392839</v>
      </c>
    </row>
    <row r="23" spans="1:29" x14ac:dyDescent="0.2">
      <c r="A23" s="199">
        <v>101636503</v>
      </c>
      <c r="B23" s="200" t="s">
        <v>27</v>
      </c>
      <c r="C23" s="200" t="s">
        <v>17</v>
      </c>
      <c r="D23" s="197">
        <f>INDEX('BEFC_17-18'!$F$1:$F$505,MATCH('Spending per Student Analysis'!$A23,'BEFC_17-18'!A:A,0))</f>
        <v>0.49399999999999999</v>
      </c>
      <c r="E23" s="197">
        <f t="shared" si="0"/>
        <v>492</v>
      </c>
      <c r="F23" s="201">
        <f t="shared" si="1"/>
        <v>12969.763888783245</v>
      </c>
      <c r="G23" s="211">
        <f t="shared" si="3"/>
        <v>388</v>
      </c>
      <c r="H23" s="202">
        <f t="shared" si="2"/>
        <v>12572.01611758133</v>
      </c>
      <c r="I23" s="211">
        <f t="shared" si="4"/>
        <v>184</v>
      </c>
      <c r="K23" s="202">
        <f>INDEX('LECI_17-18'!$L$1:$L$507,MATCH('Spending per Student Analysis'!$A23,'LECI_17-18'!A:A,0))</f>
        <v>52858752.609999999</v>
      </c>
      <c r="L23" s="203">
        <f>INDEX('BEFC_17-18'!$T$1:$T$506,MATCH('Spending per Student Analysis'!$A23,'BEFC_17-18'!A:A,0))</f>
        <v>4075.5369999999998</v>
      </c>
      <c r="M23" s="203">
        <f>INDEX('BEFC_17-18'!$Z$1:$Z$506,MATCH('Spending per Student Analysis'!$A23,'BEFC_17-18'!A:A,0))</f>
        <v>128.94</v>
      </c>
      <c r="N23" s="203">
        <f t="shared" si="5"/>
        <v>4204.4769999999999</v>
      </c>
      <c r="R23" s="202">
        <f>INDEX('BEFC_17-18'!$AF$1:$AF$505,MATCH('Spending per Student Analysis'!$A23,'BEFC_17-18'!A:A,0))</f>
        <v>5165611.32</v>
      </c>
      <c r="S23" s="202"/>
      <c r="T23" s="202">
        <f>INDEX('BEFC_17-18'!$AD$1:$AD$505,MATCH('Spending per Student Analysis'!$A23,'BEFC_17-18'!A:A,0))</f>
        <v>323617</v>
      </c>
      <c r="AB23" s="202">
        <f>INDEX('Base Analysis'!$Q$1:$Q$503,MATCH('Spending per Student Analysis'!$A23,'Base Analysis'!A:A,0))</f>
        <v>3962336.3473752225</v>
      </c>
      <c r="AC23" s="201">
        <f t="shared" si="6"/>
        <v>1203274.9726247778</v>
      </c>
    </row>
    <row r="24" spans="1:29" x14ac:dyDescent="0.2">
      <c r="A24" s="199">
        <v>101637002</v>
      </c>
      <c r="B24" s="200" t="s">
        <v>28</v>
      </c>
      <c r="C24" s="200" t="s">
        <v>17</v>
      </c>
      <c r="D24" s="197">
        <f>INDEX('BEFC_17-18'!$F$1:$F$505,MATCH('Spending per Student Analysis'!$A24,'BEFC_17-18'!A:A,0))</f>
        <v>1.0495000000000001</v>
      </c>
      <c r="E24" s="197">
        <f t="shared" si="0"/>
        <v>240</v>
      </c>
      <c r="F24" s="201">
        <f t="shared" si="1"/>
        <v>12126.418350010061</v>
      </c>
      <c r="G24" s="211">
        <f t="shared" si="3"/>
        <v>451</v>
      </c>
      <c r="H24" s="202">
        <f t="shared" si="2"/>
        <v>10144.340175022346</v>
      </c>
      <c r="I24" s="211">
        <f t="shared" si="4"/>
        <v>431</v>
      </c>
      <c r="K24" s="202">
        <f>INDEX('LECI_17-18'!$L$1:$L$507,MATCH('Spending per Student Analysis'!$A24,'LECI_17-18'!A:A,0))</f>
        <v>36757235.509999998</v>
      </c>
      <c r="L24" s="203">
        <f>INDEX('BEFC_17-18'!$T$1:$T$506,MATCH('Spending per Student Analysis'!$A24,'BEFC_17-18'!A:A,0))</f>
        <v>3031.17</v>
      </c>
      <c r="M24" s="203">
        <f>INDEX('BEFC_17-18'!$Z$1:$Z$506,MATCH('Spending per Student Analysis'!$A24,'BEFC_17-18'!A:A,0))</f>
        <v>592.25300000000004</v>
      </c>
      <c r="N24" s="203">
        <f t="shared" si="5"/>
        <v>3623.4230000000002</v>
      </c>
      <c r="R24" s="202">
        <f>INDEX('BEFC_17-18'!$AF$1:$AF$505,MATCH('Spending per Student Analysis'!$A24,'BEFC_17-18'!A:A,0))</f>
        <v>12302166.640000001</v>
      </c>
      <c r="S24" s="202"/>
      <c r="T24" s="202">
        <f>INDEX('BEFC_17-18'!$AD$1:$AD$505,MATCH('Spending per Student Analysis'!$A24,'BEFC_17-18'!A:A,0))</f>
        <v>491135</v>
      </c>
      <c r="AB24" s="202">
        <f>INDEX('Base Analysis'!$Q$1:$Q$503,MATCH('Spending per Student Analysis'!$A24,'Base Analysis'!A:A,0))</f>
        <v>6013410.5738469306</v>
      </c>
      <c r="AC24" s="201">
        <f t="shared" si="6"/>
        <v>6288756.06615307</v>
      </c>
    </row>
    <row r="25" spans="1:29" x14ac:dyDescent="0.2">
      <c r="A25" s="199">
        <v>101638003</v>
      </c>
      <c r="B25" s="200" t="s">
        <v>29</v>
      </c>
      <c r="C25" s="200" t="s">
        <v>17</v>
      </c>
      <c r="D25" s="197">
        <f>INDEX('BEFC_17-18'!$F$1:$F$505,MATCH('Spending per Student Analysis'!$A25,'BEFC_17-18'!A:A,0))</f>
        <v>0.9153</v>
      </c>
      <c r="E25" s="197">
        <f t="shared" si="0"/>
        <v>335</v>
      </c>
      <c r="F25" s="201">
        <f t="shared" si="1"/>
        <v>14121.392126303765</v>
      </c>
      <c r="G25" s="211">
        <f t="shared" si="3"/>
        <v>248</v>
      </c>
      <c r="H25" s="202">
        <f t="shared" si="2"/>
        <v>12443.659057132962</v>
      </c>
      <c r="I25" s="211">
        <f t="shared" si="4"/>
        <v>194</v>
      </c>
      <c r="K25" s="202">
        <f>INDEX('LECI_17-18'!$L$1:$L$507,MATCH('Spending per Student Analysis'!$A25,'LECI_17-18'!A:A,0))</f>
        <v>46772055.960000001</v>
      </c>
      <c r="L25" s="203">
        <f>INDEX('BEFC_17-18'!$T$1:$T$506,MATCH('Spending per Student Analysis'!$A25,'BEFC_17-18'!A:A,0))</f>
        <v>3312.1419999999998</v>
      </c>
      <c r="M25" s="203">
        <f>INDEX('BEFC_17-18'!$Z$1:$Z$506,MATCH('Spending per Student Analysis'!$A25,'BEFC_17-18'!A:A,0))</f>
        <v>446.56400000000002</v>
      </c>
      <c r="N25" s="203">
        <f t="shared" si="5"/>
        <v>3758.7059999999997</v>
      </c>
      <c r="R25" s="202">
        <f>INDEX('BEFC_17-18'!$AF$1:$AF$505,MATCH('Spending per Student Analysis'!$A25,'BEFC_17-18'!A:A,0))</f>
        <v>11347239.58</v>
      </c>
      <c r="S25" s="202"/>
      <c r="T25" s="202">
        <f>INDEX('BEFC_17-18'!$AD$1:$AD$505,MATCH('Spending per Student Analysis'!$A25,'BEFC_17-18'!A:A,0))</f>
        <v>454374</v>
      </c>
      <c r="AB25" s="202">
        <f>INDEX('Base Analysis'!$Q$1:$Q$503,MATCH('Spending per Student Analysis'!$A25,'Base Analysis'!A:A,0))</f>
        <v>5563306.7073825384</v>
      </c>
      <c r="AC25" s="201">
        <f t="shared" si="6"/>
        <v>5783932.8726174617</v>
      </c>
    </row>
    <row r="26" spans="1:29" x14ac:dyDescent="0.2">
      <c r="A26" s="199">
        <v>101638803</v>
      </c>
      <c r="B26" s="200" t="s">
        <v>30</v>
      </c>
      <c r="C26" s="200" t="s">
        <v>17</v>
      </c>
      <c r="D26" s="197">
        <f>INDEX('BEFC_17-18'!$F$1:$F$505,MATCH('Spending per Student Analysis'!$A26,'BEFC_17-18'!A:A,0))</f>
        <v>1.3815</v>
      </c>
      <c r="E26" s="197">
        <f t="shared" si="0"/>
        <v>51</v>
      </c>
      <c r="F26" s="201">
        <f t="shared" si="1"/>
        <v>14483.398564421719</v>
      </c>
      <c r="G26" s="211">
        <f t="shared" si="3"/>
        <v>215</v>
      </c>
      <c r="H26" s="202">
        <f t="shared" si="2"/>
        <v>11563.95591254779</v>
      </c>
      <c r="I26" s="211">
        <f t="shared" si="4"/>
        <v>280</v>
      </c>
      <c r="K26" s="202">
        <f>INDEX('LECI_17-18'!$L$1:$L$507,MATCH('Spending per Student Analysis'!$A26,'LECI_17-18'!A:A,0))</f>
        <v>22657640.43</v>
      </c>
      <c r="L26" s="203">
        <f>INDEX('BEFC_17-18'!$T$1:$T$506,MATCH('Spending per Student Analysis'!$A26,'BEFC_17-18'!A:A,0))</f>
        <v>1564.3869999999999</v>
      </c>
      <c r="M26" s="203">
        <f>INDEX('BEFC_17-18'!$Z$1:$Z$506,MATCH('Spending per Student Analysis'!$A26,'BEFC_17-18'!A:A,0))</f>
        <v>394.94600000000003</v>
      </c>
      <c r="N26" s="203">
        <f t="shared" si="5"/>
        <v>1959.3330000000001</v>
      </c>
      <c r="R26" s="202">
        <f>INDEX('BEFC_17-18'!$AF$1:$AF$505,MATCH('Spending per Student Analysis'!$A26,'BEFC_17-18'!A:A,0))</f>
        <v>8342298.0499999998</v>
      </c>
      <c r="S26" s="202"/>
      <c r="T26" s="202">
        <f>INDEX('BEFC_17-18'!$AD$1:$AD$505,MATCH('Spending per Student Analysis'!$A26,'BEFC_17-18'!A:A,0))</f>
        <v>453765</v>
      </c>
      <c r="AB26" s="202">
        <f>INDEX('Base Analysis'!$Q$1:$Q$503,MATCH('Spending per Student Analysis'!$A26,'Base Analysis'!A:A,0))</f>
        <v>5555850.9546567518</v>
      </c>
      <c r="AC26" s="201">
        <f t="shared" si="6"/>
        <v>2786447.095343248</v>
      </c>
    </row>
    <row r="27" spans="1:29" x14ac:dyDescent="0.2">
      <c r="A27" s="199">
        <v>102027451</v>
      </c>
      <c r="B27" s="200" t="s">
        <v>31</v>
      </c>
      <c r="C27" s="200" t="s">
        <v>32</v>
      </c>
      <c r="D27" s="197">
        <f>INDEX('BEFC_17-18'!$F$1:$F$505,MATCH('Spending per Student Analysis'!$A27,'BEFC_17-18'!A:A,0))</f>
        <v>1.3210999999999999</v>
      </c>
      <c r="E27" s="197">
        <f t="shared" si="0"/>
        <v>74</v>
      </c>
      <c r="F27" s="201">
        <f t="shared" si="1"/>
        <v>20612.829589401863</v>
      </c>
      <c r="G27" s="211">
        <f t="shared" si="3"/>
        <v>11</v>
      </c>
      <c r="H27" s="202">
        <f t="shared" si="2"/>
        <v>14715.989469874114</v>
      </c>
      <c r="I27" s="211">
        <f t="shared" si="4"/>
        <v>70</v>
      </c>
      <c r="K27" s="202">
        <f>INDEX('LECI_17-18'!$L$1:$L$507,MATCH('Spending per Student Analysis'!$A27,'LECI_17-18'!A:A,0))</f>
        <v>561221718.47000003</v>
      </c>
      <c r="L27" s="203">
        <f>INDEX('BEFC_17-18'!$T$1:$T$506,MATCH('Spending per Student Analysis'!$A27,'BEFC_17-18'!A:A,0))</f>
        <v>27226.815999999999</v>
      </c>
      <c r="M27" s="203">
        <f>INDEX('BEFC_17-18'!$Z$1:$Z$506,MATCH('Spending per Student Analysis'!$A27,'BEFC_17-18'!A:A,0))</f>
        <v>10910.05</v>
      </c>
      <c r="N27" s="203">
        <f t="shared" si="5"/>
        <v>38136.865999999995</v>
      </c>
      <c r="R27" s="202">
        <f>INDEX('BEFC_17-18'!$AF$1:$AF$505,MATCH('Spending per Student Analysis'!$A27,'BEFC_17-18'!A:A,0))</f>
        <v>153804126.28</v>
      </c>
      <c r="S27" s="202"/>
      <c r="T27" s="202">
        <f>INDEX('BEFC_17-18'!$AD$1:$AD$505,MATCH('Spending per Student Analysis'!$A27,'BEFC_17-18'!A:A,0))</f>
        <v>7010118</v>
      </c>
      <c r="AB27" s="202">
        <f>INDEX('Base Analysis'!$Q$1:$Q$503,MATCH('Spending per Student Analysis'!$A27,'Base Analysis'!A:A,0))</f>
        <v>85831168.562827036</v>
      </c>
      <c r="AC27" s="201">
        <f t="shared" si="6"/>
        <v>67972957.717172965</v>
      </c>
    </row>
    <row r="28" spans="1:29" x14ac:dyDescent="0.2">
      <c r="A28" s="199">
        <v>103020603</v>
      </c>
      <c r="B28" s="200" t="s">
        <v>33</v>
      </c>
      <c r="C28" s="200" t="s">
        <v>32</v>
      </c>
      <c r="D28" s="197">
        <f>INDEX('BEFC_17-18'!$F$1:$F$505,MATCH('Spending per Student Analysis'!$A28,'BEFC_17-18'!A:A,0))</f>
        <v>1.0916999999999999</v>
      </c>
      <c r="E28" s="197">
        <f t="shared" si="0"/>
        <v>203</v>
      </c>
      <c r="F28" s="201">
        <f t="shared" si="1"/>
        <v>18995.654511253866</v>
      </c>
      <c r="G28" s="211">
        <f t="shared" si="3"/>
        <v>29</v>
      </c>
      <c r="H28" s="202">
        <f t="shared" si="2"/>
        <v>15841.513525465693</v>
      </c>
      <c r="I28" s="211">
        <f t="shared" si="4"/>
        <v>44</v>
      </c>
      <c r="K28" s="202">
        <f>INDEX('LECI_17-18'!$L$1:$L$507,MATCH('Spending per Student Analysis'!$A28,'LECI_17-18'!A:A,0))</f>
        <v>18197495.100000001</v>
      </c>
      <c r="L28" s="203">
        <f>INDEX('BEFC_17-18'!$T$1:$T$506,MATCH('Spending per Student Analysis'!$A28,'BEFC_17-18'!A:A,0))</f>
        <v>957.98199999999997</v>
      </c>
      <c r="M28" s="203">
        <f>INDEX('BEFC_17-18'!$Z$1:$Z$506,MATCH('Spending per Student Analysis'!$A28,'BEFC_17-18'!A:A,0))</f>
        <v>190.74</v>
      </c>
      <c r="N28" s="203">
        <f t="shared" si="5"/>
        <v>1148.722</v>
      </c>
      <c r="R28" s="202">
        <f>INDEX('BEFC_17-18'!$AF$1:$AF$505,MATCH('Spending per Student Analysis'!$A28,'BEFC_17-18'!A:A,0))</f>
        <v>2317633.58</v>
      </c>
      <c r="S28" s="202"/>
      <c r="T28" s="202">
        <f>INDEX('BEFC_17-18'!$AD$1:$AD$505,MATCH('Spending per Student Analysis'!$A28,'BEFC_17-18'!A:A,0))</f>
        <v>203199</v>
      </c>
      <c r="AB28" s="202">
        <f>INDEX('Base Analysis'!$Q$1:$Q$503,MATCH('Spending per Student Analysis'!$A28,'Base Analysis'!A:A,0))</f>
        <v>2487948.2243268746</v>
      </c>
      <c r="AC28" s="201">
        <f t="shared" si="6"/>
        <v>-170314.64432687452</v>
      </c>
    </row>
    <row r="29" spans="1:29" x14ac:dyDescent="0.2">
      <c r="A29" s="199">
        <v>103020753</v>
      </c>
      <c r="B29" s="200" t="s">
        <v>34</v>
      </c>
      <c r="C29" s="200" t="s">
        <v>32</v>
      </c>
      <c r="D29" s="197">
        <f>INDEX('BEFC_17-18'!$F$1:$F$505,MATCH('Spending per Student Analysis'!$A29,'BEFC_17-18'!A:A,0))</f>
        <v>0.61970000000000003</v>
      </c>
      <c r="E29" s="197">
        <f t="shared" si="0"/>
        <v>470</v>
      </c>
      <c r="F29" s="201">
        <f t="shared" si="1"/>
        <v>14752.701970492535</v>
      </c>
      <c r="G29" s="211">
        <f t="shared" si="3"/>
        <v>196</v>
      </c>
      <c r="H29" s="202">
        <f t="shared" si="2"/>
        <v>14271.237032293264</v>
      </c>
      <c r="I29" s="211">
        <f t="shared" si="4"/>
        <v>89</v>
      </c>
      <c r="K29" s="202">
        <f>INDEX('LECI_17-18'!$L$1:$L$507,MATCH('Spending per Student Analysis'!$A29,'LECI_17-18'!A:A,0))</f>
        <v>24379297.34</v>
      </c>
      <c r="L29" s="203">
        <f>INDEX('BEFC_17-18'!$T$1:$T$506,MATCH('Spending per Student Analysis'!$A29,'BEFC_17-18'!A:A,0))</f>
        <v>1652.5309999999999</v>
      </c>
      <c r="M29" s="203">
        <f>INDEX('BEFC_17-18'!$Z$1:$Z$506,MATCH('Spending per Student Analysis'!$A29,'BEFC_17-18'!A:A,0))</f>
        <v>55.750999999999998</v>
      </c>
      <c r="N29" s="203">
        <f t="shared" si="5"/>
        <v>1708.2819999999999</v>
      </c>
      <c r="R29" s="202">
        <f>INDEX('BEFC_17-18'!$AF$1:$AF$505,MATCH('Spending per Student Analysis'!$A29,'BEFC_17-18'!A:A,0))</f>
        <v>2401883.94</v>
      </c>
      <c r="S29" s="202"/>
      <c r="T29" s="202">
        <f>INDEX('BEFC_17-18'!$AD$1:$AD$505,MATCH('Spending per Student Analysis'!$A29,'BEFC_17-18'!A:A,0))</f>
        <v>148072</v>
      </c>
      <c r="AB29" s="202">
        <f>INDEX('Base Analysis'!$Q$1:$Q$503,MATCH('Spending per Student Analysis'!$A29,'Base Analysis'!A:A,0))</f>
        <v>1812975.6560782602</v>
      </c>
      <c r="AC29" s="201">
        <f t="shared" si="6"/>
        <v>588908.28392173979</v>
      </c>
    </row>
    <row r="30" spans="1:29" x14ac:dyDescent="0.2">
      <c r="A30" s="199">
        <v>103021003</v>
      </c>
      <c r="B30" s="200" t="s">
        <v>35</v>
      </c>
      <c r="C30" s="200" t="s">
        <v>32</v>
      </c>
      <c r="D30" s="197">
        <f>INDEX('BEFC_17-18'!$F$1:$F$505,MATCH('Spending per Student Analysis'!$A30,'BEFC_17-18'!A:A,0))</f>
        <v>0.49130000000000001</v>
      </c>
      <c r="E30" s="197">
        <f t="shared" si="0"/>
        <v>493</v>
      </c>
      <c r="F30" s="201">
        <f t="shared" si="1"/>
        <v>14587.170174364979</v>
      </c>
      <c r="G30" s="211">
        <f t="shared" si="3"/>
        <v>209</v>
      </c>
      <c r="H30" s="202">
        <f t="shared" si="2"/>
        <v>14199.045673324397</v>
      </c>
      <c r="I30" s="211">
        <f t="shared" si="4"/>
        <v>90</v>
      </c>
      <c r="K30" s="202">
        <f>INDEX('LECI_17-18'!$L$1:$L$507,MATCH('Spending per Student Analysis'!$A30,'LECI_17-18'!A:A,0))</f>
        <v>65789304.460000001</v>
      </c>
      <c r="L30" s="203">
        <f>INDEX('BEFC_17-18'!$T$1:$T$506,MATCH('Spending per Student Analysis'!$A30,'BEFC_17-18'!A:A,0))</f>
        <v>4510.08</v>
      </c>
      <c r="M30" s="203">
        <f>INDEX('BEFC_17-18'!$Z$1:$Z$506,MATCH('Spending per Student Analysis'!$A30,'BEFC_17-18'!A:A,0))</f>
        <v>123.28100000000001</v>
      </c>
      <c r="N30" s="203">
        <f t="shared" si="5"/>
        <v>4633.3609999999999</v>
      </c>
      <c r="R30" s="202">
        <f>INDEX('BEFC_17-18'!$AF$1:$AF$505,MATCH('Spending per Student Analysis'!$A30,'BEFC_17-18'!A:A,0))</f>
        <v>4759698.3</v>
      </c>
      <c r="S30" s="202"/>
      <c r="T30" s="202">
        <f>INDEX('BEFC_17-18'!$AD$1:$AD$505,MATCH('Spending per Student Analysis'!$A30,'BEFC_17-18'!A:A,0))</f>
        <v>377988</v>
      </c>
      <c r="AB30" s="202">
        <f>INDEX('Base Analysis'!$Q$1:$Q$503,MATCH('Spending per Student Analysis'!$A30,'Base Analysis'!A:A,0))</f>
        <v>4628046.8914667293</v>
      </c>
      <c r="AC30" s="201">
        <f t="shared" si="6"/>
        <v>131651.40853327047</v>
      </c>
    </row>
    <row r="31" spans="1:29" x14ac:dyDescent="0.2">
      <c r="A31" s="199">
        <v>103021102</v>
      </c>
      <c r="B31" s="200" t="s">
        <v>36</v>
      </c>
      <c r="C31" s="200" t="s">
        <v>32</v>
      </c>
      <c r="D31" s="197">
        <f>INDEX('BEFC_17-18'!$F$1:$F$505,MATCH('Spending per Student Analysis'!$A31,'BEFC_17-18'!A:A,0))</f>
        <v>0.94840000000000002</v>
      </c>
      <c r="E31" s="197">
        <f t="shared" si="0"/>
        <v>314</v>
      </c>
      <c r="F31" s="201">
        <f t="shared" si="1"/>
        <v>12738.139192133744</v>
      </c>
      <c r="G31" s="211">
        <f t="shared" si="3"/>
        <v>404</v>
      </c>
      <c r="H31" s="202">
        <f t="shared" si="2"/>
        <v>10997.386435795279</v>
      </c>
      <c r="I31" s="211">
        <f t="shared" si="4"/>
        <v>346</v>
      </c>
      <c r="K31" s="202">
        <f>INDEX('LECI_17-18'!$L$1:$L$507,MATCH('Spending per Student Analysis'!$A31,'LECI_17-18'!A:A,0))</f>
        <v>54536776.159999996</v>
      </c>
      <c r="L31" s="203">
        <f>INDEX('BEFC_17-18'!$T$1:$T$506,MATCH('Spending per Student Analysis'!$A31,'BEFC_17-18'!A:A,0))</f>
        <v>4281.3770000000004</v>
      </c>
      <c r="M31" s="203">
        <f>INDEX('BEFC_17-18'!$Z$1:$Z$506,MATCH('Spending per Student Analysis'!$A31,'BEFC_17-18'!A:A,0))</f>
        <v>677.69</v>
      </c>
      <c r="N31" s="203">
        <f t="shared" si="5"/>
        <v>4959.0670000000009</v>
      </c>
      <c r="R31" s="202">
        <f>INDEX('BEFC_17-18'!$AF$1:$AF$505,MATCH('Spending per Student Analysis'!$A31,'BEFC_17-18'!A:A,0))</f>
        <v>9067892.4199999999</v>
      </c>
      <c r="S31" s="202"/>
      <c r="T31" s="202">
        <f>INDEX('BEFC_17-18'!$AD$1:$AD$505,MATCH('Spending per Student Analysis'!$A31,'BEFC_17-18'!A:A,0))</f>
        <v>641327</v>
      </c>
      <c r="AB31" s="202">
        <f>INDEX('Base Analysis'!$Q$1:$Q$503,MATCH('Spending per Student Analysis'!$A31,'Base Analysis'!A:A,0))</f>
        <v>7852343.7083522407</v>
      </c>
      <c r="AC31" s="201">
        <f t="shared" si="6"/>
        <v>1215548.7116477592</v>
      </c>
    </row>
    <row r="32" spans="1:29" x14ac:dyDescent="0.2">
      <c r="A32" s="199">
        <v>103021252</v>
      </c>
      <c r="B32" s="200" t="s">
        <v>37</v>
      </c>
      <c r="C32" s="200" t="s">
        <v>32</v>
      </c>
      <c r="D32" s="197">
        <f>INDEX('BEFC_17-18'!$F$1:$F$505,MATCH('Spending per Student Analysis'!$A32,'BEFC_17-18'!A:A,0))</f>
        <v>0.7611</v>
      </c>
      <c r="E32" s="197">
        <f t="shared" si="0"/>
        <v>430</v>
      </c>
      <c r="F32" s="201">
        <f t="shared" si="1"/>
        <v>17415.312909473254</v>
      </c>
      <c r="G32" s="211">
        <f t="shared" si="3"/>
        <v>68</v>
      </c>
      <c r="H32" s="202">
        <f t="shared" si="2"/>
        <v>16138.828611819712</v>
      </c>
      <c r="I32" s="211">
        <f t="shared" si="4"/>
        <v>36</v>
      </c>
      <c r="K32" s="202">
        <f>INDEX('LECI_17-18'!$L$1:$L$507,MATCH('Spending per Student Analysis'!$A32,'LECI_17-18'!A:A,0))</f>
        <v>73565364.239999995</v>
      </c>
      <c r="L32" s="203">
        <f>INDEX('BEFC_17-18'!$T$1:$T$506,MATCH('Spending per Student Analysis'!$A32,'BEFC_17-18'!A:A,0))</f>
        <v>4224.1769999999997</v>
      </c>
      <c r="M32" s="203">
        <f>INDEX('BEFC_17-18'!$Z$1:$Z$506,MATCH('Spending per Student Analysis'!$A32,'BEFC_17-18'!A:A,0))</f>
        <v>334.10700000000003</v>
      </c>
      <c r="N32" s="203">
        <f t="shared" si="5"/>
        <v>4558.2839999999997</v>
      </c>
      <c r="R32" s="202">
        <f>INDEX('BEFC_17-18'!$AF$1:$AF$505,MATCH('Spending per Student Analysis'!$A32,'BEFC_17-18'!A:A,0))</f>
        <v>8559092.2899999991</v>
      </c>
      <c r="S32" s="202"/>
      <c r="T32" s="202">
        <f>INDEX('BEFC_17-18'!$AD$1:$AD$505,MATCH('Spending per Student Analysis'!$A32,'BEFC_17-18'!A:A,0))</f>
        <v>488647</v>
      </c>
      <c r="AB32" s="202">
        <f>INDEX('Base Analysis'!$Q$1:$Q$503,MATCH('Spending per Student Analysis'!$A32,'Base Analysis'!A:A,0))</f>
        <v>5982947.6480391808</v>
      </c>
      <c r="AC32" s="201">
        <f t="shared" si="6"/>
        <v>2576144.6419608183</v>
      </c>
    </row>
    <row r="33" spans="1:29" x14ac:dyDescent="0.2">
      <c r="A33" s="199">
        <v>103021453</v>
      </c>
      <c r="B33" s="200" t="s">
        <v>38</v>
      </c>
      <c r="C33" s="200" t="s">
        <v>32</v>
      </c>
      <c r="D33" s="197">
        <f>INDEX('BEFC_17-18'!$F$1:$F$505,MATCH('Spending per Student Analysis'!$A33,'BEFC_17-18'!A:A,0))</f>
        <v>1.0369999999999999</v>
      </c>
      <c r="E33" s="197">
        <f t="shared" si="0"/>
        <v>254</v>
      </c>
      <c r="F33" s="201">
        <f t="shared" si="1"/>
        <v>15305.219002292355</v>
      </c>
      <c r="G33" s="211">
        <f t="shared" si="3"/>
        <v>152</v>
      </c>
      <c r="H33" s="202">
        <f t="shared" si="2"/>
        <v>13299.924927371729</v>
      </c>
      <c r="I33" s="211">
        <f t="shared" si="4"/>
        <v>138</v>
      </c>
      <c r="K33" s="202">
        <f>INDEX('LECI_17-18'!$L$1:$L$507,MATCH('Spending per Student Analysis'!$A33,'LECI_17-18'!A:A,0))</f>
        <v>18934943.52</v>
      </c>
      <c r="L33" s="203">
        <f>INDEX('BEFC_17-18'!$T$1:$T$506,MATCH('Spending per Student Analysis'!$A33,'BEFC_17-18'!A:A,0))</f>
        <v>1237.1559999999999</v>
      </c>
      <c r="M33" s="203">
        <f>INDEX('BEFC_17-18'!$Z$1:$Z$506,MATCH('Spending per Student Analysis'!$A33,'BEFC_17-18'!A:A,0))</f>
        <v>186.53200000000001</v>
      </c>
      <c r="N33" s="203">
        <f t="shared" si="5"/>
        <v>1423.6879999999999</v>
      </c>
      <c r="R33" s="202">
        <f>INDEX('BEFC_17-18'!$AF$1:$AF$505,MATCH('Spending per Student Analysis'!$A33,'BEFC_17-18'!A:A,0))</f>
        <v>4577213.3899999997</v>
      </c>
      <c r="S33" s="202"/>
      <c r="T33" s="202">
        <f>INDEX('BEFC_17-18'!$AD$1:$AD$505,MATCH('Spending per Student Analysis'!$A33,'BEFC_17-18'!A:A,0))</f>
        <v>285538</v>
      </c>
      <c r="AB33" s="202">
        <f>INDEX('Base Analysis'!$Q$1:$Q$503,MATCH('Spending per Student Analysis'!$A33,'Base Analysis'!A:A,0))</f>
        <v>3496102.5328356568</v>
      </c>
      <c r="AC33" s="201">
        <f t="shared" si="6"/>
        <v>1081110.8571643429</v>
      </c>
    </row>
    <row r="34" spans="1:29" x14ac:dyDescent="0.2">
      <c r="A34" s="199">
        <v>103021603</v>
      </c>
      <c r="B34" s="200" t="s">
        <v>39</v>
      </c>
      <c r="C34" s="200" t="s">
        <v>32</v>
      </c>
      <c r="D34" s="197">
        <f>INDEX('BEFC_17-18'!$F$1:$F$505,MATCH('Spending per Student Analysis'!$A34,'BEFC_17-18'!A:A,0))</f>
        <v>1.1334</v>
      </c>
      <c r="E34" s="197">
        <f t="shared" si="0"/>
        <v>174</v>
      </c>
      <c r="F34" s="201">
        <f t="shared" si="1"/>
        <v>17924.341101898015</v>
      </c>
      <c r="G34" s="211">
        <f t="shared" si="3"/>
        <v>51</v>
      </c>
      <c r="H34" s="202">
        <f t="shared" si="2"/>
        <v>14483.108451271684</v>
      </c>
      <c r="I34" s="211">
        <f t="shared" si="4"/>
        <v>81</v>
      </c>
      <c r="K34" s="202">
        <f>INDEX('LECI_17-18'!$L$1:$L$507,MATCH('Spending per Student Analysis'!$A34,'LECI_17-18'!A:A,0))</f>
        <v>25990097.43</v>
      </c>
      <c r="L34" s="203">
        <f>INDEX('BEFC_17-18'!$T$1:$T$506,MATCH('Spending per Student Analysis'!$A34,'BEFC_17-18'!A:A,0))</f>
        <v>1449.989</v>
      </c>
      <c r="M34" s="203">
        <f>INDEX('BEFC_17-18'!$Z$1:$Z$506,MATCH('Spending per Student Analysis'!$A34,'BEFC_17-18'!A:A,0))</f>
        <v>344.52199999999999</v>
      </c>
      <c r="N34" s="203">
        <f t="shared" si="5"/>
        <v>1794.511</v>
      </c>
      <c r="R34" s="202">
        <f>INDEX('BEFC_17-18'!$AF$1:$AF$505,MATCH('Spending per Student Analysis'!$A34,'BEFC_17-18'!A:A,0))</f>
        <v>4001169.89</v>
      </c>
      <c r="S34" s="202"/>
      <c r="T34" s="202">
        <f>INDEX('BEFC_17-18'!$AD$1:$AD$505,MATCH('Spending per Student Analysis'!$A34,'BEFC_17-18'!A:A,0))</f>
        <v>257576</v>
      </c>
      <c r="AB34" s="202">
        <f>INDEX('Base Analysis'!$Q$1:$Q$503,MATCH('Spending per Student Analysis'!$A34,'Base Analysis'!A:A,0))</f>
        <v>3153735.0373459649</v>
      </c>
      <c r="AC34" s="201">
        <f t="shared" si="6"/>
        <v>847434.8526540352</v>
      </c>
    </row>
    <row r="35" spans="1:29" x14ac:dyDescent="0.2">
      <c r="A35" s="199">
        <v>103021752</v>
      </c>
      <c r="B35" s="200" t="s">
        <v>40</v>
      </c>
      <c r="C35" s="200" t="s">
        <v>32</v>
      </c>
      <c r="D35" s="197">
        <f>INDEX('BEFC_17-18'!$F$1:$F$505,MATCH('Spending per Student Analysis'!$A35,'BEFC_17-18'!A:A,0))</f>
        <v>0.89449999999999996</v>
      </c>
      <c r="E35" s="197">
        <f t="shared" si="0"/>
        <v>348</v>
      </c>
      <c r="F35" s="201">
        <f t="shared" si="1"/>
        <v>16193.627520608416</v>
      </c>
      <c r="G35" s="211">
        <f t="shared" si="3"/>
        <v>109</v>
      </c>
      <c r="H35" s="202">
        <f t="shared" si="2"/>
        <v>14595.131792059481</v>
      </c>
      <c r="I35" s="211">
        <f t="shared" si="4"/>
        <v>74</v>
      </c>
      <c r="K35" s="202">
        <f>INDEX('LECI_17-18'!$L$1:$L$507,MATCH('Spending per Student Analysis'!$A35,'LECI_17-18'!A:A,0))</f>
        <v>55293189.75</v>
      </c>
      <c r="L35" s="203">
        <f>INDEX('BEFC_17-18'!$T$1:$T$506,MATCH('Spending per Student Analysis'!$A35,'BEFC_17-18'!A:A,0))</f>
        <v>3414.5030000000002</v>
      </c>
      <c r="M35" s="203">
        <f>INDEX('BEFC_17-18'!$Z$1:$Z$506,MATCH('Spending per Student Analysis'!$A35,'BEFC_17-18'!A:A,0))</f>
        <v>373.96499999999997</v>
      </c>
      <c r="N35" s="203">
        <f t="shared" si="5"/>
        <v>3788.4680000000003</v>
      </c>
      <c r="R35" s="202">
        <f>INDEX('BEFC_17-18'!$AF$1:$AF$505,MATCH('Spending per Student Analysis'!$A35,'BEFC_17-18'!A:A,0))</f>
        <v>4590786.63</v>
      </c>
      <c r="S35" s="202"/>
      <c r="T35" s="202">
        <f>INDEX('BEFC_17-18'!$AD$1:$AD$505,MATCH('Spending per Student Analysis'!$A35,'BEFC_17-18'!A:A,0))</f>
        <v>417636</v>
      </c>
      <c r="AB35" s="202">
        <f>INDEX('Base Analysis'!$Q$1:$Q$503,MATCH('Spending per Student Analysis'!$A35,'Base Analysis'!A:A,0))</f>
        <v>5113489.3144510211</v>
      </c>
      <c r="AC35" s="201">
        <f t="shared" si="6"/>
        <v>-522702.68445102125</v>
      </c>
    </row>
    <row r="36" spans="1:29" x14ac:dyDescent="0.2">
      <c r="A36" s="199">
        <v>103021903</v>
      </c>
      <c r="B36" s="200" t="s">
        <v>41</v>
      </c>
      <c r="C36" s="200" t="s">
        <v>32</v>
      </c>
      <c r="D36" s="197">
        <f>INDEX('BEFC_17-18'!$F$1:$F$505,MATCH('Spending per Student Analysis'!$A36,'BEFC_17-18'!A:A,0))</f>
        <v>1.7744</v>
      </c>
      <c r="E36" s="197">
        <f t="shared" si="0"/>
        <v>8</v>
      </c>
      <c r="F36" s="201">
        <f t="shared" si="1"/>
        <v>16420.450377272136</v>
      </c>
      <c r="G36" s="211">
        <f t="shared" si="3"/>
        <v>99</v>
      </c>
      <c r="H36" s="202">
        <f t="shared" si="2"/>
        <v>11674.599010111611</v>
      </c>
      <c r="I36" s="211">
        <f t="shared" si="4"/>
        <v>272</v>
      </c>
      <c r="K36" s="202">
        <f>INDEX('LECI_17-18'!$L$1:$L$507,MATCH('Spending per Student Analysis'!$A36,'LECI_17-18'!A:A,0))</f>
        <v>14817798</v>
      </c>
      <c r="L36" s="203">
        <f>INDEX('BEFC_17-18'!$T$1:$T$506,MATCH('Spending per Student Analysis'!$A36,'BEFC_17-18'!A:A,0))</f>
        <v>902.399</v>
      </c>
      <c r="M36" s="203">
        <f>INDEX('BEFC_17-18'!$Z$1:$Z$506,MATCH('Spending per Student Analysis'!$A36,'BEFC_17-18'!A:A,0))</f>
        <v>366.83499999999998</v>
      </c>
      <c r="N36" s="203">
        <f t="shared" si="5"/>
        <v>1269.2339999999999</v>
      </c>
      <c r="R36" s="202">
        <f>INDEX('BEFC_17-18'!$AF$1:$AF$505,MATCH('Spending per Student Analysis'!$A36,'BEFC_17-18'!A:A,0))</f>
        <v>6835557.25</v>
      </c>
      <c r="S36" s="202"/>
      <c r="T36" s="202">
        <f>INDEX('BEFC_17-18'!$AD$1:$AD$505,MATCH('Spending per Student Analysis'!$A36,'BEFC_17-18'!A:A,0))</f>
        <v>503186</v>
      </c>
      <c r="AB36" s="202">
        <f>INDEX('Base Analysis'!$Q$1:$Q$503,MATCH('Spending per Student Analysis'!$A36,'Base Analysis'!A:A,0))</f>
        <v>6160961.185238298</v>
      </c>
      <c r="AC36" s="201">
        <f t="shared" si="6"/>
        <v>674596.06476170197</v>
      </c>
    </row>
    <row r="37" spans="1:29" x14ac:dyDescent="0.2">
      <c r="A37" s="199">
        <v>103022103</v>
      </c>
      <c r="B37" s="200" t="s">
        <v>42</v>
      </c>
      <c r="C37" s="200" t="s">
        <v>32</v>
      </c>
      <c r="D37" s="197">
        <f>INDEX('BEFC_17-18'!$F$1:$F$505,MATCH('Spending per Student Analysis'!$A37,'BEFC_17-18'!A:A,0))</f>
        <v>1.5142</v>
      </c>
      <c r="E37" s="197">
        <f t="shared" si="0"/>
        <v>23</v>
      </c>
      <c r="F37" s="201">
        <f t="shared" si="1"/>
        <v>17283.316056538075</v>
      </c>
      <c r="G37" s="211">
        <f t="shared" si="3"/>
        <v>73</v>
      </c>
      <c r="H37" s="202">
        <f t="shared" si="2"/>
        <v>13593.992896252403</v>
      </c>
      <c r="I37" s="211">
        <f t="shared" si="4"/>
        <v>118</v>
      </c>
      <c r="K37" s="202">
        <f>INDEX('LECI_17-18'!$L$1:$L$507,MATCH('Spending per Student Analysis'!$A37,'LECI_17-18'!A:A,0))</f>
        <v>12071221</v>
      </c>
      <c r="L37" s="203">
        <f>INDEX('BEFC_17-18'!$T$1:$T$506,MATCH('Spending per Student Analysis'!$A37,'BEFC_17-18'!A:A,0))</f>
        <v>698.43200000000002</v>
      </c>
      <c r="M37" s="203">
        <f>INDEX('BEFC_17-18'!$Z$1:$Z$506,MATCH('Spending per Student Analysis'!$A37,'BEFC_17-18'!A:A,0))</f>
        <v>189.55</v>
      </c>
      <c r="N37" s="203">
        <f t="shared" si="5"/>
        <v>887.98199999999997</v>
      </c>
      <c r="R37" s="202">
        <f>INDEX('BEFC_17-18'!$AF$1:$AF$505,MATCH('Spending per Student Analysis'!$A37,'BEFC_17-18'!A:A,0))</f>
        <v>1635776.86</v>
      </c>
      <c r="S37" s="202"/>
      <c r="T37" s="202">
        <f>INDEX('BEFC_17-18'!$AD$1:$AD$505,MATCH('Spending per Student Analysis'!$A37,'BEFC_17-18'!A:A,0))</f>
        <v>264454</v>
      </c>
      <c r="AB37" s="202">
        <f>INDEX('Base Analysis'!$Q$1:$Q$503,MATCH('Spending per Student Analysis'!$A37,'Base Analysis'!A:A,0))</f>
        <v>3237948.9549230719</v>
      </c>
      <c r="AC37" s="201">
        <f t="shared" si="6"/>
        <v>-1602172.0949230718</v>
      </c>
    </row>
    <row r="38" spans="1:29" x14ac:dyDescent="0.2">
      <c r="A38" s="199">
        <v>103022253</v>
      </c>
      <c r="B38" s="200" t="s">
        <v>43</v>
      </c>
      <c r="C38" s="200" t="s">
        <v>32</v>
      </c>
      <c r="D38" s="197">
        <f>INDEX('BEFC_17-18'!$F$1:$F$505,MATCH('Spending per Student Analysis'!$A38,'BEFC_17-18'!A:A,0))</f>
        <v>0.92369999999999997</v>
      </c>
      <c r="E38" s="197">
        <f t="shared" si="0"/>
        <v>329</v>
      </c>
      <c r="F38" s="201">
        <f t="shared" si="1"/>
        <v>14971.971908554142</v>
      </c>
      <c r="G38" s="211">
        <f t="shared" si="3"/>
        <v>180</v>
      </c>
      <c r="H38" s="202">
        <f t="shared" si="2"/>
        <v>13697.686804966679</v>
      </c>
      <c r="I38" s="211">
        <f t="shared" si="4"/>
        <v>111</v>
      </c>
      <c r="K38" s="202">
        <f>INDEX('LECI_17-18'!$L$1:$L$507,MATCH('Spending per Student Analysis'!$A38,'LECI_17-18'!A:A,0))</f>
        <v>30012755</v>
      </c>
      <c r="L38" s="203">
        <f>INDEX('BEFC_17-18'!$T$1:$T$506,MATCH('Spending per Student Analysis'!$A38,'BEFC_17-18'!A:A,0))</f>
        <v>2004.596</v>
      </c>
      <c r="M38" s="203">
        <f>INDEX('BEFC_17-18'!$Z$1:$Z$506,MATCH('Spending per Student Analysis'!$A38,'BEFC_17-18'!A:A,0))</f>
        <v>186.48599999999999</v>
      </c>
      <c r="N38" s="203">
        <f t="shared" si="5"/>
        <v>2191.0819999999999</v>
      </c>
      <c r="R38" s="202">
        <f>INDEX('BEFC_17-18'!$AF$1:$AF$505,MATCH('Spending per Student Analysis'!$A38,'BEFC_17-18'!A:A,0))</f>
        <v>5762103.0099999998</v>
      </c>
      <c r="S38" s="202"/>
      <c r="T38" s="202">
        <f>INDEX('BEFC_17-18'!$AD$1:$AD$505,MATCH('Spending per Student Analysis'!$A38,'BEFC_17-18'!A:A,0))</f>
        <v>331318</v>
      </c>
      <c r="AB38" s="202">
        <f>INDEX('Base Analysis'!$Q$1:$Q$503,MATCH('Spending per Student Analysis'!$A38,'Base Analysis'!A:A,0))</f>
        <v>4056617.7633934361</v>
      </c>
      <c r="AC38" s="201">
        <f t="shared" si="6"/>
        <v>1705485.2466065637</v>
      </c>
    </row>
    <row r="39" spans="1:29" x14ac:dyDescent="0.2">
      <c r="A39" s="199">
        <v>103022503</v>
      </c>
      <c r="B39" s="200" t="s">
        <v>44</v>
      </c>
      <c r="C39" s="200" t="s">
        <v>32</v>
      </c>
      <c r="D39" s="197">
        <f>INDEX('BEFC_17-18'!$F$1:$F$505,MATCH('Spending per Student Analysis'!$A39,'BEFC_17-18'!A:A,0))</f>
        <v>2.7103000000000002</v>
      </c>
      <c r="E39" s="197">
        <f t="shared" si="0"/>
        <v>1</v>
      </c>
      <c r="F39" s="201">
        <f t="shared" si="1"/>
        <v>19611.618751509148</v>
      </c>
      <c r="G39" s="211">
        <f t="shared" si="3"/>
        <v>22</v>
      </c>
      <c r="H39" s="202">
        <f t="shared" si="2"/>
        <v>12624.785509169344</v>
      </c>
      <c r="I39" s="211">
        <f t="shared" si="4"/>
        <v>177</v>
      </c>
      <c r="K39" s="202">
        <f>INDEX('LECI_17-18'!$L$1:$L$507,MATCH('Spending per Student Analysis'!$A39,'LECI_17-18'!A:A,0))</f>
        <v>15756641.300000001</v>
      </c>
      <c r="L39" s="203">
        <f>INDEX('BEFC_17-18'!$T$1:$T$506,MATCH('Spending per Student Analysis'!$A39,'BEFC_17-18'!A:A,0))</f>
        <v>803.43399999999997</v>
      </c>
      <c r="M39" s="203">
        <f>INDEX('BEFC_17-18'!$Z$1:$Z$506,MATCH('Spending per Student Analysis'!$A39,'BEFC_17-18'!A:A,0))</f>
        <v>444.63799999999998</v>
      </c>
      <c r="N39" s="203">
        <f t="shared" si="5"/>
        <v>1248.0719999999999</v>
      </c>
      <c r="R39" s="202">
        <f>INDEX('BEFC_17-18'!$AF$1:$AF$505,MATCH('Spending per Student Analysis'!$A39,'BEFC_17-18'!A:A,0))</f>
        <v>11073770.449999999</v>
      </c>
      <c r="S39" s="202"/>
      <c r="T39" s="202">
        <f>INDEX('BEFC_17-18'!$AD$1:$AD$505,MATCH('Spending per Student Analysis'!$A39,'BEFC_17-18'!A:A,0))</f>
        <v>812346</v>
      </c>
      <c r="AB39" s="202">
        <f>INDEX('Base Analysis'!$Q$1:$Q$503,MATCH('Spending per Student Analysis'!$A39,'Base Analysis'!A:A,0))</f>
        <v>9946275.4914729949</v>
      </c>
      <c r="AC39" s="201">
        <f t="shared" si="6"/>
        <v>1127494.9585270043</v>
      </c>
    </row>
    <row r="40" spans="1:29" x14ac:dyDescent="0.2">
      <c r="A40" s="199">
        <v>103022803</v>
      </c>
      <c r="B40" s="200" t="s">
        <v>45</v>
      </c>
      <c r="C40" s="200" t="s">
        <v>32</v>
      </c>
      <c r="D40" s="197">
        <f>INDEX('BEFC_17-18'!$F$1:$F$505,MATCH('Spending per Student Analysis'!$A40,'BEFC_17-18'!A:A,0))</f>
        <v>1.3913</v>
      </c>
      <c r="E40" s="197">
        <f t="shared" si="0"/>
        <v>45</v>
      </c>
      <c r="F40" s="201">
        <f t="shared" si="1"/>
        <v>15090.535528448259</v>
      </c>
      <c r="G40" s="211">
        <f t="shared" si="3"/>
        <v>171</v>
      </c>
      <c r="H40" s="202">
        <f t="shared" si="2"/>
        <v>12245.574609814785</v>
      </c>
      <c r="I40" s="211">
        <f t="shared" si="4"/>
        <v>212</v>
      </c>
      <c r="K40" s="202">
        <f>INDEX('LECI_17-18'!$L$1:$L$507,MATCH('Spending per Student Analysis'!$A40,'LECI_17-18'!A:A,0))</f>
        <v>28464507.550000001</v>
      </c>
      <c r="L40" s="203">
        <f>INDEX('BEFC_17-18'!$T$1:$T$506,MATCH('Spending per Student Analysis'!$A40,'BEFC_17-18'!A:A,0))</f>
        <v>1886.249</v>
      </c>
      <c r="M40" s="203">
        <f>INDEX('BEFC_17-18'!$Z$1:$Z$506,MATCH('Spending per Student Analysis'!$A40,'BEFC_17-18'!A:A,0))</f>
        <v>438.22399999999999</v>
      </c>
      <c r="N40" s="203">
        <f t="shared" si="5"/>
        <v>2324.473</v>
      </c>
      <c r="R40" s="202">
        <f>INDEX('BEFC_17-18'!$AF$1:$AF$505,MATCH('Spending per Student Analysis'!$A40,'BEFC_17-18'!A:A,0))</f>
        <v>6112807.1200000001</v>
      </c>
      <c r="S40" s="202"/>
      <c r="T40" s="202">
        <f>INDEX('BEFC_17-18'!$AD$1:$AD$505,MATCH('Spending per Student Analysis'!$A40,'BEFC_17-18'!A:A,0))</f>
        <v>746703</v>
      </c>
      <c r="AB40" s="202">
        <f>INDEX('Base Analysis'!$Q$1:$Q$503,MATCH('Spending per Student Analysis'!$A40,'Base Analysis'!A:A,0))</f>
        <v>9142557.253026871</v>
      </c>
      <c r="AC40" s="201">
        <f t="shared" si="6"/>
        <v>-3029750.1330268709</v>
      </c>
    </row>
    <row r="41" spans="1:29" x14ac:dyDescent="0.2">
      <c r="A41" s="199">
        <v>103023153</v>
      </c>
      <c r="B41" s="200" t="s">
        <v>46</v>
      </c>
      <c r="C41" s="200" t="s">
        <v>32</v>
      </c>
      <c r="D41" s="197">
        <f>INDEX('BEFC_17-18'!$F$1:$F$505,MATCH('Spending per Student Analysis'!$A41,'BEFC_17-18'!A:A,0))</f>
        <v>0.96450000000000002</v>
      </c>
      <c r="E41" s="197">
        <f t="shared" si="0"/>
        <v>305</v>
      </c>
      <c r="F41" s="201">
        <f t="shared" si="1"/>
        <v>14749.803483892456</v>
      </c>
      <c r="G41" s="211">
        <f t="shared" si="3"/>
        <v>197</v>
      </c>
      <c r="H41" s="202">
        <f t="shared" si="2"/>
        <v>13158.076759679514</v>
      </c>
      <c r="I41" s="211">
        <f t="shared" si="4"/>
        <v>145</v>
      </c>
      <c r="K41" s="202">
        <f>INDEX('LECI_17-18'!$L$1:$L$507,MATCH('Spending per Student Analysis'!$A41,'LECI_17-18'!A:A,0))</f>
        <v>35246513.899999999</v>
      </c>
      <c r="L41" s="203">
        <f>INDEX('BEFC_17-18'!$T$1:$T$506,MATCH('Spending per Student Analysis'!$A41,'BEFC_17-18'!A:A,0))</f>
        <v>2389.6260000000002</v>
      </c>
      <c r="M41" s="203">
        <f>INDEX('BEFC_17-18'!$Z$1:$Z$506,MATCH('Spending per Student Analysis'!$A41,'BEFC_17-18'!A:A,0))</f>
        <v>289.072</v>
      </c>
      <c r="N41" s="203">
        <f t="shared" si="5"/>
        <v>2678.6980000000003</v>
      </c>
      <c r="R41" s="202">
        <f>INDEX('BEFC_17-18'!$AF$1:$AF$505,MATCH('Spending per Student Analysis'!$A41,'BEFC_17-18'!A:A,0))</f>
        <v>8957625.5199999996</v>
      </c>
      <c r="S41" s="202"/>
      <c r="T41" s="202">
        <f>INDEX('BEFC_17-18'!$AD$1:$AD$505,MATCH('Spending per Student Analysis'!$A41,'BEFC_17-18'!A:A,0))</f>
        <v>373003</v>
      </c>
      <c r="AB41" s="202">
        <f>INDEX('Base Analysis'!$Q$1:$Q$503,MATCH('Spending per Student Analysis'!$A41,'Base Analysis'!A:A,0))</f>
        <v>4567007.5665687229</v>
      </c>
      <c r="AC41" s="201">
        <f t="shared" si="6"/>
        <v>4390617.9534312766</v>
      </c>
    </row>
    <row r="42" spans="1:29" x14ac:dyDescent="0.2">
      <c r="A42" s="199">
        <v>103023912</v>
      </c>
      <c r="B42" s="200" t="s">
        <v>47</v>
      </c>
      <c r="C42" s="200" t="s">
        <v>32</v>
      </c>
      <c r="D42" s="197">
        <f>INDEX('BEFC_17-18'!$F$1:$F$505,MATCH('Spending per Student Analysis'!$A42,'BEFC_17-18'!A:A,0))</f>
        <v>0.69910000000000005</v>
      </c>
      <c r="E42" s="197">
        <f t="shared" si="0"/>
        <v>451</v>
      </c>
      <c r="F42" s="201">
        <f t="shared" si="1"/>
        <v>20142.439635352814</v>
      </c>
      <c r="G42" s="211">
        <f t="shared" si="3"/>
        <v>18</v>
      </c>
      <c r="H42" s="202">
        <f t="shared" si="2"/>
        <v>18568.775327544558</v>
      </c>
      <c r="I42" s="211">
        <f t="shared" si="4"/>
        <v>11</v>
      </c>
      <c r="K42" s="202">
        <f>INDEX('LECI_17-18'!$L$1:$L$507,MATCH('Spending per Student Analysis'!$A42,'LECI_17-18'!A:A,0))</f>
        <v>84728709.049999997</v>
      </c>
      <c r="L42" s="203">
        <f>INDEX('BEFC_17-18'!$T$1:$T$506,MATCH('Spending per Student Analysis'!$A42,'BEFC_17-18'!A:A,0))</f>
        <v>4206.4769999999999</v>
      </c>
      <c r="M42" s="203">
        <f>INDEX('BEFC_17-18'!$Z$1:$Z$506,MATCH('Spending per Student Analysis'!$A42,'BEFC_17-18'!A:A,0))</f>
        <v>356.49</v>
      </c>
      <c r="N42" s="203">
        <f t="shared" si="5"/>
        <v>4562.9669999999996</v>
      </c>
      <c r="R42" s="202">
        <f>INDEX('BEFC_17-18'!$AF$1:$AF$505,MATCH('Spending per Student Analysis'!$A42,'BEFC_17-18'!A:A,0))</f>
        <v>3141997.44</v>
      </c>
      <c r="S42" s="202"/>
      <c r="T42" s="202">
        <f>INDEX('BEFC_17-18'!$AD$1:$AD$505,MATCH('Spending per Student Analysis'!$A42,'BEFC_17-18'!A:A,0))</f>
        <v>485055</v>
      </c>
      <c r="AB42" s="202">
        <f>INDEX('Base Analysis'!$Q$1:$Q$503,MATCH('Spending per Student Analysis'!$A42,'Base Analysis'!A:A,0))</f>
        <v>5938964.6596538313</v>
      </c>
      <c r="AC42" s="201">
        <f t="shared" si="6"/>
        <v>-2796967.2196538313</v>
      </c>
    </row>
    <row r="43" spans="1:29" x14ac:dyDescent="0.2">
      <c r="A43" s="199">
        <v>103024102</v>
      </c>
      <c r="B43" s="200" t="s">
        <v>48</v>
      </c>
      <c r="C43" s="200" t="s">
        <v>32</v>
      </c>
      <c r="D43" s="197">
        <f>INDEX('BEFC_17-18'!$F$1:$F$505,MATCH('Spending per Student Analysis'!$A43,'BEFC_17-18'!A:A,0))</f>
        <v>1.0018</v>
      </c>
      <c r="E43" s="197">
        <f t="shared" si="0"/>
        <v>277</v>
      </c>
      <c r="F43" s="201">
        <f t="shared" si="1"/>
        <v>17361.290603076224</v>
      </c>
      <c r="G43" s="211">
        <f t="shared" si="3"/>
        <v>72</v>
      </c>
      <c r="H43" s="202">
        <f t="shared" si="2"/>
        <v>15058.306765920915</v>
      </c>
      <c r="I43" s="211">
        <f t="shared" si="4"/>
        <v>61</v>
      </c>
      <c r="K43" s="202">
        <f>INDEX('LECI_17-18'!$L$1:$L$507,MATCH('Spending per Student Analysis'!$A43,'LECI_17-18'!A:A,0))</f>
        <v>62633807.270000003</v>
      </c>
      <c r="L43" s="203">
        <f>INDEX('BEFC_17-18'!$T$1:$T$506,MATCH('Spending per Student Analysis'!$A43,'BEFC_17-18'!A:A,0))</f>
        <v>3607.67</v>
      </c>
      <c r="M43" s="203">
        <f>INDEX('BEFC_17-18'!$Z$1:$Z$506,MATCH('Spending per Student Analysis'!$A43,'BEFC_17-18'!A:A,0))</f>
        <v>551.74900000000002</v>
      </c>
      <c r="N43" s="203">
        <f t="shared" si="5"/>
        <v>4159.4189999999999</v>
      </c>
      <c r="R43" s="202">
        <f>INDEX('BEFC_17-18'!$AF$1:$AF$505,MATCH('Spending per Student Analysis'!$A43,'BEFC_17-18'!A:A,0))</f>
        <v>7020066.9299999997</v>
      </c>
      <c r="S43" s="202"/>
      <c r="T43" s="202">
        <f>INDEX('BEFC_17-18'!$AD$1:$AD$505,MATCH('Spending per Student Analysis'!$A43,'BEFC_17-18'!A:A,0))</f>
        <v>688647</v>
      </c>
      <c r="AB43" s="202">
        <f>INDEX('Base Analysis'!$Q$1:$Q$503,MATCH('Spending per Student Analysis'!$A43,'Base Analysis'!A:A,0))</f>
        <v>8431725.2672894895</v>
      </c>
      <c r="AC43" s="201">
        <f t="shared" si="6"/>
        <v>-1411658.3372894898</v>
      </c>
    </row>
    <row r="44" spans="1:29" x14ac:dyDescent="0.2">
      <c r="A44" s="199">
        <v>103024603</v>
      </c>
      <c r="B44" s="200" t="s">
        <v>49</v>
      </c>
      <c r="C44" s="200" t="s">
        <v>32</v>
      </c>
      <c r="D44" s="197">
        <f>INDEX('BEFC_17-18'!$F$1:$F$505,MATCH('Spending per Student Analysis'!$A44,'BEFC_17-18'!A:A,0))</f>
        <v>0.64170000000000005</v>
      </c>
      <c r="E44" s="197">
        <f t="shared" si="0"/>
        <v>465</v>
      </c>
      <c r="F44" s="201">
        <f t="shared" si="1"/>
        <v>14570.510828931519</v>
      </c>
      <c r="G44" s="211">
        <f t="shared" si="3"/>
        <v>211</v>
      </c>
      <c r="H44" s="202">
        <f t="shared" si="2"/>
        <v>13631.892889637895</v>
      </c>
      <c r="I44" s="211">
        <f t="shared" si="4"/>
        <v>115</v>
      </c>
      <c r="K44" s="202">
        <f>INDEX('LECI_17-18'!$L$1:$L$507,MATCH('Spending per Student Analysis'!$A44,'LECI_17-18'!A:A,0))</f>
        <v>41770900.719999999</v>
      </c>
      <c r="L44" s="203">
        <f>INDEX('BEFC_17-18'!$T$1:$T$506,MATCH('Spending per Student Analysis'!$A44,'BEFC_17-18'!A:A,0))</f>
        <v>2866.8110000000001</v>
      </c>
      <c r="M44" s="203">
        <f>INDEX('BEFC_17-18'!$Z$1:$Z$506,MATCH('Spending per Student Analysis'!$A44,'BEFC_17-18'!A:A,0))</f>
        <v>197.393</v>
      </c>
      <c r="N44" s="203">
        <f t="shared" si="5"/>
        <v>3064.2040000000002</v>
      </c>
      <c r="R44" s="202">
        <f>INDEX('BEFC_17-18'!$AF$1:$AF$505,MATCH('Spending per Student Analysis'!$A44,'BEFC_17-18'!A:A,0))</f>
        <v>4752202.6900000004</v>
      </c>
      <c r="S44" s="202"/>
      <c r="T44" s="202">
        <f>INDEX('BEFC_17-18'!$AD$1:$AD$505,MATCH('Spending per Student Analysis'!$A44,'BEFC_17-18'!A:A,0))</f>
        <v>296043</v>
      </c>
      <c r="AB44" s="202">
        <f>INDEX('Base Analysis'!$Q$1:$Q$503,MATCH('Spending per Student Analysis'!$A44,'Base Analysis'!A:A,0))</f>
        <v>3624714.2673554602</v>
      </c>
      <c r="AC44" s="201">
        <f t="shared" si="6"/>
        <v>1127488.4226445402</v>
      </c>
    </row>
    <row r="45" spans="1:29" x14ac:dyDescent="0.2">
      <c r="A45" s="199">
        <v>103024753</v>
      </c>
      <c r="B45" s="200" t="s">
        <v>50</v>
      </c>
      <c r="C45" s="200" t="s">
        <v>32</v>
      </c>
      <c r="D45" s="197">
        <f>INDEX('BEFC_17-18'!$F$1:$F$505,MATCH('Spending per Student Analysis'!$A45,'BEFC_17-18'!A:A,0))</f>
        <v>1.1644000000000001</v>
      </c>
      <c r="E45" s="197">
        <f t="shared" si="0"/>
        <v>156</v>
      </c>
      <c r="F45" s="201">
        <f t="shared" si="1"/>
        <v>15076.145017555365</v>
      </c>
      <c r="G45" s="211">
        <f t="shared" si="3"/>
        <v>172</v>
      </c>
      <c r="H45" s="202">
        <f t="shared" si="2"/>
        <v>12483.475599312669</v>
      </c>
      <c r="I45" s="211">
        <f t="shared" si="4"/>
        <v>192</v>
      </c>
      <c r="K45" s="202">
        <f>INDEX('LECI_17-18'!$L$1:$L$507,MATCH('Spending per Student Analysis'!$A45,'LECI_17-18'!A:A,0))</f>
        <v>40087710.82</v>
      </c>
      <c r="L45" s="203">
        <f>INDEX('BEFC_17-18'!$T$1:$T$506,MATCH('Spending per Student Analysis'!$A45,'BEFC_17-18'!A:A,0))</f>
        <v>2659.0160000000001</v>
      </c>
      <c r="M45" s="203">
        <f>INDEX('BEFC_17-18'!$Z$1:$Z$506,MATCH('Spending per Student Analysis'!$A45,'BEFC_17-18'!A:A,0))</f>
        <v>552.24599999999998</v>
      </c>
      <c r="N45" s="203">
        <f t="shared" si="5"/>
        <v>3211.2620000000002</v>
      </c>
      <c r="R45" s="202">
        <f>INDEX('BEFC_17-18'!$AF$1:$AF$505,MATCH('Spending per Student Analysis'!$A45,'BEFC_17-18'!A:A,0))</f>
        <v>10873401.619999999</v>
      </c>
      <c r="S45" s="202"/>
      <c r="T45" s="202">
        <f>INDEX('BEFC_17-18'!$AD$1:$AD$505,MATCH('Spending per Student Analysis'!$A45,'BEFC_17-18'!A:A,0))</f>
        <v>693739</v>
      </c>
      <c r="AB45" s="202">
        <f>INDEX('Base Analysis'!$Q$1:$Q$503,MATCH('Spending per Student Analysis'!$A45,'Base Analysis'!A:A,0))</f>
        <v>8494063.0241741724</v>
      </c>
      <c r="AC45" s="201">
        <f t="shared" si="6"/>
        <v>2379338.5958258267</v>
      </c>
    </row>
    <row r="46" spans="1:29" x14ac:dyDescent="0.2">
      <c r="A46" s="199">
        <v>103025002</v>
      </c>
      <c r="B46" s="200" t="s">
        <v>51</v>
      </c>
      <c r="C46" s="200" t="s">
        <v>32</v>
      </c>
      <c r="D46" s="197">
        <f>INDEX('BEFC_17-18'!$F$1:$F$505,MATCH('Spending per Student Analysis'!$A46,'BEFC_17-18'!A:A,0))</f>
        <v>0.98129999999999995</v>
      </c>
      <c r="E46" s="197">
        <f t="shared" si="0"/>
        <v>288</v>
      </c>
      <c r="F46" s="201">
        <f t="shared" si="1"/>
        <v>17737.372467521196</v>
      </c>
      <c r="G46" s="211">
        <f t="shared" si="3"/>
        <v>55</v>
      </c>
      <c r="H46" s="202">
        <f t="shared" si="2"/>
        <v>14635.593059521419</v>
      </c>
      <c r="I46" s="211">
        <f t="shared" si="4"/>
        <v>71</v>
      </c>
      <c r="K46" s="202">
        <f>INDEX('LECI_17-18'!$L$1:$L$507,MATCH('Spending per Student Analysis'!$A46,'LECI_17-18'!A:A,0))</f>
        <v>34336023.359999999</v>
      </c>
      <c r="L46" s="203">
        <f>INDEX('BEFC_17-18'!$T$1:$T$506,MATCH('Spending per Student Analysis'!$A46,'BEFC_17-18'!A:A,0))</f>
        <v>1935.8009999999999</v>
      </c>
      <c r="M46" s="203">
        <f>INDEX('BEFC_17-18'!$Z$1:$Z$506,MATCH('Spending per Student Analysis'!$A46,'BEFC_17-18'!A:A,0))</f>
        <v>410.262</v>
      </c>
      <c r="N46" s="203">
        <f t="shared" si="5"/>
        <v>2346.0630000000001</v>
      </c>
      <c r="R46" s="202">
        <f>INDEX('BEFC_17-18'!$AF$1:$AF$505,MATCH('Spending per Student Analysis'!$A46,'BEFC_17-18'!A:A,0))</f>
        <v>4630238.38</v>
      </c>
      <c r="S46" s="202"/>
      <c r="T46" s="202">
        <f>INDEX('BEFC_17-18'!$AD$1:$AD$505,MATCH('Spending per Student Analysis'!$A46,'BEFC_17-18'!A:A,0))</f>
        <v>306826</v>
      </c>
      <c r="AB46" s="202">
        <f>INDEX('Base Analysis'!$Q$1:$Q$503,MATCH('Spending per Student Analysis'!$A46,'Base Analysis'!A:A,0))</f>
        <v>3756745.0820923285</v>
      </c>
      <c r="AC46" s="201">
        <f t="shared" si="6"/>
        <v>873493.29790767143</v>
      </c>
    </row>
    <row r="47" spans="1:29" x14ac:dyDescent="0.2">
      <c r="A47" s="199">
        <v>103026002</v>
      </c>
      <c r="B47" s="200" t="s">
        <v>52</v>
      </c>
      <c r="C47" s="200" t="s">
        <v>32</v>
      </c>
      <c r="D47" s="197">
        <f>INDEX('BEFC_17-18'!$F$1:$F$505,MATCH('Spending per Student Analysis'!$A47,'BEFC_17-18'!A:A,0))</f>
        <v>1.5232000000000001</v>
      </c>
      <c r="E47" s="197">
        <f t="shared" si="0"/>
        <v>21</v>
      </c>
      <c r="F47" s="201">
        <f t="shared" si="1"/>
        <v>12793.843768875977</v>
      </c>
      <c r="G47" s="211">
        <f t="shared" si="3"/>
        <v>395</v>
      </c>
      <c r="H47" s="202">
        <f t="shared" si="2"/>
        <v>8771.6825090457241</v>
      </c>
      <c r="I47" s="211">
        <f t="shared" si="4"/>
        <v>488</v>
      </c>
      <c r="K47" s="202">
        <f>INDEX('LECI_17-18'!$L$1:$L$507,MATCH('Spending per Student Analysis'!$A47,'LECI_17-18'!A:A,0))</f>
        <v>51299808</v>
      </c>
      <c r="L47" s="203">
        <f>INDEX('BEFC_17-18'!$T$1:$T$506,MATCH('Spending per Student Analysis'!$A47,'BEFC_17-18'!A:A,0))</f>
        <v>4009.7260000000001</v>
      </c>
      <c r="M47" s="203">
        <f>INDEX('BEFC_17-18'!$Z$1:$Z$506,MATCH('Spending per Student Analysis'!$A47,'BEFC_17-18'!A:A,0))</f>
        <v>1838.617</v>
      </c>
      <c r="N47" s="203">
        <f t="shared" si="5"/>
        <v>5848.3429999999998</v>
      </c>
      <c r="R47" s="202">
        <f>INDEX('BEFC_17-18'!$AF$1:$AF$505,MATCH('Spending per Student Analysis'!$A47,'BEFC_17-18'!A:A,0))</f>
        <v>23318066.859999999</v>
      </c>
      <c r="S47" s="202"/>
      <c r="T47" s="202">
        <f>INDEX('BEFC_17-18'!$AD$1:$AD$505,MATCH('Spending per Student Analysis'!$A47,'BEFC_17-18'!A:A,0))</f>
        <v>1661479</v>
      </c>
      <c r="AB47" s="202">
        <f>INDEX('Base Analysis'!$Q$1:$Q$503,MATCH('Spending per Student Analysis'!$A47,'Base Analysis'!A:A,0))</f>
        <v>20342974.80686269</v>
      </c>
      <c r="AC47" s="201">
        <f t="shared" si="6"/>
        <v>2975092.0531373098</v>
      </c>
    </row>
    <row r="48" spans="1:29" x14ac:dyDescent="0.2">
      <c r="A48" s="199">
        <v>103026303</v>
      </c>
      <c r="B48" s="200" t="s">
        <v>53</v>
      </c>
      <c r="C48" s="200" t="s">
        <v>32</v>
      </c>
      <c r="D48" s="197">
        <f>INDEX('BEFC_17-18'!$F$1:$F$505,MATCH('Spending per Student Analysis'!$A48,'BEFC_17-18'!A:A,0))</f>
        <v>0.79720000000000002</v>
      </c>
      <c r="E48" s="197">
        <f t="shared" si="0"/>
        <v>413</v>
      </c>
      <c r="F48" s="201">
        <f t="shared" si="1"/>
        <v>18434.59656376392</v>
      </c>
      <c r="G48" s="211">
        <f t="shared" si="3"/>
        <v>37</v>
      </c>
      <c r="H48" s="202">
        <f t="shared" si="2"/>
        <v>17254.634058765969</v>
      </c>
      <c r="I48" s="211">
        <f t="shared" si="4"/>
        <v>23</v>
      </c>
      <c r="K48" s="202">
        <f>INDEX('LECI_17-18'!$L$1:$L$507,MATCH('Spending per Student Analysis'!$A48,'LECI_17-18'!A:A,0))</f>
        <v>53869743.990000002</v>
      </c>
      <c r="L48" s="203">
        <f>INDEX('BEFC_17-18'!$T$1:$T$506,MATCH('Spending per Student Analysis'!$A48,'BEFC_17-18'!A:A,0))</f>
        <v>2922.2089999999998</v>
      </c>
      <c r="M48" s="203">
        <f>INDEX('BEFC_17-18'!$Z$1:$Z$506,MATCH('Spending per Student Analysis'!$A48,'BEFC_17-18'!A:A,0))</f>
        <v>199.83600000000001</v>
      </c>
      <c r="N48" s="203">
        <f t="shared" si="5"/>
        <v>3122.0450000000001</v>
      </c>
      <c r="R48" s="202">
        <f>INDEX('BEFC_17-18'!$AF$1:$AF$505,MATCH('Spending per Student Analysis'!$A48,'BEFC_17-18'!A:A,0))</f>
        <v>3772245.63</v>
      </c>
      <c r="S48" s="202"/>
      <c r="T48" s="202">
        <f>INDEX('BEFC_17-18'!$AD$1:$AD$505,MATCH('Spending per Student Analysis'!$A48,'BEFC_17-18'!A:A,0))</f>
        <v>320517</v>
      </c>
      <c r="AB48" s="202">
        <f>INDEX('Base Analysis'!$Q$1:$Q$503,MATCH('Spending per Student Analysis'!$A48,'Base Analysis'!A:A,0))</f>
        <v>3924380.4644867666</v>
      </c>
      <c r="AC48" s="201">
        <f t="shared" si="6"/>
        <v>-152134.83448676672</v>
      </c>
    </row>
    <row r="49" spans="1:29" x14ac:dyDescent="0.2">
      <c r="A49" s="199">
        <v>103026343</v>
      </c>
      <c r="B49" s="200" t="s">
        <v>54</v>
      </c>
      <c r="C49" s="200" t="s">
        <v>32</v>
      </c>
      <c r="D49" s="197">
        <f>INDEX('BEFC_17-18'!$F$1:$F$505,MATCH('Spending per Student Analysis'!$A49,'BEFC_17-18'!A:A,0))</f>
        <v>0.74850000000000005</v>
      </c>
      <c r="E49" s="197">
        <f t="shared" si="0"/>
        <v>438</v>
      </c>
      <c r="F49" s="201">
        <f t="shared" si="1"/>
        <v>15789.142928102629</v>
      </c>
      <c r="G49" s="211">
        <f t="shared" si="3"/>
        <v>132</v>
      </c>
      <c r="H49" s="202">
        <f t="shared" si="2"/>
        <v>14740.694079083856</v>
      </c>
      <c r="I49" s="211">
        <f t="shared" si="4"/>
        <v>67</v>
      </c>
      <c r="K49" s="202">
        <f>INDEX('LECI_17-18'!$L$1:$L$507,MATCH('Spending per Student Analysis'!$A49,'LECI_17-18'!A:A,0))</f>
        <v>60395129.560000002</v>
      </c>
      <c r="L49" s="203">
        <f>INDEX('BEFC_17-18'!$T$1:$T$506,MATCH('Spending per Student Analysis'!$A49,'BEFC_17-18'!A:A,0))</f>
        <v>3825.105</v>
      </c>
      <c r="M49" s="203">
        <f>INDEX('BEFC_17-18'!$Z$1:$Z$506,MATCH('Spending per Student Analysis'!$A49,'BEFC_17-18'!A:A,0))</f>
        <v>272.065</v>
      </c>
      <c r="N49" s="203">
        <f t="shared" si="5"/>
        <v>4097.17</v>
      </c>
      <c r="R49" s="202">
        <f>INDEX('BEFC_17-18'!$AF$1:$AF$505,MATCH('Spending per Student Analysis'!$A49,'BEFC_17-18'!A:A,0))</f>
        <v>6074022.8300000001</v>
      </c>
      <c r="S49" s="202"/>
      <c r="T49" s="202">
        <f>INDEX('BEFC_17-18'!$AD$1:$AD$505,MATCH('Spending per Student Analysis'!$A49,'BEFC_17-18'!A:A,0))</f>
        <v>483185</v>
      </c>
      <c r="AB49" s="202">
        <f>INDEX('Base Analysis'!$Q$1:$Q$503,MATCH('Spending per Student Analysis'!$A49,'Base Analysis'!A:A,0))</f>
        <v>5916072.8200721145</v>
      </c>
      <c r="AC49" s="201">
        <f t="shared" si="6"/>
        <v>157950.00992788561</v>
      </c>
    </row>
    <row r="50" spans="1:29" x14ac:dyDescent="0.2">
      <c r="A50" s="199">
        <v>103026402</v>
      </c>
      <c r="B50" s="200" t="s">
        <v>55</v>
      </c>
      <c r="C50" s="200" t="s">
        <v>32</v>
      </c>
      <c r="D50" s="197">
        <f>INDEX('BEFC_17-18'!$F$1:$F$505,MATCH('Spending per Student Analysis'!$A50,'BEFC_17-18'!A:A,0))</f>
        <v>0.65949999999999998</v>
      </c>
      <c r="E50" s="197">
        <f t="shared" si="0"/>
        <v>460</v>
      </c>
      <c r="F50" s="201">
        <f t="shared" si="1"/>
        <v>15063.617086540915</v>
      </c>
      <c r="G50" s="211">
        <f t="shared" si="3"/>
        <v>175</v>
      </c>
      <c r="H50" s="202">
        <f t="shared" si="2"/>
        <v>13996.40786615021</v>
      </c>
      <c r="I50" s="211">
        <f t="shared" si="4"/>
        <v>96</v>
      </c>
      <c r="K50" s="202">
        <f>INDEX('LECI_17-18'!$L$1:$L$507,MATCH('Spending per Student Analysis'!$A50,'LECI_17-18'!A:A,0))</f>
        <v>78769837.969999999</v>
      </c>
      <c r="L50" s="203">
        <f>INDEX('BEFC_17-18'!$T$1:$T$506,MATCH('Spending per Student Analysis'!$A50,'BEFC_17-18'!A:A,0))</f>
        <v>5229.1450000000004</v>
      </c>
      <c r="M50" s="203">
        <f>INDEX('BEFC_17-18'!$Z$1:$Z$506,MATCH('Spending per Student Analysis'!$A50,'BEFC_17-18'!A:A,0))</f>
        <v>398.71600000000001</v>
      </c>
      <c r="N50" s="203">
        <f t="shared" si="5"/>
        <v>5627.8610000000008</v>
      </c>
      <c r="R50" s="202">
        <f>INDEX('BEFC_17-18'!$AF$1:$AF$505,MATCH('Spending per Student Analysis'!$A50,'BEFC_17-18'!A:A,0))</f>
        <v>5796217.0700000003</v>
      </c>
      <c r="S50" s="202"/>
      <c r="T50" s="202">
        <f>INDEX('BEFC_17-18'!$AD$1:$AD$505,MATCH('Spending per Student Analysis'!$A50,'BEFC_17-18'!A:A,0))</f>
        <v>579571</v>
      </c>
      <c r="AB50" s="202">
        <f>INDEX('Base Analysis'!$Q$1:$Q$503,MATCH('Spending per Student Analysis'!$A50,'Base Analysis'!A:A,0))</f>
        <v>7096202.3989766473</v>
      </c>
      <c r="AC50" s="201">
        <f t="shared" si="6"/>
        <v>-1299985.328976647</v>
      </c>
    </row>
    <row r="51" spans="1:29" x14ac:dyDescent="0.2">
      <c r="A51" s="199">
        <v>103026852</v>
      </c>
      <c r="B51" s="200" t="s">
        <v>56</v>
      </c>
      <c r="C51" s="200" t="s">
        <v>32</v>
      </c>
      <c r="D51" s="197">
        <f>INDEX('BEFC_17-18'!$F$1:$F$505,MATCH('Spending per Student Analysis'!$A51,'BEFC_17-18'!A:A,0))</f>
        <v>0.56369999999999998</v>
      </c>
      <c r="E51" s="197">
        <f t="shared" si="0"/>
        <v>479</v>
      </c>
      <c r="F51" s="201">
        <f t="shared" si="1"/>
        <v>15770.994572617037</v>
      </c>
      <c r="G51" s="211">
        <f t="shared" si="3"/>
        <v>134</v>
      </c>
      <c r="H51" s="202">
        <f t="shared" si="2"/>
        <v>15250.525660646286</v>
      </c>
      <c r="I51" s="211">
        <f t="shared" si="4"/>
        <v>56</v>
      </c>
      <c r="K51" s="202">
        <f>INDEX('LECI_17-18'!$L$1:$L$507,MATCH('Spending per Student Analysis'!$A51,'LECI_17-18'!A:A,0))</f>
        <v>126963965.98999999</v>
      </c>
      <c r="L51" s="203">
        <f>INDEX('BEFC_17-18'!$T$1:$T$506,MATCH('Spending per Student Analysis'!$A51,'BEFC_17-18'!A:A,0))</f>
        <v>8050.473</v>
      </c>
      <c r="M51" s="203">
        <f>INDEX('BEFC_17-18'!$Z$1:$Z$506,MATCH('Spending per Student Analysis'!$A51,'BEFC_17-18'!A:A,0))</f>
        <v>274.74599999999998</v>
      </c>
      <c r="N51" s="203">
        <f t="shared" si="5"/>
        <v>8325.2189999999991</v>
      </c>
      <c r="R51" s="202">
        <f>INDEX('BEFC_17-18'!$AF$1:$AF$505,MATCH('Spending per Student Analysis'!$A51,'BEFC_17-18'!A:A,0))</f>
        <v>8775968.7899999991</v>
      </c>
      <c r="S51" s="202"/>
      <c r="T51" s="202">
        <f>INDEX('BEFC_17-18'!$AD$1:$AD$505,MATCH('Spending per Student Analysis'!$A51,'BEFC_17-18'!A:A,0))</f>
        <v>652005</v>
      </c>
      <c r="AB51" s="202">
        <f>INDEX('Base Analysis'!$Q$1:$Q$503,MATCH('Spending per Student Analysis'!$A51,'Base Analysis'!A:A,0))</f>
        <v>7983083.5319734169</v>
      </c>
      <c r="AC51" s="201">
        <f t="shared" si="6"/>
        <v>792885.25802658219</v>
      </c>
    </row>
    <row r="52" spans="1:29" x14ac:dyDescent="0.2">
      <c r="A52" s="199">
        <v>103026873</v>
      </c>
      <c r="B52" s="200" t="s">
        <v>57</v>
      </c>
      <c r="C52" s="200" t="s">
        <v>32</v>
      </c>
      <c r="D52" s="197">
        <f>INDEX('BEFC_17-18'!$F$1:$F$505,MATCH('Spending per Student Analysis'!$A52,'BEFC_17-18'!A:A,0))</f>
        <v>1.3675999999999999</v>
      </c>
      <c r="E52" s="197">
        <f t="shared" si="0"/>
        <v>53</v>
      </c>
      <c r="F52" s="201">
        <f t="shared" si="1"/>
        <v>15920.562418698955</v>
      </c>
      <c r="G52" s="211">
        <f t="shared" si="3"/>
        <v>120</v>
      </c>
      <c r="H52" s="202">
        <f t="shared" si="2"/>
        <v>13626.047792169138</v>
      </c>
      <c r="I52" s="211">
        <f t="shared" si="4"/>
        <v>116</v>
      </c>
      <c r="K52" s="202">
        <f>INDEX('LECI_17-18'!$L$1:$L$507,MATCH('Spending per Student Analysis'!$A52,'LECI_17-18'!A:A,0))</f>
        <v>19410891</v>
      </c>
      <c r="L52" s="203">
        <f>INDEX('BEFC_17-18'!$T$1:$T$506,MATCH('Spending per Student Analysis'!$A52,'BEFC_17-18'!A:A,0))</f>
        <v>1219.2339999999999</v>
      </c>
      <c r="M52" s="203">
        <f>INDEX('BEFC_17-18'!$Z$1:$Z$506,MATCH('Spending per Student Analysis'!$A52,'BEFC_17-18'!A:A,0))</f>
        <v>205.309</v>
      </c>
      <c r="N52" s="203">
        <f t="shared" si="5"/>
        <v>1424.5429999999999</v>
      </c>
      <c r="R52" s="202">
        <f>INDEX('BEFC_17-18'!$AF$1:$AF$505,MATCH('Spending per Student Analysis'!$A52,'BEFC_17-18'!A:A,0))</f>
        <v>3841199.05</v>
      </c>
      <c r="S52" s="202"/>
      <c r="T52" s="202">
        <f>INDEX('BEFC_17-18'!$AD$1:$AD$505,MATCH('Spending per Student Analysis'!$A52,'BEFC_17-18'!A:A,0))</f>
        <v>277354</v>
      </c>
      <c r="AB52" s="202">
        <f>INDEX('Base Analysis'!$Q$1:$Q$503,MATCH('Spending per Student Analysis'!$A52,'Base Analysis'!A:A,0))</f>
        <v>3395888.8824255946</v>
      </c>
      <c r="AC52" s="201">
        <f t="shared" si="6"/>
        <v>445310.1675744052</v>
      </c>
    </row>
    <row r="53" spans="1:29" x14ac:dyDescent="0.2">
      <c r="A53" s="199">
        <v>103026902</v>
      </c>
      <c r="B53" s="200" t="s">
        <v>58</v>
      </c>
      <c r="C53" s="200" t="s">
        <v>32</v>
      </c>
      <c r="D53" s="197">
        <f>INDEX('BEFC_17-18'!$F$1:$F$505,MATCH('Spending per Student Analysis'!$A53,'BEFC_17-18'!A:A,0))</f>
        <v>0.84950000000000003</v>
      </c>
      <c r="E53" s="197">
        <f t="shared" si="0"/>
        <v>380</v>
      </c>
      <c r="F53" s="201">
        <f t="shared" si="1"/>
        <v>14957.841901656389</v>
      </c>
      <c r="G53" s="211">
        <f t="shared" si="3"/>
        <v>183</v>
      </c>
      <c r="H53" s="202">
        <f t="shared" si="2"/>
        <v>13791.823553054663</v>
      </c>
      <c r="I53" s="211">
        <f t="shared" si="4"/>
        <v>104</v>
      </c>
      <c r="K53" s="202">
        <f>INDEX('LECI_17-18'!$L$1:$L$507,MATCH('Spending per Student Analysis'!$A53,'LECI_17-18'!A:A,0))</f>
        <v>64853567.729999997</v>
      </c>
      <c r="L53" s="203">
        <f>INDEX('BEFC_17-18'!$T$1:$T$506,MATCH('Spending per Student Analysis'!$A53,'BEFC_17-18'!A:A,0))</f>
        <v>4335.7569999999996</v>
      </c>
      <c r="M53" s="203">
        <f>INDEX('BEFC_17-18'!$Z$1:$Z$506,MATCH('Spending per Student Analysis'!$A53,'BEFC_17-18'!A:A,0))</f>
        <v>366.56299999999999</v>
      </c>
      <c r="N53" s="203">
        <f t="shared" si="5"/>
        <v>4702.32</v>
      </c>
      <c r="R53" s="202">
        <f>INDEX('BEFC_17-18'!$AF$1:$AF$505,MATCH('Spending per Student Analysis'!$A53,'BEFC_17-18'!A:A,0))</f>
        <v>5663888.29</v>
      </c>
      <c r="S53" s="202"/>
      <c r="T53" s="202">
        <f>INDEX('BEFC_17-18'!$AD$1:$AD$505,MATCH('Spending per Student Analysis'!$A53,'BEFC_17-18'!A:A,0))</f>
        <v>534808</v>
      </c>
      <c r="AB53" s="202">
        <f>INDEX('Base Analysis'!$Q$1:$Q$503,MATCH('Spending per Student Analysis'!$A53,'Base Analysis'!A:A,0))</f>
        <v>6548130.1649215594</v>
      </c>
      <c r="AC53" s="201">
        <f t="shared" si="6"/>
        <v>-884241.87492155936</v>
      </c>
    </row>
    <row r="54" spans="1:29" x14ac:dyDescent="0.2">
      <c r="A54" s="199">
        <v>103027352</v>
      </c>
      <c r="B54" s="200" t="s">
        <v>59</v>
      </c>
      <c r="C54" s="200" t="s">
        <v>32</v>
      </c>
      <c r="D54" s="197">
        <f>INDEX('BEFC_17-18'!$F$1:$F$505,MATCH('Spending per Student Analysis'!$A54,'BEFC_17-18'!A:A,0))</f>
        <v>1.1052999999999999</v>
      </c>
      <c r="E54" s="197">
        <f t="shared" si="0"/>
        <v>194</v>
      </c>
      <c r="F54" s="201">
        <f t="shared" si="1"/>
        <v>16712.268512162853</v>
      </c>
      <c r="G54" s="211">
        <f t="shared" si="3"/>
        <v>90</v>
      </c>
      <c r="H54" s="202">
        <f t="shared" si="2"/>
        <v>13616.384028765249</v>
      </c>
      <c r="I54" s="211">
        <f t="shared" si="4"/>
        <v>117</v>
      </c>
      <c r="K54" s="202">
        <f>INDEX('LECI_17-18'!$L$1:$L$507,MATCH('Spending per Student Analysis'!$A54,'LECI_17-18'!A:A,0))</f>
        <v>76328723.980000004</v>
      </c>
      <c r="L54" s="203">
        <f>INDEX('BEFC_17-18'!$T$1:$T$506,MATCH('Spending per Student Analysis'!$A54,'BEFC_17-18'!A:A,0))</f>
        <v>4567.2269999999999</v>
      </c>
      <c r="M54" s="203">
        <f>INDEX('BEFC_17-18'!$Z$1:$Z$506,MATCH('Spending per Student Analysis'!$A54,'BEFC_17-18'!A:A,0))</f>
        <v>1038.4259999999999</v>
      </c>
      <c r="N54" s="203">
        <f t="shared" si="5"/>
        <v>5605.6530000000002</v>
      </c>
      <c r="R54" s="202">
        <f>INDEX('BEFC_17-18'!$AF$1:$AF$505,MATCH('Spending per Student Analysis'!$A54,'BEFC_17-18'!A:A,0))</f>
        <v>15493324.810000001</v>
      </c>
      <c r="S54" s="202"/>
      <c r="T54" s="202">
        <f>INDEX('BEFC_17-18'!$AD$1:$AD$505,MATCH('Spending per Student Analysis'!$A54,'BEFC_17-18'!A:A,0))</f>
        <v>1006359</v>
      </c>
      <c r="AB54" s="202">
        <f>INDEX('Base Analysis'!$Q$1:$Q$503,MATCH('Spending per Student Analysis'!$A54,'Base Analysis'!A:A,0))</f>
        <v>12321758.671314951</v>
      </c>
      <c r="AC54" s="201">
        <f t="shared" si="6"/>
        <v>3171566.1386850495</v>
      </c>
    </row>
    <row r="55" spans="1:29" x14ac:dyDescent="0.2">
      <c r="A55" s="199">
        <v>103027503</v>
      </c>
      <c r="B55" s="200" t="s">
        <v>60</v>
      </c>
      <c r="C55" s="200" t="s">
        <v>32</v>
      </c>
      <c r="D55" s="197">
        <f>INDEX('BEFC_17-18'!$F$1:$F$505,MATCH('Spending per Student Analysis'!$A55,'BEFC_17-18'!A:A,0))</f>
        <v>0.79169999999999996</v>
      </c>
      <c r="E55" s="197">
        <f t="shared" si="0"/>
        <v>416</v>
      </c>
      <c r="F55" s="201">
        <f t="shared" si="1"/>
        <v>13673.415123736697</v>
      </c>
      <c r="G55" s="211">
        <f t="shared" si="3"/>
        <v>298</v>
      </c>
      <c r="H55" s="202">
        <f t="shared" si="2"/>
        <v>12943.499795974665</v>
      </c>
      <c r="I55" s="211">
        <f t="shared" si="4"/>
        <v>160</v>
      </c>
      <c r="K55" s="202">
        <f>INDEX('LECI_17-18'!$L$1:$L$507,MATCH('Spending per Student Analysis'!$A55,'LECI_17-18'!A:A,0))</f>
        <v>54051433.859999999</v>
      </c>
      <c r="L55" s="203">
        <f>INDEX('BEFC_17-18'!$T$1:$T$506,MATCH('Spending per Student Analysis'!$A55,'BEFC_17-18'!A:A,0))</f>
        <v>3953.0309999999999</v>
      </c>
      <c r="M55" s="203">
        <f>INDEX('BEFC_17-18'!$Z$1:$Z$506,MATCH('Spending per Student Analysis'!$A55,'BEFC_17-18'!A:A,0))</f>
        <v>222.92099999999999</v>
      </c>
      <c r="N55" s="203">
        <f t="shared" si="5"/>
        <v>4175.9520000000002</v>
      </c>
      <c r="R55" s="202">
        <f>INDEX('BEFC_17-18'!$AF$1:$AF$505,MATCH('Spending per Student Analysis'!$A55,'BEFC_17-18'!A:A,0))</f>
        <v>12539169.710000001</v>
      </c>
      <c r="S55" s="202"/>
      <c r="T55" s="202">
        <f>INDEX('BEFC_17-18'!$AD$1:$AD$505,MATCH('Spending per Student Analysis'!$A55,'BEFC_17-18'!A:A,0))</f>
        <v>393116</v>
      </c>
      <c r="AB55" s="202">
        <f>INDEX('Base Analysis'!$Q$1:$Q$503,MATCH('Spending per Student Analysis'!$A55,'Base Analysis'!A:A,0))</f>
        <v>4813276.2133024046</v>
      </c>
      <c r="AC55" s="201">
        <f t="shared" si="6"/>
        <v>7725893.4966975963</v>
      </c>
    </row>
    <row r="56" spans="1:29" x14ac:dyDescent="0.2">
      <c r="A56" s="199">
        <v>103027753</v>
      </c>
      <c r="B56" s="200" t="s">
        <v>61</v>
      </c>
      <c r="C56" s="200" t="s">
        <v>32</v>
      </c>
      <c r="D56" s="197">
        <f>INDEX('BEFC_17-18'!$F$1:$F$505,MATCH('Spending per Student Analysis'!$A56,'BEFC_17-18'!A:A,0))</f>
        <v>0.74519999999999997</v>
      </c>
      <c r="E56" s="197">
        <f t="shared" si="0"/>
        <v>440</v>
      </c>
      <c r="F56" s="201">
        <f t="shared" si="1"/>
        <v>20427.2982715695</v>
      </c>
      <c r="G56" s="211">
        <f t="shared" si="3"/>
        <v>13</v>
      </c>
      <c r="H56" s="202">
        <f t="shared" si="2"/>
        <v>19048.594627456976</v>
      </c>
      <c r="I56" s="211">
        <f t="shared" si="4"/>
        <v>8</v>
      </c>
      <c r="K56" s="202">
        <f>INDEX('LECI_17-18'!$L$1:$L$507,MATCH('Spending per Student Analysis'!$A56,'LECI_17-18'!A:A,0))</f>
        <v>37003438</v>
      </c>
      <c r="L56" s="203">
        <f>INDEX('BEFC_17-18'!$T$1:$T$506,MATCH('Spending per Student Analysis'!$A56,'BEFC_17-18'!A:A,0))</f>
        <v>1811.47</v>
      </c>
      <c r="M56" s="203">
        <f>INDEX('BEFC_17-18'!$Z$1:$Z$506,MATCH('Spending per Student Analysis'!$A56,'BEFC_17-18'!A:A,0))</f>
        <v>131.11099999999999</v>
      </c>
      <c r="N56" s="203">
        <f t="shared" si="5"/>
        <v>1942.5810000000001</v>
      </c>
      <c r="R56" s="202">
        <f>INDEX('BEFC_17-18'!$AF$1:$AF$505,MATCH('Spending per Student Analysis'!$A56,'BEFC_17-18'!A:A,0))</f>
        <v>1188710.52</v>
      </c>
      <c r="S56" s="202"/>
      <c r="T56" s="202">
        <f>INDEX('BEFC_17-18'!$AD$1:$AD$505,MATCH('Spending per Student Analysis'!$A56,'BEFC_17-18'!A:A,0))</f>
        <v>242278</v>
      </c>
      <c r="AB56" s="202">
        <f>INDEX('Base Analysis'!$Q$1:$Q$503,MATCH('Spending per Student Analysis'!$A56,'Base Analysis'!A:A,0))</f>
        <v>2966424.1318525667</v>
      </c>
      <c r="AC56" s="201">
        <f t="shared" si="6"/>
        <v>-1777713.6118525667</v>
      </c>
    </row>
    <row r="57" spans="1:29" x14ac:dyDescent="0.2">
      <c r="A57" s="199">
        <v>103028203</v>
      </c>
      <c r="B57" s="200" t="s">
        <v>62</v>
      </c>
      <c r="C57" s="200" t="s">
        <v>32</v>
      </c>
      <c r="D57" s="197">
        <f>INDEX('BEFC_17-18'!$F$1:$F$505,MATCH('Spending per Student Analysis'!$A57,'BEFC_17-18'!A:A,0))</f>
        <v>1.0218</v>
      </c>
      <c r="E57" s="197">
        <f t="shared" si="0"/>
        <v>264</v>
      </c>
      <c r="F57" s="201">
        <f t="shared" si="1"/>
        <v>19295.603887300771</v>
      </c>
      <c r="G57" s="211">
        <f t="shared" si="3"/>
        <v>25</v>
      </c>
      <c r="H57" s="202">
        <f t="shared" si="2"/>
        <v>17496.820346174849</v>
      </c>
      <c r="I57" s="211">
        <f t="shared" si="4"/>
        <v>20</v>
      </c>
      <c r="K57" s="202">
        <f>INDEX('LECI_17-18'!$L$1:$L$507,MATCH('Spending per Student Analysis'!$A57,'LECI_17-18'!A:A,0))</f>
        <v>19001249.449999999</v>
      </c>
      <c r="L57" s="203">
        <f>INDEX('BEFC_17-18'!$T$1:$T$506,MATCH('Spending per Student Analysis'!$A57,'BEFC_17-18'!A:A,0))</f>
        <v>984.745</v>
      </c>
      <c r="M57" s="203">
        <f>INDEX('BEFC_17-18'!$Z$1:$Z$506,MATCH('Spending per Student Analysis'!$A57,'BEFC_17-18'!A:A,0))</f>
        <v>101.238</v>
      </c>
      <c r="N57" s="203">
        <f t="shared" si="5"/>
        <v>1085.9829999999999</v>
      </c>
      <c r="R57" s="202">
        <f>INDEX('BEFC_17-18'!$AF$1:$AF$505,MATCH('Spending per Student Analysis'!$A57,'BEFC_17-18'!A:A,0))</f>
        <v>2841254.19</v>
      </c>
      <c r="S57" s="202"/>
      <c r="T57" s="202">
        <f>INDEX('BEFC_17-18'!$AD$1:$AD$505,MATCH('Spending per Student Analysis'!$A57,'BEFC_17-18'!A:A,0))</f>
        <v>156793</v>
      </c>
      <c r="AB57" s="202">
        <f>INDEX('Base Analysis'!$Q$1:$Q$503,MATCH('Spending per Student Analysis'!$A57,'Base Analysis'!A:A,0))</f>
        <v>1919761.4557847795</v>
      </c>
      <c r="AC57" s="201">
        <f t="shared" si="6"/>
        <v>921492.73421522044</v>
      </c>
    </row>
    <row r="58" spans="1:29" x14ac:dyDescent="0.2">
      <c r="A58" s="199">
        <v>103028302</v>
      </c>
      <c r="B58" s="200" t="s">
        <v>63</v>
      </c>
      <c r="C58" s="200" t="s">
        <v>32</v>
      </c>
      <c r="D58" s="197">
        <f>INDEX('BEFC_17-18'!$F$1:$F$505,MATCH('Spending per Student Analysis'!$A58,'BEFC_17-18'!A:A,0))</f>
        <v>0.90310000000000001</v>
      </c>
      <c r="E58" s="197">
        <f t="shared" si="0"/>
        <v>346</v>
      </c>
      <c r="F58" s="201">
        <f t="shared" si="1"/>
        <v>15326.507058585537</v>
      </c>
      <c r="G58" s="211">
        <f t="shared" si="3"/>
        <v>148</v>
      </c>
      <c r="H58" s="202">
        <f t="shared" si="2"/>
        <v>13774.863632213697</v>
      </c>
      <c r="I58" s="211">
        <f t="shared" si="4"/>
        <v>105</v>
      </c>
      <c r="K58" s="202">
        <f>INDEX('LECI_17-18'!$L$1:$L$507,MATCH('Spending per Student Analysis'!$A58,'LECI_17-18'!A:A,0))</f>
        <v>70157791.079999998</v>
      </c>
      <c r="L58" s="203">
        <f>INDEX('BEFC_17-18'!$T$1:$T$506,MATCH('Spending per Student Analysis'!$A58,'BEFC_17-18'!A:A,0))</f>
        <v>4577.5460000000003</v>
      </c>
      <c r="M58" s="203">
        <f>INDEX('BEFC_17-18'!$Z$1:$Z$506,MATCH('Spending per Student Analysis'!$A58,'BEFC_17-18'!A:A,0))</f>
        <v>515.62900000000002</v>
      </c>
      <c r="N58" s="203">
        <f t="shared" si="5"/>
        <v>5093.1750000000002</v>
      </c>
      <c r="R58" s="202">
        <f>INDEX('BEFC_17-18'!$AF$1:$AF$505,MATCH('Spending per Student Analysis'!$A58,'BEFC_17-18'!A:A,0))</f>
        <v>10746683.4</v>
      </c>
      <c r="S58" s="202"/>
      <c r="T58" s="202">
        <f>INDEX('BEFC_17-18'!$AD$1:$AD$505,MATCH('Spending per Student Analysis'!$A58,'BEFC_17-18'!A:A,0))</f>
        <v>605580</v>
      </c>
      <c r="AB58" s="202">
        <f>INDEX('Base Analysis'!$Q$1:$Q$503,MATCH('Spending per Student Analysis'!$A58,'Base Analysis'!A:A,0))</f>
        <v>7414658.6555598397</v>
      </c>
      <c r="AC58" s="201">
        <f t="shared" si="6"/>
        <v>3332024.7444401607</v>
      </c>
    </row>
    <row r="59" spans="1:29" x14ac:dyDescent="0.2">
      <c r="A59" s="199">
        <v>103028653</v>
      </c>
      <c r="B59" s="200" t="s">
        <v>64</v>
      </c>
      <c r="C59" s="200" t="s">
        <v>32</v>
      </c>
      <c r="D59" s="197">
        <f>INDEX('BEFC_17-18'!$F$1:$F$505,MATCH('Spending per Student Analysis'!$A59,'BEFC_17-18'!A:A,0))</f>
        <v>1.3230999999999999</v>
      </c>
      <c r="E59" s="197">
        <f t="shared" si="0"/>
        <v>72</v>
      </c>
      <c r="F59" s="201">
        <f t="shared" si="1"/>
        <v>13901.748374198267</v>
      </c>
      <c r="G59" s="211">
        <f t="shared" si="3"/>
        <v>268</v>
      </c>
      <c r="H59" s="202">
        <f t="shared" si="2"/>
        <v>11853.18654861209</v>
      </c>
      <c r="I59" s="211">
        <f t="shared" si="4"/>
        <v>257</v>
      </c>
      <c r="K59" s="202">
        <f>INDEX('LECI_17-18'!$L$1:$L$507,MATCH('Spending per Student Analysis'!$A59,'LECI_17-18'!A:A,0))</f>
        <v>21785054.530000001</v>
      </c>
      <c r="L59" s="203">
        <f>INDEX('BEFC_17-18'!$T$1:$T$506,MATCH('Spending per Student Analysis'!$A59,'BEFC_17-18'!A:A,0))</f>
        <v>1567.0730000000001</v>
      </c>
      <c r="M59" s="203">
        <f>INDEX('BEFC_17-18'!$Z$1:$Z$506,MATCH('Spending per Student Analysis'!$A59,'BEFC_17-18'!A:A,0))</f>
        <v>270.834</v>
      </c>
      <c r="N59" s="203">
        <f t="shared" si="5"/>
        <v>1837.9070000000002</v>
      </c>
      <c r="R59" s="202">
        <f>INDEX('BEFC_17-18'!$AF$1:$AF$505,MATCH('Spending per Student Analysis'!$A59,'BEFC_17-18'!A:A,0))</f>
        <v>9336272.4900000002</v>
      </c>
      <c r="S59" s="202"/>
      <c r="T59" s="202">
        <f>INDEX('BEFC_17-18'!$AD$1:$AD$505,MATCH('Spending per Student Analysis'!$A59,'BEFC_17-18'!A:A,0))</f>
        <v>413782</v>
      </c>
      <c r="AB59" s="202">
        <f>INDEX('Base Analysis'!$Q$1:$Q$503,MATCH('Spending per Student Analysis'!$A59,'Base Analysis'!A:A,0))</f>
        <v>5066301.1708893925</v>
      </c>
      <c r="AC59" s="201">
        <f t="shared" si="6"/>
        <v>4269971.3191106077</v>
      </c>
    </row>
    <row r="60" spans="1:29" x14ac:dyDescent="0.2">
      <c r="A60" s="199">
        <v>103028703</v>
      </c>
      <c r="B60" s="200" t="s">
        <v>65</v>
      </c>
      <c r="C60" s="200" t="s">
        <v>32</v>
      </c>
      <c r="D60" s="197">
        <f>INDEX('BEFC_17-18'!$F$1:$F$505,MATCH('Spending per Student Analysis'!$A60,'BEFC_17-18'!A:A,0))</f>
        <v>0.72330000000000005</v>
      </c>
      <c r="E60" s="197">
        <f t="shared" si="0"/>
        <v>445</v>
      </c>
      <c r="F60" s="201">
        <f t="shared" si="1"/>
        <v>13925.069877969107</v>
      </c>
      <c r="G60" s="211">
        <f t="shared" si="3"/>
        <v>266</v>
      </c>
      <c r="H60" s="202">
        <f t="shared" si="2"/>
        <v>13352.386093251536</v>
      </c>
      <c r="I60" s="211">
        <f t="shared" si="4"/>
        <v>133</v>
      </c>
      <c r="K60" s="202">
        <f>INDEX('LECI_17-18'!$L$1:$L$507,MATCH('Spending per Student Analysis'!$A60,'LECI_17-18'!A:A,0))</f>
        <v>41071979.68</v>
      </c>
      <c r="L60" s="203">
        <f>INDEX('BEFC_17-18'!$T$1:$T$506,MATCH('Spending per Student Analysis'!$A60,'BEFC_17-18'!A:A,0))</f>
        <v>2949.4989999999998</v>
      </c>
      <c r="M60" s="203">
        <f>INDEX('BEFC_17-18'!$Z$1:$Z$506,MATCH('Spending per Student Analysis'!$A60,'BEFC_17-18'!A:A,0))</f>
        <v>126.504</v>
      </c>
      <c r="N60" s="203">
        <f t="shared" si="5"/>
        <v>3076.0029999999997</v>
      </c>
      <c r="R60" s="202">
        <f>INDEX('BEFC_17-18'!$AF$1:$AF$505,MATCH('Spending per Student Analysis'!$A60,'BEFC_17-18'!A:A,0))</f>
        <v>2808033.33</v>
      </c>
      <c r="S60" s="202"/>
      <c r="T60" s="202">
        <f>INDEX('BEFC_17-18'!$AD$1:$AD$505,MATCH('Spending per Student Analysis'!$A60,'BEFC_17-18'!A:A,0))</f>
        <v>482417</v>
      </c>
      <c r="AB60" s="202">
        <f>INDEX('Base Analysis'!$Q$1:$Q$503,MATCH('Spending per Student Analysis'!$A60,'Base Analysis'!A:A,0))</f>
        <v>5906665.6989308232</v>
      </c>
      <c r="AC60" s="201">
        <f t="shared" si="6"/>
        <v>-3098632.3689308232</v>
      </c>
    </row>
    <row r="61" spans="1:29" x14ac:dyDescent="0.2">
      <c r="A61" s="199">
        <v>103028753</v>
      </c>
      <c r="B61" s="200" t="s">
        <v>66</v>
      </c>
      <c r="C61" s="200" t="s">
        <v>32</v>
      </c>
      <c r="D61" s="197">
        <f>INDEX('BEFC_17-18'!$F$1:$F$505,MATCH('Spending per Student Analysis'!$A61,'BEFC_17-18'!A:A,0))</f>
        <v>0.79059999999999997</v>
      </c>
      <c r="E61" s="197">
        <f t="shared" si="0"/>
        <v>417</v>
      </c>
      <c r="F61" s="201">
        <f t="shared" si="1"/>
        <v>13590.430935001776</v>
      </c>
      <c r="G61" s="211">
        <f t="shared" si="3"/>
        <v>311</v>
      </c>
      <c r="H61" s="202">
        <f t="shared" si="2"/>
        <v>12314.365432875102</v>
      </c>
      <c r="I61" s="211">
        <f t="shared" si="4"/>
        <v>206</v>
      </c>
      <c r="K61" s="202">
        <f>INDEX('LECI_17-18'!$L$1:$L$507,MATCH('Spending per Student Analysis'!$A61,'LECI_17-18'!A:A,0))</f>
        <v>25379463.84</v>
      </c>
      <c r="L61" s="203">
        <f>INDEX('BEFC_17-18'!$T$1:$T$506,MATCH('Spending per Student Analysis'!$A61,'BEFC_17-18'!A:A,0))</f>
        <v>1867.451</v>
      </c>
      <c r="M61" s="203">
        <f>INDEX('BEFC_17-18'!$Z$1:$Z$506,MATCH('Spending per Student Analysis'!$A61,'BEFC_17-18'!A:A,0))</f>
        <v>193.51300000000001</v>
      </c>
      <c r="N61" s="203">
        <f t="shared" si="5"/>
        <v>2060.9639999999999</v>
      </c>
      <c r="R61" s="202">
        <f>INDEX('BEFC_17-18'!$AF$1:$AF$505,MATCH('Spending per Student Analysis'!$A61,'BEFC_17-18'!A:A,0))</f>
        <v>6153629.9400000004</v>
      </c>
      <c r="S61" s="202"/>
      <c r="T61" s="202">
        <f>INDEX('BEFC_17-18'!$AD$1:$AD$505,MATCH('Spending per Student Analysis'!$A61,'BEFC_17-18'!A:A,0))</f>
        <v>245310</v>
      </c>
      <c r="AB61" s="202">
        <f>INDEX('Base Analysis'!$Q$1:$Q$503,MATCH('Spending per Student Analysis'!$A61,'Base Analysis'!A:A,0))</f>
        <v>3003548.497408581</v>
      </c>
      <c r="AC61" s="201">
        <f t="shared" si="6"/>
        <v>3150081.4425914194</v>
      </c>
    </row>
    <row r="62" spans="1:29" x14ac:dyDescent="0.2">
      <c r="A62" s="199">
        <v>103028833</v>
      </c>
      <c r="B62" s="200" t="s">
        <v>67</v>
      </c>
      <c r="C62" s="200" t="s">
        <v>32</v>
      </c>
      <c r="D62" s="197">
        <f>INDEX('BEFC_17-18'!$F$1:$F$505,MATCH('Spending per Student Analysis'!$A62,'BEFC_17-18'!A:A,0))</f>
        <v>1.2903</v>
      </c>
      <c r="E62" s="197">
        <f t="shared" si="0"/>
        <v>82</v>
      </c>
      <c r="F62" s="201">
        <f t="shared" si="1"/>
        <v>17726.487133700986</v>
      </c>
      <c r="G62" s="211">
        <f t="shared" si="3"/>
        <v>57</v>
      </c>
      <c r="H62" s="202">
        <f t="shared" si="2"/>
        <v>14273.437385742072</v>
      </c>
      <c r="I62" s="211">
        <f t="shared" si="4"/>
        <v>88</v>
      </c>
      <c r="K62" s="202">
        <f>INDEX('LECI_17-18'!$L$1:$L$507,MATCH('Spending per Student Analysis'!$A62,'LECI_17-18'!A:A,0))</f>
        <v>31230737.75</v>
      </c>
      <c r="L62" s="203">
        <f>INDEX('BEFC_17-18'!$T$1:$T$506,MATCH('Spending per Student Analysis'!$A62,'BEFC_17-18'!A:A,0))</f>
        <v>1761.8119999999999</v>
      </c>
      <c r="M62" s="203">
        <f>INDEX('BEFC_17-18'!$Z$1:$Z$506,MATCH('Spending per Student Analysis'!$A62,'BEFC_17-18'!A:A,0))</f>
        <v>426.22</v>
      </c>
      <c r="N62" s="203">
        <f t="shared" si="5"/>
        <v>2188.0320000000002</v>
      </c>
      <c r="R62" s="202">
        <f>INDEX('BEFC_17-18'!$AF$1:$AF$505,MATCH('Spending per Student Analysis'!$A62,'BEFC_17-18'!A:A,0))</f>
        <v>8572752.3399999999</v>
      </c>
      <c r="S62" s="202"/>
      <c r="T62" s="202">
        <f>INDEX('BEFC_17-18'!$AD$1:$AD$505,MATCH('Spending per Student Analysis'!$A62,'BEFC_17-18'!A:A,0))</f>
        <v>417050</v>
      </c>
      <c r="AB62" s="202">
        <f>INDEX('Base Analysis'!$Q$1:$Q$503,MATCH('Spending per Student Analysis'!$A62,'Base Analysis'!A:A,0))</f>
        <v>5106314.4546048744</v>
      </c>
      <c r="AC62" s="201">
        <f t="shared" si="6"/>
        <v>3466437.8853951255</v>
      </c>
    </row>
    <row r="63" spans="1:29" x14ac:dyDescent="0.2">
      <c r="A63" s="199">
        <v>103028853</v>
      </c>
      <c r="B63" s="200" t="s">
        <v>68</v>
      </c>
      <c r="C63" s="200" t="s">
        <v>32</v>
      </c>
      <c r="D63" s="197">
        <f>INDEX('BEFC_17-18'!$F$1:$F$505,MATCH('Spending per Student Analysis'!$A63,'BEFC_17-18'!A:A,0))</f>
        <v>1.7107000000000001</v>
      </c>
      <c r="E63" s="197">
        <f t="shared" si="0"/>
        <v>13</v>
      </c>
      <c r="F63" s="201">
        <f t="shared" si="1"/>
        <v>13441.683638246463</v>
      </c>
      <c r="G63" s="211">
        <f t="shared" si="3"/>
        <v>331</v>
      </c>
      <c r="H63" s="202">
        <f t="shared" si="2"/>
        <v>9068.0415424089206</v>
      </c>
      <c r="I63" s="211">
        <f t="shared" si="4"/>
        <v>480</v>
      </c>
      <c r="K63" s="202">
        <f>INDEX('LECI_17-18'!$L$1:$L$507,MATCH('Spending per Student Analysis'!$A63,'LECI_17-18'!A:A,0))</f>
        <v>23520096.73</v>
      </c>
      <c r="L63" s="203">
        <f>INDEX('BEFC_17-18'!$T$1:$T$506,MATCH('Spending per Student Analysis'!$A63,'BEFC_17-18'!A:A,0))</f>
        <v>1749.788</v>
      </c>
      <c r="M63" s="203">
        <f>INDEX('BEFC_17-18'!$Z$1:$Z$506,MATCH('Spending per Student Analysis'!$A63,'BEFC_17-18'!A:A,0))</f>
        <v>843.947</v>
      </c>
      <c r="N63" s="203">
        <f t="shared" si="5"/>
        <v>2593.7350000000001</v>
      </c>
      <c r="R63" s="202">
        <f>INDEX('BEFC_17-18'!$AF$1:$AF$505,MATCH('Spending per Student Analysis'!$A63,'BEFC_17-18'!A:A,0))</f>
        <v>8441186.5800000001</v>
      </c>
      <c r="S63" s="202"/>
      <c r="T63" s="202">
        <f>INDEX('BEFC_17-18'!$AD$1:$AD$505,MATCH('Spending per Student Analysis'!$A63,'BEFC_17-18'!A:A,0))</f>
        <v>1100388</v>
      </c>
      <c r="AB63" s="202">
        <f>INDEX('Base Analysis'!$Q$1:$Q$503,MATCH('Spending per Student Analysis'!$A63,'Base Analysis'!A:A,0))</f>
        <v>13473034.412761984</v>
      </c>
      <c r="AC63" s="201">
        <f t="shared" si="6"/>
        <v>-5031847.8327619843</v>
      </c>
    </row>
    <row r="64" spans="1:29" x14ac:dyDescent="0.2">
      <c r="A64" s="199">
        <v>103029203</v>
      </c>
      <c r="B64" s="200" t="s">
        <v>69</v>
      </c>
      <c r="C64" s="200" t="s">
        <v>32</v>
      </c>
      <c r="D64" s="197">
        <f>INDEX('BEFC_17-18'!$F$1:$F$505,MATCH('Spending per Student Analysis'!$A64,'BEFC_17-18'!A:A,0))</f>
        <v>0.47460000000000002</v>
      </c>
      <c r="E64" s="197">
        <f t="shared" si="0"/>
        <v>496</v>
      </c>
      <c r="F64" s="201">
        <f t="shared" si="1"/>
        <v>16149.830562971334</v>
      </c>
      <c r="G64" s="211">
        <f t="shared" si="3"/>
        <v>111</v>
      </c>
      <c r="H64" s="202">
        <f t="shared" si="2"/>
        <v>15756.489694828875</v>
      </c>
      <c r="I64" s="211">
        <f t="shared" si="4"/>
        <v>46</v>
      </c>
      <c r="K64" s="202">
        <f>INDEX('LECI_17-18'!$L$1:$L$507,MATCH('Spending per Student Analysis'!$A64,'LECI_17-18'!A:A,0))</f>
        <v>64643346.689999998</v>
      </c>
      <c r="L64" s="203">
        <f>INDEX('BEFC_17-18'!$T$1:$T$506,MATCH('Spending per Student Analysis'!$A64,'BEFC_17-18'!A:A,0))</f>
        <v>4002.7260000000001</v>
      </c>
      <c r="M64" s="203">
        <f>INDEX('BEFC_17-18'!$Z$1:$Z$506,MATCH('Spending per Student Analysis'!$A64,'BEFC_17-18'!A:A,0))</f>
        <v>99.923000000000002</v>
      </c>
      <c r="N64" s="203">
        <f t="shared" si="5"/>
        <v>4102.6490000000003</v>
      </c>
      <c r="R64" s="202">
        <f>INDEX('BEFC_17-18'!$AF$1:$AF$505,MATCH('Spending per Student Analysis'!$A64,'BEFC_17-18'!A:A,0))</f>
        <v>4075878.83</v>
      </c>
      <c r="S64" s="202"/>
      <c r="T64" s="202">
        <f>INDEX('BEFC_17-18'!$AD$1:$AD$505,MATCH('Spending per Student Analysis'!$A64,'BEFC_17-18'!A:A,0))</f>
        <v>306580</v>
      </c>
      <c r="AB64" s="202">
        <f>INDEX('Base Analysis'!$Q$1:$Q$503,MATCH('Spending per Student Analysis'!$A64,'Base Analysis'!A:A,0))</f>
        <v>3753731.5293438821</v>
      </c>
      <c r="AC64" s="201">
        <f t="shared" si="6"/>
        <v>322147.30065611796</v>
      </c>
    </row>
    <row r="65" spans="1:29" x14ac:dyDescent="0.2">
      <c r="A65" s="199">
        <v>103029403</v>
      </c>
      <c r="B65" s="200" t="s">
        <v>70</v>
      </c>
      <c r="C65" s="200" t="s">
        <v>32</v>
      </c>
      <c r="D65" s="197">
        <f>INDEX('BEFC_17-18'!$F$1:$F$505,MATCH('Spending per Student Analysis'!$A65,'BEFC_17-18'!A:A,0))</f>
        <v>0.78139999999999998</v>
      </c>
      <c r="E65" s="197">
        <f t="shared" si="0"/>
        <v>421</v>
      </c>
      <c r="F65" s="201">
        <f t="shared" si="1"/>
        <v>14219.440166204493</v>
      </c>
      <c r="G65" s="211">
        <f t="shared" si="3"/>
        <v>243</v>
      </c>
      <c r="H65" s="202">
        <f t="shared" si="2"/>
        <v>13315.270698290286</v>
      </c>
      <c r="I65" s="211">
        <f t="shared" si="4"/>
        <v>136</v>
      </c>
      <c r="K65" s="202">
        <f>INDEX('LECI_17-18'!$L$1:$L$507,MATCH('Spending per Student Analysis'!$A65,'LECI_17-18'!A:A,0))</f>
        <v>48067594.609999999</v>
      </c>
      <c r="L65" s="203">
        <f>INDEX('BEFC_17-18'!$T$1:$T$506,MATCH('Spending per Student Analysis'!$A65,'BEFC_17-18'!A:A,0))</f>
        <v>3380.4140000000002</v>
      </c>
      <c r="M65" s="203">
        <f>INDEX('BEFC_17-18'!$Z$1:$Z$506,MATCH('Spending per Student Analysis'!$A65,'BEFC_17-18'!A:A,0))</f>
        <v>229.54599999999999</v>
      </c>
      <c r="N65" s="203">
        <f t="shared" si="5"/>
        <v>3609.96</v>
      </c>
      <c r="R65" s="202">
        <f>INDEX('BEFC_17-18'!$AF$1:$AF$505,MATCH('Spending per Student Analysis'!$A65,'BEFC_17-18'!A:A,0))</f>
        <v>5339428.76</v>
      </c>
      <c r="S65" s="202"/>
      <c r="T65" s="202">
        <f>INDEX('BEFC_17-18'!$AD$1:$AD$505,MATCH('Spending per Student Analysis'!$A65,'BEFC_17-18'!A:A,0))</f>
        <v>517802</v>
      </c>
      <c r="AB65" s="202">
        <f>INDEX('Base Analysis'!$Q$1:$Q$503,MATCH('Spending per Student Analysis'!$A65,'Base Analysis'!A:A,0))</f>
        <v>6339917.8528346159</v>
      </c>
      <c r="AC65" s="201">
        <f t="shared" si="6"/>
        <v>-1000489.0928346161</v>
      </c>
    </row>
    <row r="66" spans="1:29" x14ac:dyDescent="0.2">
      <c r="A66" s="199">
        <v>103029553</v>
      </c>
      <c r="B66" s="200" t="s">
        <v>71</v>
      </c>
      <c r="C66" s="200" t="s">
        <v>32</v>
      </c>
      <c r="D66" s="197">
        <f>INDEX('BEFC_17-18'!$F$1:$F$505,MATCH('Spending per Student Analysis'!$A66,'BEFC_17-18'!A:A,0))</f>
        <v>0.77569999999999995</v>
      </c>
      <c r="E66" s="197">
        <f t="shared" ref="E66:E129" si="7">RANK(D66,$D$2:$D$501)</f>
        <v>427</v>
      </c>
      <c r="F66" s="201">
        <f t="shared" ref="F66:F129" si="8">K66/L66</f>
        <v>13962.93501139979</v>
      </c>
      <c r="G66" s="211">
        <f t="shared" si="3"/>
        <v>263</v>
      </c>
      <c r="H66" s="202">
        <f t="shared" ref="H66:H129" si="9">K66/(L66+M66)</f>
        <v>13482.145194120845</v>
      </c>
      <c r="I66" s="211">
        <f t="shared" si="4"/>
        <v>125</v>
      </c>
      <c r="K66" s="202">
        <f>INDEX('LECI_17-18'!$L$1:$L$507,MATCH('Spending per Student Analysis'!$A66,'LECI_17-18'!A:A,0))</f>
        <v>39237788.229999997</v>
      </c>
      <c r="L66" s="203">
        <f>INDEX('BEFC_17-18'!$T$1:$T$506,MATCH('Spending per Student Analysis'!$A66,'BEFC_17-18'!A:A,0))</f>
        <v>2810.1390000000001</v>
      </c>
      <c r="M66" s="203">
        <f>INDEX('BEFC_17-18'!$Z$1:$Z$506,MATCH('Spending per Student Analysis'!$A66,'BEFC_17-18'!A:A,0))</f>
        <v>100.21299999999999</v>
      </c>
      <c r="N66" s="203">
        <f t="shared" si="5"/>
        <v>2910.3520000000003</v>
      </c>
      <c r="R66" s="202">
        <f>INDEX('BEFC_17-18'!$AF$1:$AF$505,MATCH('Spending per Student Analysis'!$A66,'BEFC_17-18'!A:A,0))</f>
        <v>5314659.26</v>
      </c>
      <c r="S66" s="202"/>
      <c r="T66" s="202">
        <f>INDEX('BEFC_17-18'!$AD$1:$AD$505,MATCH('Spending per Student Analysis'!$A66,'BEFC_17-18'!A:A,0))</f>
        <v>344230</v>
      </c>
      <c r="AB66" s="202">
        <f>INDEX('Base Analysis'!$Q$1:$Q$503,MATCH('Spending per Student Analysis'!$A66,'Base Analysis'!A:A,0))</f>
        <v>4214712.0889688721</v>
      </c>
      <c r="AC66" s="201">
        <f t="shared" si="6"/>
        <v>1099947.1710311277</v>
      </c>
    </row>
    <row r="67" spans="1:29" x14ac:dyDescent="0.2">
      <c r="A67" s="199">
        <v>103029603</v>
      </c>
      <c r="B67" s="200" t="s">
        <v>72</v>
      </c>
      <c r="C67" s="200" t="s">
        <v>32</v>
      </c>
      <c r="D67" s="197">
        <f>INDEX('BEFC_17-18'!$F$1:$F$505,MATCH('Spending per Student Analysis'!$A67,'BEFC_17-18'!A:A,0))</f>
        <v>1.1014999999999999</v>
      </c>
      <c r="E67" s="197">
        <f t="shared" si="7"/>
        <v>199</v>
      </c>
      <c r="F67" s="201">
        <f t="shared" si="8"/>
        <v>15296.925990280301</v>
      </c>
      <c r="G67" s="211">
        <f t="shared" ref="G67:G130" si="10">RANK(F67,$F$2:$F$501,0)</f>
        <v>154</v>
      </c>
      <c r="H67" s="202">
        <f t="shared" si="9"/>
        <v>12827.421731593948</v>
      </c>
      <c r="I67" s="211">
        <f t="shared" ref="I67:I130" si="11">RANK(H67,$H$2:$H$501,0)</f>
        <v>164</v>
      </c>
      <c r="K67" s="202">
        <f>INDEX('LECI_17-18'!$L$1:$L$507,MATCH('Spending per Student Analysis'!$A67,'LECI_17-18'!A:A,0))</f>
        <v>40664017.219999999</v>
      </c>
      <c r="L67" s="203">
        <f>INDEX('BEFC_17-18'!$T$1:$T$506,MATCH('Spending per Student Analysis'!$A67,'BEFC_17-18'!A:A,0))</f>
        <v>2658.3130000000001</v>
      </c>
      <c r="M67" s="203">
        <f>INDEX('BEFC_17-18'!$Z$1:$Z$506,MATCH('Spending per Student Analysis'!$A67,'BEFC_17-18'!A:A,0))</f>
        <v>511.77199999999999</v>
      </c>
      <c r="N67" s="203">
        <f t="shared" ref="N67:N130" si="12">M67+L67</f>
        <v>3170.085</v>
      </c>
      <c r="R67" s="202">
        <f>INDEX('BEFC_17-18'!$AF$1:$AF$505,MATCH('Spending per Student Analysis'!$A67,'BEFC_17-18'!A:A,0))</f>
        <v>6535133.7300000004</v>
      </c>
      <c r="S67" s="202"/>
      <c r="T67" s="202">
        <f>INDEX('BEFC_17-18'!$AD$1:$AD$505,MATCH('Spending per Student Analysis'!$A67,'BEFC_17-18'!A:A,0))</f>
        <v>757986</v>
      </c>
      <c r="AB67" s="202">
        <f>INDEX('Base Analysis'!$Q$1:$Q$503,MATCH('Spending per Student Analysis'!$A67,'Base Analysis'!A:A,0))</f>
        <v>9280700.7432769444</v>
      </c>
      <c r="AC67" s="201">
        <f t="shared" ref="AC67:AC130" si="13">R67-AB67</f>
        <v>-2745567.0132769439</v>
      </c>
    </row>
    <row r="68" spans="1:29" x14ac:dyDescent="0.2">
      <c r="A68" s="199">
        <v>103029803</v>
      </c>
      <c r="B68" s="200" t="s">
        <v>73</v>
      </c>
      <c r="C68" s="200" t="s">
        <v>32</v>
      </c>
      <c r="D68" s="197">
        <f>INDEX('BEFC_17-18'!$F$1:$F$505,MATCH('Spending per Student Analysis'!$A68,'BEFC_17-18'!A:A,0))</f>
        <v>1.6581999999999999</v>
      </c>
      <c r="E68" s="197">
        <f t="shared" si="7"/>
        <v>14</v>
      </c>
      <c r="F68" s="201">
        <f t="shared" si="8"/>
        <v>23331.147181930242</v>
      </c>
      <c r="G68" s="211">
        <f t="shared" si="10"/>
        <v>4</v>
      </c>
      <c r="H68" s="202">
        <f t="shared" si="9"/>
        <v>15416.018547328011</v>
      </c>
      <c r="I68" s="211">
        <f t="shared" si="11"/>
        <v>49</v>
      </c>
      <c r="K68" s="202">
        <f>INDEX('LECI_17-18'!$L$1:$L$507,MATCH('Spending per Student Analysis'!$A68,'LECI_17-18'!A:A,0))</f>
        <v>26705554.329999998</v>
      </c>
      <c r="L68" s="203">
        <f>INDEX('BEFC_17-18'!$T$1:$T$506,MATCH('Spending per Student Analysis'!$A68,'BEFC_17-18'!A:A,0))</f>
        <v>1144.6310000000001</v>
      </c>
      <c r="M68" s="203">
        <f>INDEX('BEFC_17-18'!$Z$1:$Z$506,MATCH('Spending per Student Analysis'!$A68,'BEFC_17-18'!A:A,0))</f>
        <v>587.69399999999996</v>
      </c>
      <c r="N68" s="203">
        <f t="shared" si="12"/>
        <v>1732.325</v>
      </c>
      <c r="R68" s="202">
        <f>INDEX('BEFC_17-18'!$AF$1:$AF$505,MATCH('Spending per Student Analysis'!$A68,'BEFC_17-18'!A:A,0))</f>
        <v>10116469.67</v>
      </c>
      <c r="S68" s="202"/>
      <c r="T68" s="202">
        <f>INDEX('BEFC_17-18'!$AD$1:$AD$505,MATCH('Spending per Student Analysis'!$A68,'BEFC_17-18'!A:A,0))</f>
        <v>463358</v>
      </c>
      <c r="AB68" s="202">
        <f>INDEX('Base Analysis'!$Q$1:$Q$503,MATCH('Spending per Student Analysis'!$A68,'Base Analysis'!A:A,0))</f>
        <v>5673312.5440073051</v>
      </c>
      <c r="AC68" s="201">
        <f t="shared" si="13"/>
        <v>4443157.1259926949</v>
      </c>
    </row>
    <row r="69" spans="1:29" x14ac:dyDescent="0.2">
      <c r="A69" s="199">
        <v>103029902</v>
      </c>
      <c r="B69" s="200" t="s">
        <v>74</v>
      </c>
      <c r="C69" s="200" t="s">
        <v>32</v>
      </c>
      <c r="D69" s="197">
        <f>INDEX('BEFC_17-18'!$F$1:$F$505,MATCH('Spending per Student Analysis'!$A69,'BEFC_17-18'!A:A,0))</f>
        <v>1.2425999999999999</v>
      </c>
      <c r="E69" s="197">
        <f t="shared" si="7"/>
        <v>108</v>
      </c>
      <c r="F69" s="201">
        <f t="shared" si="8"/>
        <v>15754.422903391527</v>
      </c>
      <c r="G69" s="211">
        <f t="shared" si="10"/>
        <v>135</v>
      </c>
      <c r="H69" s="202">
        <f t="shared" si="9"/>
        <v>11310.21682412663</v>
      </c>
      <c r="I69" s="211">
        <f t="shared" si="11"/>
        <v>309</v>
      </c>
      <c r="K69" s="202">
        <f>INDEX('LECI_17-18'!$L$1:$L$507,MATCH('Spending per Student Analysis'!$A69,'LECI_17-18'!A:A,0))</f>
        <v>78321317.459999993</v>
      </c>
      <c r="L69" s="203">
        <f>INDEX('BEFC_17-18'!$T$1:$T$506,MATCH('Spending per Student Analysis'!$A69,'BEFC_17-18'!A:A,0))</f>
        <v>4971.3860000000004</v>
      </c>
      <c r="M69" s="203">
        <f>INDEX('BEFC_17-18'!$Z$1:$Z$506,MATCH('Spending per Student Analysis'!$A69,'BEFC_17-18'!A:A,0))</f>
        <v>1953.443</v>
      </c>
      <c r="N69" s="203">
        <f t="shared" si="12"/>
        <v>6924.8290000000006</v>
      </c>
      <c r="R69" s="202">
        <f>INDEX('BEFC_17-18'!$AF$1:$AF$505,MATCH('Spending per Student Analysis'!$A69,'BEFC_17-18'!A:A,0))</f>
        <v>14098519.640000001</v>
      </c>
      <c r="S69" s="202"/>
      <c r="T69" s="202">
        <f>INDEX('BEFC_17-18'!$AD$1:$AD$505,MATCH('Spending per Student Analysis'!$A69,'BEFC_17-18'!A:A,0))</f>
        <v>1675510</v>
      </c>
      <c r="AB69" s="202">
        <f>INDEX('Base Analysis'!$Q$1:$Q$503,MATCH('Spending per Student Analysis'!$A69,'Base Analysis'!A:A,0))</f>
        <v>20514767.775919337</v>
      </c>
      <c r="AC69" s="201">
        <f t="shared" si="13"/>
        <v>-6416248.1359193362</v>
      </c>
    </row>
    <row r="70" spans="1:29" x14ac:dyDescent="0.2">
      <c r="A70" s="199">
        <v>104101252</v>
      </c>
      <c r="B70" s="200" t="s">
        <v>75</v>
      </c>
      <c r="C70" s="200" t="s">
        <v>76</v>
      </c>
      <c r="D70" s="197">
        <f>INDEX('BEFC_17-18'!$F$1:$F$505,MATCH('Spending per Student Analysis'!$A70,'BEFC_17-18'!A:A,0))</f>
        <v>1.0667</v>
      </c>
      <c r="E70" s="197">
        <f t="shared" si="7"/>
        <v>227</v>
      </c>
      <c r="F70" s="201">
        <f t="shared" si="8"/>
        <v>12928.50563753302</v>
      </c>
      <c r="G70" s="211">
        <f t="shared" si="10"/>
        <v>390</v>
      </c>
      <c r="H70" s="202">
        <f t="shared" si="9"/>
        <v>11093.241649733387</v>
      </c>
      <c r="I70" s="211">
        <f t="shared" si="11"/>
        <v>335</v>
      </c>
      <c r="K70" s="202">
        <f>INDEX('LECI_17-18'!$L$1:$L$507,MATCH('Spending per Student Analysis'!$A70,'LECI_17-18'!A:A,0))</f>
        <v>89303057.980000004</v>
      </c>
      <c r="L70" s="203">
        <f>INDEX('BEFC_17-18'!$T$1:$T$506,MATCH('Spending per Student Analysis'!$A70,'BEFC_17-18'!A:A,0))</f>
        <v>6907.4539999999997</v>
      </c>
      <c r="M70" s="203">
        <f>INDEX('BEFC_17-18'!$Z$1:$Z$506,MATCH('Spending per Student Analysis'!$A70,'BEFC_17-18'!A:A,0))</f>
        <v>1142.768</v>
      </c>
      <c r="N70" s="203">
        <f t="shared" si="12"/>
        <v>8050.2219999999998</v>
      </c>
      <c r="R70" s="202">
        <f>INDEX('BEFC_17-18'!$AF$1:$AF$505,MATCH('Spending per Student Analysis'!$A70,'BEFC_17-18'!A:A,0))</f>
        <v>24290333.850000001</v>
      </c>
      <c r="S70" s="202"/>
      <c r="T70" s="202">
        <f>INDEX('BEFC_17-18'!$AD$1:$AD$505,MATCH('Spending per Student Analysis'!$A70,'BEFC_17-18'!A:A,0))</f>
        <v>1084261</v>
      </c>
      <c r="AB70" s="202">
        <f>INDEX('Base Analysis'!$Q$1:$Q$503,MATCH('Spending per Student Analysis'!$A70,'Base Analysis'!A:A,0))</f>
        <v>13275581.600117639</v>
      </c>
      <c r="AC70" s="201">
        <f t="shared" si="13"/>
        <v>11014752.249882363</v>
      </c>
    </row>
    <row r="71" spans="1:29" x14ac:dyDescent="0.2">
      <c r="A71" s="199">
        <v>104103603</v>
      </c>
      <c r="B71" s="200" t="s">
        <v>77</v>
      </c>
      <c r="C71" s="200" t="s">
        <v>76</v>
      </c>
      <c r="D71" s="197">
        <f>INDEX('BEFC_17-18'!$F$1:$F$505,MATCH('Spending per Student Analysis'!$A71,'BEFC_17-18'!A:A,0))</f>
        <v>1.0944</v>
      </c>
      <c r="E71" s="197">
        <f t="shared" si="7"/>
        <v>201</v>
      </c>
      <c r="F71" s="201">
        <f t="shared" si="8"/>
        <v>13685.643120611614</v>
      </c>
      <c r="G71" s="211">
        <f t="shared" si="10"/>
        <v>295</v>
      </c>
      <c r="H71" s="202">
        <f t="shared" si="9"/>
        <v>11416.637969683512</v>
      </c>
      <c r="I71" s="211">
        <f t="shared" si="11"/>
        <v>294</v>
      </c>
      <c r="K71" s="202">
        <f>INDEX('LECI_17-18'!$L$1:$L$507,MATCH('Spending per Student Analysis'!$A71,'LECI_17-18'!A:A,0))</f>
        <v>21237709.449999999</v>
      </c>
      <c r="L71" s="203">
        <f>INDEX('BEFC_17-18'!$T$1:$T$506,MATCH('Spending per Student Analysis'!$A71,'BEFC_17-18'!A:A,0))</f>
        <v>1551.8240000000001</v>
      </c>
      <c r="M71" s="203">
        <f>INDEX('BEFC_17-18'!$Z$1:$Z$506,MATCH('Spending per Student Analysis'!$A71,'BEFC_17-18'!A:A,0))</f>
        <v>308.41800000000001</v>
      </c>
      <c r="N71" s="203">
        <f t="shared" si="12"/>
        <v>1860.2420000000002</v>
      </c>
      <c r="R71" s="202">
        <f>INDEX('BEFC_17-18'!$AF$1:$AF$505,MATCH('Spending per Student Analysis'!$A71,'BEFC_17-18'!A:A,0))</f>
        <v>9397818.5600000005</v>
      </c>
      <c r="S71" s="202"/>
      <c r="T71" s="202">
        <f>INDEX('BEFC_17-18'!$AD$1:$AD$505,MATCH('Spending per Student Analysis'!$A71,'BEFC_17-18'!A:A,0))</f>
        <v>313191</v>
      </c>
      <c r="AB71" s="202">
        <f>INDEX('Base Analysis'!$Q$1:$Q$503,MATCH('Spending per Student Analysis'!$A71,'Base Analysis'!A:A,0))</f>
        <v>3834680.7647768394</v>
      </c>
      <c r="AC71" s="201">
        <f t="shared" si="13"/>
        <v>5563137.7952231616</v>
      </c>
    </row>
    <row r="72" spans="1:29" x14ac:dyDescent="0.2">
      <c r="A72" s="199">
        <v>104105003</v>
      </c>
      <c r="B72" s="200" t="s">
        <v>78</v>
      </c>
      <c r="C72" s="200" t="s">
        <v>76</v>
      </c>
      <c r="D72" s="197">
        <f>INDEX('BEFC_17-18'!$F$1:$F$505,MATCH('Spending per Student Analysis'!$A72,'BEFC_17-18'!A:A,0))</f>
        <v>0.59660000000000002</v>
      </c>
      <c r="E72" s="197">
        <f t="shared" si="7"/>
        <v>475</v>
      </c>
      <c r="F72" s="201">
        <f t="shared" si="8"/>
        <v>11852.226162056217</v>
      </c>
      <c r="G72" s="211">
        <f t="shared" si="10"/>
        <v>466</v>
      </c>
      <c r="H72" s="202">
        <f t="shared" si="9"/>
        <v>11584.69388241966</v>
      </c>
      <c r="I72" s="211">
        <f t="shared" si="11"/>
        <v>279</v>
      </c>
      <c r="K72" s="202">
        <f>INDEX('LECI_17-18'!$L$1:$L$507,MATCH('Spending per Student Analysis'!$A72,'LECI_17-18'!A:A,0))</f>
        <v>38362586.359999999</v>
      </c>
      <c r="L72" s="203">
        <f>INDEX('BEFC_17-18'!$T$1:$T$506,MATCH('Spending per Student Analysis'!$A72,'BEFC_17-18'!A:A,0))</f>
        <v>3236.741</v>
      </c>
      <c r="M72" s="203">
        <f>INDEX('BEFC_17-18'!$Z$1:$Z$506,MATCH('Spending per Student Analysis'!$A72,'BEFC_17-18'!A:A,0))</f>
        <v>74.748000000000005</v>
      </c>
      <c r="N72" s="203">
        <f t="shared" si="12"/>
        <v>3311.489</v>
      </c>
      <c r="R72" s="202">
        <f>INDEX('BEFC_17-18'!$AF$1:$AF$505,MATCH('Spending per Student Analysis'!$A72,'BEFC_17-18'!A:A,0))</f>
        <v>5709787.5999999996</v>
      </c>
      <c r="S72" s="202"/>
      <c r="T72" s="202">
        <f>INDEX('BEFC_17-18'!$AD$1:$AD$505,MATCH('Spending per Student Analysis'!$A72,'BEFC_17-18'!A:A,0))</f>
        <v>261688</v>
      </c>
      <c r="AB72" s="202">
        <f>INDEX('Base Analysis'!$Q$1:$Q$503,MATCH('Spending per Student Analysis'!$A72,'Base Analysis'!A:A,0))</f>
        <v>3204079.9704224784</v>
      </c>
      <c r="AC72" s="201">
        <f t="shared" si="13"/>
        <v>2505707.6295775212</v>
      </c>
    </row>
    <row r="73" spans="1:29" x14ac:dyDescent="0.2">
      <c r="A73" s="199">
        <v>104105353</v>
      </c>
      <c r="B73" s="200" t="s">
        <v>79</v>
      </c>
      <c r="C73" s="200" t="s">
        <v>76</v>
      </c>
      <c r="D73" s="197">
        <f>INDEX('BEFC_17-18'!$F$1:$F$505,MATCH('Spending per Student Analysis'!$A73,'BEFC_17-18'!A:A,0))</f>
        <v>1.0481</v>
      </c>
      <c r="E73" s="197">
        <f t="shared" si="7"/>
        <v>242</v>
      </c>
      <c r="F73" s="201">
        <f t="shared" si="8"/>
        <v>13498.608195868126</v>
      </c>
      <c r="G73" s="211">
        <f t="shared" si="10"/>
        <v>324</v>
      </c>
      <c r="H73" s="202">
        <f t="shared" si="9"/>
        <v>10568.969478925335</v>
      </c>
      <c r="I73" s="211">
        <f t="shared" si="11"/>
        <v>393</v>
      </c>
      <c r="K73" s="202">
        <f>INDEX('LECI_17-18'!$L$1:$L$507,MATCH('Spending per Student Analysis'!$A73,'LECI_17-18'!A:A,0))</f>
        <v>17896319.760000002</v>
      </c>
      <c r="L73" s="203">
        <f>INDEX('BEFC_17-18'!$T$1:$T$506,MATCH('Spending per Student Analysis'!$A73,'BEFC_17-18'!A:A,0))</f>
        <v>1325.79</v>
      </c>
      <c r="M73" s="203">
        <f>INDEX('BEFC_17-18'!$Z$1:$Z$506,MATCH('Spending per Student Analysis'!$A73,'BEFC_17-18'!A:A,0))</f>
        <v>367.49900000000002</v>
      </c>
      <c r="N73" s="203">
        <f t="shared" si="12"/>
        <v>1693.289</v>
      </c>
      <c r="R73" s="202">
        <f>INDEX('BEFC_17-18'!$AF$1:$AF$505,MATCH('Spending per Student Analysis'!$A73,'BEFC_17-18'!A:A,0))</f>
        <v>7448099.8600000003</v>
      </c>
      <c r="S73" s="202"/>
      <c r="T73" s="202">
        <f>INDEX('BEFC_17-18'!$AD$1:$AD$505,MATCH('Spending per Student Analysis'!$A73,'BEFC_17-18'!A:A,0))</f>
        <v>258731</v>
      </c>
      <c r="AB73" s="202">
        <f>INDEX('Base Analysis'!$Q$1:$Q$503,MATCH('Spending per Student Analysis'!$A73,'Base Analysis'!A:A,0))</f>
        <v>3167872.6922152196</v>
      </c>
      <c r="AC73" s="201">
        <f t="shared" si="13"/>
        <v>4280227.1677847803</v>
      </c>
    </row>
    <row r="74" spans="1:29" x14ac:dyDescent="0.2">
      <c r="A74" s="199">
        <v>104107503</v>
      </c>
      <c r="B74" s="200" t="s">
        <v>80</v>
      </c>
      <c r="C74" s="200" t="s">
        <v>76</v>
      </c>
      <c r="D74" s="197">
        <f>INDEX('BEFC_17-18'!$F$1:$F$505,MATCH('Spending per Student Analysis'!$A74,'BEFC_17-18'!A:A,0))</f>
        <v>1.1617999999999999</v>
      </c>
      <c r="E74" s="197">
        <f t="shared" si="7"/>
        <v>159</v>
      </c>
      <c r="F74" s="201">
        <f t="shared" si="8"/>
        <v>12970.592770022851</v>
      </c>
      <c r="G74" s="211">
        <f t="shared" si="10"/>
        <v>387</v>
      </c>
      <c r="H74" s="202">
        <f t="shared" si="9"/>
        <v>11561.116507733303</v>
      </c>
      <c r="I74" s="211">
        <f t="shared" si="11"/>
        <v>281</v>
      </c>
      <c r="K74" s="202">
        <f>INDEX('LECI_17-18'!$L$1:$L$507,MATCH('Spending per Student Analysis'!$A74,'LECI_17-18'!A:A,0))</f>
        <v>28266294</v>
      </c>
      <c r="L74" s="203">
        <f>INDEX('BEFC_17-18'!$T$1:$T$506,MATCH('Spending per Student Analysis'!$A74,'BEFC_17-18'!A:A,0))</f>
        <v>2179.2600000000002</v>
      </c>
      <c r="M74" s="203">
        <f>INDEX('BEFC_17-18'!$Z$1:$Z$506,MATCH('Spending per Student Analysis'!$A74,'BEFC_17-18'!A:A,0))</f>
        <v>265.685</v>
      </c>
      <c r="N74" s="203">
        <f t="shared" si="12"/>
        <v>2444.9450000000002</v>
      </c>
      <c r="R74" s="202">
        <f>INDEX('BEFC_17-18'!$AF$1:$AF$505,MATCH('Spending per Student Analysis'!$A74,'BEFC_17-18'!A:A,0))</f>
        <v>8108715.3300000001</v>
      </c>
      <c r="S74" s="202"/>
      <c r="T74" s="202">
        <f>INDEX('BEFC_17-18'!$AD$1:$AD$505,MATCH('Spending per Student Analysis'!$A74,'BEFC_17-18'!A:A,0))</f>
        <v>386293</v>
      </c>
      <c r="AB74" s="202">
        <f>INDEX('Base Analysis'!$Q$1:$Q$503,MATCH('Spending per Student Analysis'!$A74,'Base Analysis'!A:A,0))</f>
        <v>4729726.3934606025</v>
      </c>
      <c r="AC74" s="201">
        <f t="shared" si="13"/>
        <v>3378988.9365393976</v>
      </c>
    </row>
    <row r="75" spans="1:29" x14ac:dyDescent="0.2">
      <c r="A75" s="199">
        <v>104107803</v>
      </c>
      <c r="B75" s="200" t="s">
        <v>81</v>
      </c>
      <c r="C75" s="200" t="s">
        <v>76</v>
      </c>
      <c r="D75" s="197">
        <f>INDEX('BEFC_17-18'!$F$1:$F$505,MATCH('Spending per Student Analysis'!$A75,'BEFC_17-18'!A:A,0))</f>
        <v>0.93220000000000003</v>
      </c>
      <c r="E75" s="197">
        <f t="shared" si="7"/>
        <v>326</v>
      </c>
      <c r="F75" s="201">
        <f t="shared" si="8"/>
        <v>12409.138726396059</v>
      </c>
      <c r="G75" s="211">
        <f t="shared" si="10"/>
        <v>430</v>
      </c>
      <c r="H75" s="202">
        <f t="shared" si="9"/>
        <v>11372.203811843674</v>
      </c>
      <c r="I75" s="211">
        <f t="shared" si="11"/>
        <v>302</v>
      </c>
      <c r="K75" s="202">
        <f>INDEX('LECI_17-18'!$L$1:$L$507,MATCH('Spending per Student Analysis'!$A75,'LECI_17-18'!A:A,0))</f>
        <v>30103565.41</v>
      </c>
      <c r="L75" s="203">
        <f>INDEX('BEFC_17-18'!$T$1:$T$506,MATCH('Spending per Student Analysis'!$A75,'BEFC_17-18'!A:A,0))</f>
        <v>2425.9189999999999</v>
      </c>
      <c r="M75" s="203">
        <f>INDEX('BEFC_17-18'!$Z$1:$Z$506,MATCH('Spending per Student Analysis'!$A75,'BEFC_17-18'!A:A,0))</f>
        <v>221.19900000000001</v>
      </c>
      <c r="N75" s="203">
        <f t="shared" si="12"/>
        <v>2647.1179999999999</v>
      </c>
      <c r="R75" s="202">
        <f>INDEX('BEFC_17-18'!$AF$1:$AF$505,MATCH('Spending per Student Analysis'!$A75,'BEFC_17-18'!A:A,0))</f>
        <v>7363877.8799999999</v>
      </c>
      <c r="S75" s="202"/>
      <c r="T75" s="202">
        <f>INDEX('BEFC_17-18'!$AD$1:$AD$505,MATCH('Spending per Student Analysis'!$A75,'BEFC_17-18'!A:A,0))</f>
        <v>335285</v>
      </c>
      <c r="AB75" s="202">
        <f>INDEX('Base Analysis'!$Q$1:$Q$503,MATCH('Spending per Student Analysis'!$A75,'Base Analysis'!A:A,0))</f>
        <v>4105199.210046784</v>
      </c>
      <c r="AC75" s="201">
        <f t="shared" si="13"/>
        <v>3258678.6699532159</v>
      </c>
    </row>
    <row r="76" spans="1:29" x14ac:dyDescent="0.2">
      <c r="A76" s="199">
        <v>104107903</v>
      </c>
      <c r="B76" s="200" t="s">
        <v>82</v>
      </c>
      <c r="C76" s="200" t="s">
        <v>76</v>
      </c>
      <c r="D76" s="197">
        <f>INDEX('BEFC_17-18'!$F$1:$F$505,MATCH('Spending per Student Analysis'!$A76,'BEFC_17-18'!A:A,0))</f>
        <v>0.64610000000000001</v>
      </c>
      <c r="E76" s="197">
        <f t="shared" si="7"/>
        <v>463</v>
      </c>
      <c r="F76" s="201">
        <f t="shared" si="8"/>
        <v>14018.78891467943</v>
      </c>
      <c r="G76" s="211">
        <f t="shared" si="10"/>
        <v>261</v>
      </c>
      <c r="H76" s="202">
        <f t="shared" si="9"/>
        <v>13313.831897883223</v>
      </c>
      <c r="I76" s="211">
        <f t="shared" si="11"/>
        <v>137</v>
      </c>
      <c r="K76" s="202">
        <f>INDEX('LECI_17-18'!$L$1:$L$507,MATCH('Spending per Student Analysis'!$A76,'LECI_17-18'!A:A,0))</f>
        <v>99689486.489999995</v>
      </c>
      <c r="L76" s="203">
        <f>INDEX('BEFC_17-18'!$T$1:$T$506,MATCH('Spending per Student Analysis'!$A76,'BEFC_17-18'!A:A,0))</f>
        <v>7111.134</v>
      </c>
      <c r="M76" s="203">
        <f>INDEX('BEFC_17-18'!$Z$1:$Z$506,MATCH('Spending per Student Analysis'!$A76,'BEFC_17-18'!A:A,0))</f>
        <v>376.529</v>
      </c>
      <c r="N76" s="203">
        <f t="shared" si="12"/>
        <v>7487.6630000000005</v>
      </c>
      <c r="R76" s="202">
        <f>INDEX('BEFC_17-18'!$AF$1:$AF$505,MATCH('Spending per Student Analysis'!$A76,'BEFC_17-18'!A:A,0))</f>
        <v>13285083.689999999</v>
      </c>
      <c r="S76" s="202"/>
      <c r="T76" s="202">
        <f>INDEX('BEFC_17-18'!$AD$1:$AD$505,MATCH('Spending per Student Analysis'!$A76,'BEFC_17-18'!A:A,0))</f>
        <v>656765</v>
      </c>
      <c r="AB76" s="202">
        <f>INDEX('Base Analysis'!$Q$1:$Q$503,MATCH('Spending per Student Analysis'!$A76,'Base Analysis'!A:A,0))</f>
        <v>8041367.8743896643</v>
      </c>
      <c r="AC76" s="201">
        <f t="shared" si="13"/>
        <v>5243715.8156103352</v>
      </c>
    </row>
    <row r="77" spans="1:29" x14ac:dyDescent="0.2">
      <c r="A77" s="199">
        <v>104372003</v>
      </c>
      <c r="B77" s="200" t="s">
        <v>83</v>
      </c>
      <c r="C77" s="200" t="s">
        <v>84</v>
      </c>
      <c r="D77" s="197">
        <f>INDEX('BEFC_17-18'!$F$1:$F$505,MATCH('Spending per Student Analysis'!$A77,'BEFC_17-18'!A:A,0))</f>
        <v>1.1922999999999999</v>
      </c>
      <c r="E77" s="197">
        <f t="shared" si="7"/>
        <v>137</v>
      </c>
      <c r="F77" s="201">
        <f t="shared" si="8"/>
        <v>14383.861199511244</v>
      </c>
      <c r="G77" s="211">
        <f t="shared" si="10"/>
        <v>222</v>
      </c>
      <c r="H77" s="202">
        <f t="shared" si="9"/>
        <v>12124.848211928456</v>
      </c>
      <c r="I77" s="211">
        <f t="shared" si="11"/>
        <v>221</v>
      </c>
      <c r="K77" s="202">
        <f>INDEX('LECI_17-18'!$L$1:$L$507,MATCH('Spending per Student Analysis'!$A77,'LECI_17-18'!A:A,0))</f>
        <v>25121097.140000001</v>
      </c>
      <c r="L77" s="203">
        <f>INDEX('BEFC_17-18'!$T$1:$T$506,MATCH('Spending per Student Analysis'!$A77,'BEFC_17-18'!A:A,0))</f>
        <v>1746.4780000000001</v>
      </c>
      <c r="M77" s="203">
        <f>INDEX('BEFC_17-18'!$Z$1:$Z$506,MATCH('Spending per Student Analysis'!$A77,'BEFC_17-18'!A:A,0))</f>
        <v>325.39100000000002</v>
      </c>
      <c r="N77" s="203">
        <f t="shared" si="12"/>
        <v>2071.8690000000001</v>
      </c>
      <c r="R77" s="202">
        <f>INDEX('BEFC_17-18'!$AF$1:$AF$505,MATCH('Spending per Student Analysis'!$A77,'BEFC_17-18'!A:A,0))</f>
        <v>11117560.07</v>
      </c>
      <c r="S77" s="202"/>
      <c r="T77" s="202">
        <f>INDEX('BEFC_17-18'!$AD$1:$AD$505,MATCH('Spending per Student Analysis'!$A77,'BEFC_17-18'!A:A,0))</f>
        <v>365527</v>
      </c>
      <c r="AB77" s="202">
        <f>INDEX('Base Analysis'!$Q$1:$Q$503,MATCH('Spending per Student Analysis'!$A77,'Base Analysis'!A:A,0))</f>
        <v>4475473.6921612853</v>
      </c>
      <c r="AC77" s="201">
        <f t="shared" si="13"/>
        <v>6642086.377838715</v>
      </c>
    </row>
    <row r="78" spans="1:29" x14ac:dyDescent="0.2">
      <c r="A78" s="199">
        <v>104374003</v>
      </c>
      <c r="B78" s="200" t="s">
        <v>85</v>
      </c>
      <c r="C78" s="200" t="s">
        <v>84</v>
      </c>
      <c r="D78" s="197">
        <f>INDEX('BEFC_17-18'!$F$1:$F$505,MATCH('Spending per Student Analysis'!$A78,'BEFC_17-18'!A:A,0))</f>
        <v>1.0192000000000001</v>
      </c>
      <c r="E78" s="197">
        <f t="shared" si="7"/>
        <v>265</v>
      </c>
      <c r="F78" s="201">
        <f t="shared" si="8"/>
        <v>13421.465468012188</v>
      </c>
      <c r="G78" s="211">
        <f t="shared" si="10"/>
        <v>334</v>
      </c>
      <c r="H78" s="202">
        <f t="shared" si="9"/>
        <v>11299.753794976872</v>
      </c>
      <c r="I78" s="211">
        <f t="shared" si="11"/>
        <v>313</v>
      </c>
      <c r="K78" s="202">
        <f>INDEX('LECI_17-18'!$L$1:$L$507,MATCH('Spending per Student Analysis'!$A78,'LECI_17-18'!A:A,0))</f>
        <v>16522454.800000001</v>
      </c>
      <c r="L78" s="203">
        <f>INDEX('BEFC_17-18'!$T$1:$T$506,MATCH('Spending per Student Analysis'!$A78,'BEFC_17-18'!A:A,0))</f>
        <v>1231.047</v>
      </c>
      <c r="M78" s="203">
        <f>INDEX('BEFC_17-18'!$Z$1:$Z$506,MATCH('Spending per Student Analysis'!$A78,'BEFC_17-18'!A:A,0))</f>
        <v>231.149</v>
      </c>
      <c r="N78" s="203">
        <f t="shared" si="12"/>
        <v>1462.1959999999999</v>
      </c>
      <c r="R78" s="202">
        <f>INDEX('BEFC_17-18'!$AF$1:$AF$505,MATCH('Spending per Student Analysis'!$A78,'BEFC_17-18'!A:A,0))</f>
        <v>7386071.8300000001</v>
      </c>
      <c r="S78" s="202"/>
      <c r="T78" s="202">
        <f>INDEX('BEFC_17-18'!$AD$1:$AD$505,MATCH('Spending per Student Analysis'!$A78,'BEFC_17-18'!A:A,0))</f>
        <v>190320</v>
      </c>
      <c r="AB78" s="202">
        <f>INDEX('Base Analysis'!$Q$1:$Q$503,MATCH('Spending per Student Analysis'!$A78,'Base Analysis'!A:A,0))</f>
        <v>2330253.8455668176</v>
      </c>
      <c r="AC78" s="201">
        <f t="shared" si="13"/>
        <v>5055817.9844331825</v>
      </c>
    </row>
    <row r="79" spans="1:29" x14ac:dyDescent="0.2">
      <c r="A79" s="199">
        <v>104375003</v>
      </c>
      <c r="B79" s="200" t="s">
        <v>86</v>
      </c>
      <c r="C79" s="200" t="s">
        <v>84</v>
      </c>
      <c r="D79" s="197">
        <f>INDEX('BEFC_17-18'!$F$1:$F$505,MATCH('Spending per Student Analysis'!$A79,'BEFC_17-18'!A:A,0))</f>
        <v>1.0568</v>
      </c>
      <c r="E79" s="197">
        <f t="shared" si="7"/>
        <v>236</v>
      </c>
      <c r="F79" s="201">
        <f t="shared" si="8"/>
        <v>14338.731510033667</v>
      </c>
      <c r="G79" s="211">
        <f t="shared" si="10"/>
        <v>231</v>
      </c>
      <c r="H79" s="202">
        <f t="shared" si="9"/>
        <v>12118.839703908336</v>
      </c>
      <c r="I79" s="211">
        <f t="shared" si="11"/>
        <v>222</v>
      </c>
      <c r="K79" s="202">
        <f>INDEX('LECI_17-18'!$L$1:$L$507,MATCH('Spending per Student Analysis'!$A79,'LECI_17-18'!A:A,0))</f>
        <v>21478086.300000001</v>
      </c>
      <c r="L79" s="203">
        <f>INDEX('BEFC_17-18'!$T$1:$T$506,MATCH('Spending per Student Analysis'!$A79,'BEFC_17-18'!A:A,0))</f>
        <v>1497.9069999999999</v>
      </c>
      <c r="M79" s="203">
        <f>INDEX('BEFC_17-18'!$Z$1:$Z$506,MATCH('Spending per Student Analysis'!$A79,'BEFC_17-18'!A:A,0))</f>
        <v>274.38200000000001</v>
      </c>
      <c r="N79" s="203">
        <f t="shared" si="12"/>
        <v>1772.289</v>
      </c>
      <c r="R79" s="202">
        <f>INDEX('BEFC_17-18'!$AF$1:$AF$505,MATCH('Spending per Student Analysis'!$A79,'BEFC_17-18'!A:A,0))</f>
        <v>9689968.4900000002</v>
      </c>
      <c r="S79" s="202"/>
      <c r="T79" s="202">
        <f>INDEX('BEFC_17-18'!$AD$1:$AD$505,MATCH('Spending per Student Analysis'!$A79,'BEFC_17-18'!A:A,0))</f>
        <v>248213</v>
      </c>
      <c r="AB79" s="202">
        <f>INDEX('Base Analysis'!$Q$1:$Q$503,MATCH('Spending per Student Analysis'!$A79,'Base Analysis'!A:A,0))</f>
        <v>3039089.8176627881</v>
      </c>
      <c r="AC79" s="201">
        <f t="shared" si="13"/>
        <v>6650878.6723372117</v>
      </c>
    </row>
    <row r="80" spans="1:29" x14ac:dyDescent="0.2">
      <c r="A80" s="199">
        <v>104375203</v>
      </c>
      <c r="B80" s="200" t="s">
        <v>87</v>
      </c>
      <c r="C80" s="200" t="s">
        <v>84</v>
      </c>
      <c r="D80" s="197">
        <f>INDEX('BEFC_17-18'!$F$1:$F$505,MATCH('Spending per Student Analysis'!$A80,'BEFC_17-18'!A:A,0))</f>
        <v>0.86209999999999998</v>
      </c>
      <c r="E80" s="197">
        <f t="shared" si="7"/>
        <v>368</v>
      </c>
      <c r="F80" s="201">
        <f t="shared" si="8"/>
        <v>12688.003577012365</v>
      </c>
      <c r="G80" s="211">
        <f t="shared" si="10"/>
        <v>407</v>
      </c>
      <c r="H80" s="202">
        <f t="shared" si="9"/>
        <v>11471.806564092753</v>
      </c>
      <c r="I80" s="211">
        <f t="shared" si="11"/>
        <v>285</v>
      </c>
      <c r="K80" s="202">
        <f>INDEX('LECI_17-18'!$L$1:$L$507,MATCH('Spending per Student Analysis'!$A80,'LECI_17-18'!A:A,0))</f>
        <v>16068341.49</v>
      </c>
      <c r="L80" s="203">
        <f>INDEX('BEFC_17-18'!$T$1:$T$506,MATCH('Spending per Student Analysis'!$A80,'BEFC_17-18'!A:A,0))</f>
        <v>1266.42</v>
      </c>
      <c r="M80" s="203">
        <f>INDEX('BEFC_17-18'!$Z$1:$Z$506,MATCH('Spending per Student Analysis'!$A80,'BEFC_17-18'!A:A,0))</f>
        <v>134.261</v>
      </c>
      <c r="N80" s="203">
        <f t="shared" si="12"/>
        <v>1400.681</v>
      </c>
      <c r="R80" s="202">
        <f>INDEX('BEFC_17-18'!$AF$1:$AF$505,MATCH('Spending per Student Analysis'!$A80,'BEFC_17-18'!A:A,0))</f>
        <v>3054695.11</v>
      </c>
      <c r="S80" s="202"/>
      <c r="T80" s="202">
        <f>INDEX('BEFC_17-18'!$AD$1:$AD$505,MATCH('Spending per Student Analysis'!$A80,'BEFC_17-18'!A:A,0))</f>
        <v>160071</v>
      </c>
      <c r="AB80" s="202">
        <f>INDEX('Base Analysis'!$Q$1:$Q$503,MATCH('Spending per Student Analysis'!$A80,'Base Analysis'!A:A,0))</f>
        <v>1959897.5138714942</v>
      </c>
      <c r="AC80" s="201">
        <f t="shared" si="13"/>
        <v>1094797.5961285057</v>
      </c>
    </row>
    <row r="81" spans="1:29" x14ac:dyDescent="0.2">
      <c r="A81" s="199">
        <v>104375302</v>
      </c>
      <c r="B81" s="200" t="s">
        <v>88</v>
      </c>
      <c r="C81" s="200" t="s">
        <v>84</v>
      </c>
      <c r="D81" s="197">
        <f>INDEX('BEFC_17-18'!$F$1:$F$505,MATCH('Spending per Student Analysis'!$A81,'BEFC_17-18'!A:A,0))</f>
        <v>1.7415</v>
      </c>
      <c r="E81" s="197">
        <f t="shared" si="7"/>
        <v>10</v>
      </c>
      <c r="F81" s="201">
        <f t="shared" si="8"/>
        <v>13568.704727497716</v>
      </c>
      <c r="G81" s="211">
        <f t="shared" si="10"/>
        <v>313</v>
      </c>
      <c r="H81" s="202">
        <f t="shared" si="9"/>
        <v>9431.2125689768272</v>
      </c>
      <c r="I81" s="211">
        <f t="shared" si="11"/>
        <v>468</v>
      </c>
      <c r="K81" s="202">
        <f>INDEX('LECI_17-18'!$L$1:$L$507,MATCH('Spending per Student Analysis'!$A81,'LECI_17-18'!A:A,0))</f>
        <v>45527726.270000003</v>
      </c>
      <c r="L81" s="203">
        <f>INDEX('BEFC_17-18'!$T$1:$T$506,MATCH('Spending per Student Analysis'!$A81,'BEFC_17-18'!A:A,0))</f>
        <v>3355.348</v>
      </c>
      <c r="M81" s="203">
        <f>INDEX('BEFC_17-18'!$Z$1:$Z$506,MATCH('Spending per Student Analysis'!$A81,'BEFC_17-18'!A:A,0))</f>
        <v>1471.998</v>
      </c>
      <c r="N81" s="203">
        <f t="shared" si="12"/>
        <v>4827.3459999999995</v>
      </c>
      <c r="R81" s="202">
        <f>INDEX('BEFC_17-18'!$AF$1:$AF$505,MATCH('Spending per Student Analysis'!$A81,'BEFC_17-18'!A:A,0))</f>
        <v>21804560.079999998</v>
      </c>
      <c r="S81" s="202"/>
      <c r="T81" s="202">
        <f>INDEX('BEFC_17-18'!$AD$1:$AD$505,MATCH('Spending per Student Analysis'!$A81,'BEFC_17-18'!A:A,0))</f>
        <v>1720512</v>
      </c>
      <c r="AB81" s="202">
        <f>INDEX('Base Analysis'!$Q$1:$Q$503,MATCH('Spending per Student Analysis'!$A81,'Base Analysis'!A:A,0))</f>
        <v>21065767.992706556</v>
      </c>
      <c r="AC81" s="201">
        <f t="shared" si="13"/>
        <v>738792.08729344234</v>
      </c>
    </row>
    <row r="82" spans="1:29" x14ac:dyDescent="0.2">
      <c r="A82" s="199">
        <v>104376203</v>
      </c>
      <c r="B82" s="200" t="s">
        <v>89</v>
      </c>
      <c r="C82" s="200" t="s">
        <v>84</v>
      </c>
      <c r="D82" s="197">
        <f>INDEX('BEFC_17-18'!$F$1:$F$505,MATCH('Spending per Student Analysis'!$A82,'BEFC_17-18'!A:A,0))</f>
        <v>1.0510999999999999</v>
      </c>
      <c r="E82" s="197">
        <f t="shared" si="7"/>
        <v>239</v>
      </c>
      <c r="F82" s="201">
        <f t="shared" si="8"/>
        <v>13566.506349937268</v>
      </c>
      <c r="G82" s="211">
        <f t="shared" si="10"/>
        <v>314</v>
      </c>
      <c r="H82" s="202">
        <f t="shared" si="9"/>
        <v>11453.641465834957</v>
      </c>
      <c r="I82" s="211">
        <f t="shared" si="11"/>
        <v>288</v>
      </c>
      <c r="K82" s="202">
        <f>INDEX('LECI_17-18'!$L$1:$L$507,MATCH('Spending per Student Analysis'!$A82,'LECI_17-18'!A:A,0))</f>
        <v>16262876.619999999</v>
      </c>
      <c r="L82" s="203">
        <f>INDEX('BEFC_17-18'!$T$1:$T$506,MATCH('Spending per Student Analysis'!$A82,'BEFC_17-18'!A:A,0))</f>
        <v>1198.752</v>
      </c>
      <c r="M82" s="203">
        <f>INDEX('BEFC_17-18'!$Z$1:$Z$506,MATCH('Spending per Student Analysis'!$A82,'BEFC_17-18'!A:A,0))</f>
        <v>221.13499999999999</v>
      </c>
      <c r="N82" s="203">
        <f t="shared" si="12"/>
        <v>1419.8869999999999</v>
      </c>
      <c r="R82" s="202">
        <f>INDEX('BEFC_17-18'!$AF$1:$AF$505,MATCH('Spending per Student Analysis'!$A82,'BEFC_17-18'!A:A,0))</f>
        <v>7124956.4699999997</v>
      </c>
      <c r="S82" s="202"/>
      <c r="T82" s="202">
        <f>INDEX('BEFC_17-18'!$AD$1:$AD$505,MATCH('Spending per Student Analysis'!$A82,'BEFC_17-18'!A:A,0))</f>
        <v>207660</v>
      </c>
      <c r="AB82" s="202">
        <f>INDEX('Base Analysis'!$Q$1:$Q$503,MATCH('Spending per Student Analysis'!$A82,'Base Analysis'!A:A,0))</f>
        <v>2542569.7980013373</v>
      </c>
      <c r="AC82" s="201">
        <f t="shared" si="13"/>
        <v>4582386.6719986629</v>
      </c>
    </row>
    <row r="83" spans="1:29" x14ac:dyDescent="0.2">
      <c r="A83" s="199">
        <v>104377003</v>
      </c>
      <c r="B83" s="200" t="s">
        <v>90</v>
      </c>
      <c r="C83" s="200" t="s">
        <v>84</v>
      </c>
      <c r="D83" s="197">
        <f>INDEX('BEFC_17-18'!$F$1:$F$505,MATCH('Spending per Student Analysis'!$A83,'BEFC_17-18'!A:A,0))</f>
        <v>1.2902</v>
      </c>
      <c r="E83" s="197">
        <f t="shared" si="7"/>
        <v>83</v>
      </c>
      <c r="F83" s="201">
        <f t="shared" si="8"/>
        <v>12830.183130806656</v>
      </c>
      <c r="G83" s="211">
        <f t="shared" si="10"/>
        <v>392</v>
      </c>
      <c r="H83" s="202">
        <f t="shared" si="9"/>
        <v>10800.283541308225</v>
      </c>
      <c r="I83" s="211">
        <f t="shared" si="11"/>
        <v>367</v>
      </c>
      <c r="K83" s="202">
        <f>INDEX('LECI_17-18'!$L$1:$L$507,MATCH('Spending per Student Analysis'!$A83,'LECI_17-18'!A:A,0))</f>
        <v>10332480.060000001</v>
      </c>
      <c r="L83" s="203">
        <f>INDEX('BEFC_17-18'!$T$1:$T$506,MATCH('Spending per Student Analysis'!$A83,'BEFC_17-18'!A:A,0))</f>
        <v>805.32600000000002</v>
      </c>
      <c r="M83" s="203">
        <f>INDEX('BEFC_17-18'!$Z$1:$Z$506,MATCH('Spending per Student Analysis'!$A83,'BEFC_17-18'!A:A,0))</f>
        <v>151.36000000000001</v>
      </c>
      <c r="N83" s="203">
        <f t="shared" si="12"/>
        <v>956.68600000000004</v>
      </c>
      <c r="R83" s="202">
        <f>INDEX('BEFC_17-18'!$AF$1:$AF$505,MATCH('Spending per Student Analysis'!$A83,'BEFC_17-18'!A:A,0))</f>
        <v>4573974.1399999997</v>
      </c>
      <c r="S83" s="202"/>
      <c r="T83" s="202">
        <f>INDEX('BEFC_17-18'!$AD$1:$AD$505,MATCH('Spending per Student Analysis'!$A83,'BEFC_17-18'!A:A,0))</f>
        <v>217435</v>
      </c>
      <c r="AB83" s="202">
        <f>INDEX('Base Analysis'!$Q$1:$Q$503,MATCH('Spending per Student Analysis'!$A83,'Base Analysis'!A:A,0))</f>
        <v>2662252.4873405593</v>
      </c>
      <c r="AC83" s="201">
        <f t="shared" si="13"/>
        <v>1911721.6526594404</v>
      </c>
    </row>
    <row r="84" spans="1:29" x14ac:dyDescent="0.2">
      <c r="A84" s="199">
        <v>104378003</v>
      </c>
      <c r="B84" s="200" t="s">
        <v>91</v>
      </c>
      <c r="C84" s="200" t="s">
        <v>84</v>
      </c>
      <c r="D84" s="197">
        <f>INDEX('BEFC_17-18'!$F$1:$F$505,MATCH('Spending per Student Analysis'!$A84,'BEFC_17-18'!A:A,0))</f>
        <v>1.0825</v>
      </c>
      <c r="E84" s="197">
        <f t="shared" si="7"/>
        <v>209</v>
      </c>
      <c r="F84" s="201">
        <f t="shared" si="8"/>
        <v>15224.823823530904</v>
      </c>
      <c r="G84" s="211">
        <f t="shared" si="10"/>
        <v>161</v>
      </c>
      <c r="H84" s="202">
        <f t="shared" si="9"/>
        <v>12157.021344990339</v>
      </c>
      <c r="I84" s="211">
        <f t="shared" si="11"/>
        <v>219</v>
      </c>
      <c r="K84" s="202">
        <f>INDEX('LECI_17-18'!$L$1:$L$507,MATCH('Spending per Student Analysis'!$A84,'LECI_17-18'!A:A,0))</f>
        <v>18001740.34</v>
      </c>
      <c r="L84" s="203">
        <f>INDEX('BEFC_17-18'!$T$1:$T$506,MATCH('Spending per Student Analysis'!$A84,'BEFC_17-18'!A:A,0))</f>
        <v>1182.394</v>
      </c>
      <c r="M84" s="203">
        <f>INDEX('BEFC_17-18'!$Z$1:$Z$506,MATCH('Spending per Student Analysis'!$A84,'BEFC_17-18'!A:A,0))</f>
        <v>298.375</v>
      </c>
      <c r="N84" s="203">
        <f t="shared" si="12"/>
        <v>1480.769</v>
      </c>
      <c r="R84" s="202">
        <f>INDEX('BEFC_17-18'!$AF$1:$AF$505,MATCH('Spending per Student Analysis'!$A84,'BEFC_17-18'!A:A,0))</f>
        <v>5504949.4199999999</v>
      </c>
      <c r="S84" s="202"/>
      <c r="T84" s="202">
        <f>INDEX('BEFC_17-18'!$AD$1:$AD$505,MATCH('Spending per Student Analysis'!$A84,'BEFC_17-18'!A:A,0))</f>
        <v>203425</v>
      </c>
      <c r="AB84" s="202">
        <f>INDEX('Base Analysis'!$Q$1:$Q$503,MATCH('Spending per Student Analysis'!$A84,'Base Analysis'!A:A,0))</f>
        <v>2490710.6476796167</v>
      </c>
      <c r="AC84" s="201">
        <f t="shared" si="13"/>
        <v>3014238.7723203832</v>
      </c>
    </row>
    <row r="85" spans="1:29" x14ac:dyDescent="0.2">
      <c r="A85" s="199">
        <v>104431304</v>
      </c>
      <c r="B85" s="200" t="s">
        <v>92</v>
      </c>
      <c r="C85" s="200" t="s">
        <v>93</v>
      </c>
      <c r="D85" s="197">
        <f>INDEX('BEFC_17-18'!$F$1:$F$505,MATCH('Spending per Student Analysis'!$A85,'BEFC_17-18'!A:A,0))</f>
        <v>1.1614</v>
      </c>
      <c r="E85" s="197">
        <f t="shared" si="7"/>
        <v>160</v>
      </c>
      <c r="F85" s="201">
        <f t="shared" si="8"/>
        <v>16340.568490623673</v>
      </c>
      <c r="G85" s="211">
        <f t="shared" si="10"/>
        <v>102</v>
      </c>
      <c r="H85" s="202">
        <f t="shared" si="9"/>
        <v>12275.923089646785</v>
      </c>
      <c r="I85" s="211">
        <f t="shared" si="11"/>
        <v>210</v>
      </c>
      <c r="K85" s="202">
        <f>INDEX('LECI_17-18'!$L$1:$L$507,MATCH('Spending per Student Analysis'!$A85,'LECI_17-18'!A:A,0))</f>
        <v>8237966.8799999999</v>
      </c>
      <c r="L85" s="203">
        <f>INDEX('BEFC_17-18'!$T$1:$T$506,MATCH('Spending per Student Analysis'!$A85,'BEFC_17-18'!A:A,0))</f>
        <v>504.142</v>
      </c>
      <c r="M85" s="203">
        <f>INDEX('BEFC_17-18'!$Z$1:$Z$506,MATCH('Spending per Student Analysis'!$A85,'BEFC_17-18'!A:A,0))</f>
        <v>166.92500000000001</v>
      </c>
      <c r="N85" s="203">
        <f t="shared" si="12"/>
        <v>671.06700000000001</v>
      </c>
      <c r="R85" s="202">
        <f>INDEX('BEFC_17-18'!$AF$1:$AF$505,MATCH('Spending per Student Analysis'!$A85,'BEFC_17-18'!A:A,0))</f>
        <v>3732144.55</v>
      </c>
      <c r="S85" s="202"/>
      <c r="T85" s="202">
        <f>INDEX('BEFC_17-18'!$AD$1:$AD$505,MATCH('Spending per Student Analysis'!$A85,'BEFC_17-18'!A:A,0))</f>
        <v>105048</v>
      </c>
      <c r="AB85" s="202">
        <f>INDEX('Base Analysis'!$Q$1:$Q$503,MATCH('Spending per Student Analysis'!$A85,'Base Analysis'!A:A,0))</f>
        <v>1286191.7539078749</v>
      </c>
      <c r="AC85" s="201">
        <f t="shared" si="13"/>
        <v>2445952.7960921247</v>
      </c>
    </row>
    <row r="86" spans="1:29" x14ac:dyDescent="0.2">
      <c r="A86" s="199">
        <v>104432503</v>
      </c>
      <c r="B86" s="200" t="s">
        <v>94</v>
      </c>
      <c r="C86" s="200" t="s">
        <v>93</v>
      </c>
      <c r="D86" s="197">
        <f>INDEX('BEFC_17-18'!$F$1:$F$505,MATCH('Spending per Student Analysis'!$A86,'BEFC_17-18'!A:A,0))</f>
        <v>1.8148</v>
      </c>
      <c r="E86" s="197">
        <f t="shared" si="7"/>
        <v>7</v>
      </c>
      <c r="F86" s="201">
        <f t="shared" si="8"/>
        <v>18731.039780235518</v>
      </c>
      <c r="G86" s="211">
        <f t="shared" si="10"/>
        <v>31</v>
      </c>
      <c r="H86" s="202">
        <f t="shared" si="9"/>
        <v>12769.784345069191</v>
      </c>
      <c r="I86" s="211">
        <f t="shared" si="11"/>
        <v>167</v>
      </c>
      <c r="K86" s="202">
        <f>INDEX('LECI_17-18'!$L$1:$L$507,MATCH('Spending per Student Analysis'!$A86,'LECI_17-18'!A:A,0))</f>
        <v>14387218</v>
      </c>
      <c r="L86" s="203">
        <f>INDEX('BEFC_17-18'!$T$1:$T$506,MATCH('Spending per Student Analysis'!$A86,'BEFC_17-18'!A:A,0))</f>
        <v>768.09500000000003</v>
      </c>
      <c r="M86" s="203">
        <f>INDEX('BEFC_17-18'!$Z$1:$Z$506,MATCH('Spending per Student Analysis'!$A86,'BEFC_17-18'!A:A,0))</f>
        <v>358.56599999999997</v>
      </c>
      <c r="N86" s="203">
        <f t="shared" si="12"/>
        <v>1126.6610000000001</v>
      </c>
      <c r="R86" s="202">
        <f>INDEX('BEFC_17-18'!$AF$1:$AF$505,MATCH('Spending per Student Analysis'!$A86,'BEFC_17-18'!A:A,0))</f>
        <v>6879003.3499999996</v>
      </c>
      <c r="S86" s="202"/>
      <c r="T86" s="202">
        <f>INDEX('BEFC_17-18'!$AD$1:$AD$505,MATCH('Spending per Student Analysis'!$A86,'BEFC_17-18'!A:A,0))</f>
        <v>507623</v>
      </c>
      <c r="AB86" s="202">
        <f>INDEX('Base Analysis'!$Q$1:$Q$503,MATCH('Spending per Student Analysis'!$A86,'Base Analysis'!A:A,0))</f>
        <v>6215279.5434201695</v>
      </c>
      <c r="AC86" s="201">
        <f t="shared" si="13"/>
        <v>663723.80657983012</v>
      </c>
    </row>
    <row r="87" spans="1:29" x14ac:dyDescent="0.2">
      <c r="A87" s="199">
        <v>104432803</v>
      </c>
      <c r="B87" s="200" t="s">
        <v>95</v>
      </c>
      <c r="C87" s="200" t="s">
        <v>93</v>
      </c>
      <c r="D87" s="197">
        <f>INDEX('BEFC_17-18'!$F$1:$F$505,MATCH('Spending per Student Analysis'!$A87,'BEFC_17-18'!A:A,0))</f>
        <v>1.2613000000000001</v>
      </c>
      <c r="E87" s="197">
        <f t="shared" si="7"/>
        <v>99</v>
      </c>
      <c r="F87" s="201">
        <f t="shared" si="8"/>
        <v>13229.752538496745</v>
      </c>
      <c r="G87" s="211">
        <f t="shared" si="10"/>
        <v>359</v>
      </c>
      <c r="H87" s="202">
        <f t="shared" si="9"/>
        <v>10908.076008742062</v>
      </c>
      <c r="I87" s="211">
        <f t="shared" si="11"/>
        <v>356</v>
      </c>
      <c r="K87" s="202">
        <f>INDEX('LECI_17-18'!$L$1:$L$507,MATCH('Spending per Student Analysis'!$A87,'LECI_17-18'!A:A,0))</f>
        <v>17748268.68</v>
      </c>
      <c r="L87" s="203">
        <f>INDEX('BEFC_17-18'!$T$1:$T$506,MATCH('Spending per Student Analysis'!$A87,'BEFC_17-18'!A:A,0))</f>
        <v>1341.5419999999999</v>
      </c>
      <c r="M87" s="203">
        <f>INDEX('BEFC_17-18'!$Z$1:$Z$506,MATCH('Spending per Student Analysis'!$A87,'BEFC_17-18'!A:A,0))</f>
        <v>285.53399999999999</v>
      </c>
      <c r="N87" s="203">
        <f t="shared" si="12"/>
        <v>1627.076</v>
      </c>
      <c r="R87" s="202">
        <f>INDEX('BEFC_17-18'!$AF$1:$AF$505,MATCH('Spending per Student Analysis'!$A87,'BEFC_17-18'!A:A,0))</f>
        <v>6567451.7199999997</v>
      </c>
      <c r="S87" s="202"/>
      <c r="T87" s="202">
        <f>INDEX('BEFC_17-18'!$AD$1:$AD$505,MATCH('Spending per Student Analysis'!$A87,'BEFC_17-18'!A:A,0))</f>
        <v>366656</v>
      </c>
      <c r="AB87" s="202">
        <f>INDEX('Base Analysis'!$Q$1:$Q$503,MATCH('Spending per Student Analysis'!$A87,'Base Analysis'!A:A,0))</f>
        <v>4489295.1100137271</v>
      </c>
      <c r="AC87" s="201">
        <f t="shared" si="13"/>
        <v>2078156.6099862726</v>
      </c>
    </row>
    <row r="88" spans="1:29" x14ac:dyDescent="0.2">
      <c r="A88" s="199">
        <v>104432903</v>
      </c>
      <c r="B88" s="200" t="s">
        <v>96</v>
      </c>
      <c r="C88" s="200" t="s">
        <v>93</v>
      </c>
      <c r="D88" s="197">
        <f>INDEX('BEFC_17-18'!$F$1:$F$505,MATCH('Spending per Student Analysis'!$A88,'BEFC_17-18'!A:A,0))</f>
        <v>1.1327</v>
      </c>
      <c r="E88" s="197">
        <f t="shared" si="7"/>
        <v>176</v>
      </c>
      <c r="F88" s="201">
        <f t="shared" si="8"/>
        <v>14366.836207549579</v>
      </c>
      <c r="G88" s="211">
        <f t="shared" si="10"/>
        <v>226</v>
      </c>
      <c r="H88" s="202">
        <f t="shared" si="9"/>
        <v>12498.899276161905</v>
      </c>
      <c r="I88" s="211">
        <f t="shared" si="11"/>
        <v>188</v>
      </c>
      <c r="K88" s="202">
        <f>INDEX('LECI_17-18'!$L$1:$L$507,MATCH('Spending per Student Analysis'!$A88,'LECI_17-18'!A:A,0))</f>
        <v>28828148.730000004</v>
      </c>
      <c r="L88" s="203">
        <f>INDEX('BEFC_17-18'!$T$1:$T$506,MATCH('Spending per Student Analysis'!$A88,'BEFC_17-18'!A:A,0))</f>
        <v>2006.576</v>
      </c>
      <c r="M88" s="203">
        <f>INDEX('BEFC_17-18'!$Z$1:$Z$506,MATCH('Spending per Student Analysis'!$A88,'BEFC_17-18'!A:A,0))</f>
        <v>299.87900000000002</v>
      </c>
      <c r="N88" s="203">
        <f t="shared" si="12"/>
        <v>2306.4549999999999</v>
      </c>
      <c r="R88" s="202">
        <f>INDEX('BEFC_17-18'!$AF$1:$AF$505,MATCH('Spending per Student Analysis'!$A88,'BEFC_17-18'!A:A,0))</f>
        <v>7999412.0999999996</v>
      </c>
      <c r="S88" s="202"/>
      <c r="T88" s="202">
        <f>INDEX('BEFC_17-18'!$AD$1:$AD$505,MATCH('Spending per Student Analysis'!$A88,'BEFC_17-18'!A:A,0))</f>
        <v>352637</v>
      </c>
      <c r="AB88" s="202">
        <f>INDEX('Base Analysis'!$Q$1:$Q$503,MATCH('Spending per Student Analysis'!$A88,'Base Analysis'!A:A,0))</f>
        <v>4317649.0981590115</v>
      </c>
      <c r="AC88" s="201">
        <f t="shared" si="13"/>
        <v>3681763.0018409882</v>
      </c>
    </row>
    <row r="89" spans="1:29" x14ac:dyDescent="0.2">
      <c r="A89" s="199">
        <v>104433303</v>
      </c>
      <c r="B89" s="200" t="s">
        <v>97</v>
      </c>
      <c r="C89" s="200" t="s">
        <v>93</v>
      </c>
      <c r="D89" s="197">
        <f>INDEX('BEFC_17-18'!$F$1:$F$505,MATCH('Spending per Student Analysis'!$A89,'BEFC_17-18'!A:A,0))</f>
        <v>1.0022</v>
      </c>
      <c r="E89" s="197">
        <f t="shared" si="7"/>
        <v>276</v>
      </c>
      <c r="F89" s="201">
        <f t="shared" si="8"/>
        <v>12613.201310329187</v>
      </c>
      <c r="G89" s="211">
        <f t="shared" si="10"/>
        <v>415</v>
      </c>
      <c r="H89" s="202">
        <f t="shared" si="9"/>
        <v>11627.469194959571</v>
      </c>
      <c r="I89" s="211">
        <f t="shared" si="11"/>
        <v>276</v>
      </c>
      <c r="K89" s="202">
        <f>INDEX('LECI_17-18'!$L$1:$L$507,MATCH('Spending per Student Analysis'!$A89,'LECI_17-18'!A:A,0))</f>
        <v>26583103.780000001</v>
      </c>
      <c r="L89" s="203">
        <f>INDEX('BEFC_17-18'!$T$1:$T$506,MATCH('Spending per Student Analysis'!$A89,'BEFC_17-18'!A:A,0))</f>
        <v>2107.5619999999999</v>
      </c>
      <c r="M89" s="203">
        <f>INDEX('BEFC_17-18'!$Z$1:$Z$506,MATCH('Spending per Student Analysis'!$A89,'BEFC_17-18'!A:A,0))</f>
        <v>178.67099999999999</v>
      </c>
      <c r="N89" s="203">
        <f t="shared" si="12"/>
        <v>2286.2329999999997</v>
      </c>
      <c r="R89" s="202">
        <f>INDEX('BEFC_17-18'!$AF$1:$AF$505,MATCH('Spending per Student Analysis'!$A89,'BEFC_17-18'!A:A,0))</f>
        <v>5672898.0800000001</v>
      </c>
      <c r="S89" s="202"/>
      <c r="T89" s="202">
        <f>INDEX('BEFC_17-18'!$AD$1:$AD$505,MATCH('Spending per Student Analysis'!$A89,'BEFC_17-18'!A:A,0))</f>
        <v>328463</v>
      </c>
      <c r="AB89" s="202">
        <f>INDEX('Base Analysis'!$Q$1:$Q$503,MATCH('Spending per Student Analysis'!$A89,'Base Analysis'!A:A,0))</f>
        <v>4021669.8526001875</v>
      </c>
      <c r="AC89" s="201">
        <f t="shared" si="13"/>
        <v>1651228.2273998125</v>
      </c>
    </row>
    <row r="90" spans="1:29" x14ac:dyDescent="0.2">
      <c r="A90" s="199">
        <v>104433604</v>
      </c>
      <c r="B90" s="200" t="s">
        <v>98</v>
      </c>
      <c r="C90" s="200" t="s">
        <v>93</v>
      </c>
      <c r="D90" s="197">
        <f>INDEX('BEFC_17-18'!$F$1:$F$505,MATCH('Spending per Student Analysis'!$A90,'BEFC_17-18'!A:A,0))</f>
        <v>1.2904</v>
      </c>
      <c r="E90" s="197">
        <f t="shared" si="7"/>
        <v>81</v>
      </c>
      <c r="F90" s="201">
        <f t="shared" si="8"/>
        <v>15448.765011023721</v>
      </c>
      <c r="G90" s="211">
        <f t="shared" si="10"/>
        <v>147</v>
      </c>
      <c r="H90" s="202">
        <f t="shared" si="9"/>
        <v>11260.275482132911</v>
      </c>
      <c r="I90" s="211">
        <f t="shared" si="11"/>
        <v>315</v>
      </c>
      <c r="K90" s="202">
        <f>INDEX('LECI_17-18'!$L$1:$L$507,MATCH('Spending per Student Analysis'!$A90,'LECI_17-18'!A:A,0))</f>
        <v>7903958.9500000002</v>
      </c>
      <c r="L90" s="203">
        <f>INDEX('BEFC_17-18'!$T$1:$T$506,MATCH('Spending per Student Analysis'!$A90,'BEFC_17-18'!A:A,0))</f>
        <v>511.62400000000002</v>
      </c>
      <c r="M90" s="203">
        <f>INDEX('BEFC_17-18'!$Z$1:$Z$506,MATCH('Spending per Student Analysis'!$A90,'BEFC_17-18'!A:A,0))</f>
        <v>190.309</v>
      </c>
      <c r="N90" s="203">
        <f t="shared" si="12"/>
        <v>701.93299999999999</v>
      </c>
      <c r="R90" s="202">
        <f>INDEX('BEFC_17-18'!$AF$1:$AF$505,MATCH('Spending per Student Analysis'!$A90,'BEFC_17-18'!A:A,0))</f>
        <v>2937816.19</v>
      </c>
      <c r="S90" s="202"/>
      <c r="T90" s="202">
        <f>INDEX('BEFC_17-18'!$AD$1:$AD$505,MATCH('Spending per Student Analysis'!$A90,'BEFC_17-18'!A:A,0))</f>
        <v>158503</v>
      </c>
      <c r="AB90" s="202">
        <f>INDEX('Base Analysis'!$Q$1:$Q$503,MATCH('Spending per Student Analysis'!$A90,'Base Analysis'!A:A,0))</f>
        <v>1940698.2065154975</v>
      </c>
      <c r="AC90" s="201">
        <f t="shared" si="13"/>
        <v>997117.98348450242</v>
      </c>
    </row>
    <row r="91" spans="1:29" x14ac:dyDescent="0.2">
      <c r="A91" s="199">
        <v>104433903</v>
      </c>
      <c r="B91" s="200" t="s">
        <v>99</v>
      </c>
      <c r="C91" s="200" t="s">
        <v>93</v>
      </c>
      <c r="D91" s="197">
        <f>INDEX('BEFC_17-18'!$F$1:$F$505,MATCH('Spending per Student Analysis'!$A91,'BEFC_17-18'!A:A,0))</f>
        <v>1.0779000000000001</v>
      </c>
      <c r="E91" s="197">
        <f t="shared" si="7"/>
        <v>216</v>
      </c>
      <c r="F91" s="201">
        <f t="shared" si="8"/>
        <v>13727.652439699463</v>
      </c>
      <c r="G91" s="211">
        <f t="shared" si="10"/>
        <v>291</v>
      </c>
      <c r="H91" s="202">
        <f t="shared" si="9"/>
        <v>10339.807370038985</v>
      </c>
      <c r="I91" s="211">
        <f t="shared" si="11"/>
        <v>420</v>
      </c>
      <c r="K91" s="202">
        <f>INDEX('LECI_17-18'!$L$1:$L$507,MATCH('Spending per Student Analysis'!$A91,'LECI_17-18'!A:A,0))</f>
        <v>15499247.17</v>
      </c>
      <c r="L91" s="203">
        <f>INDEX('BEFC_17-18'!$T$1:$T$506,MATCH('Spending per Student Analysis'!$A91,'BEFC_17-18'!A:A,0))</f>
        <v>1129.0530000000001</v>
      </c>
      <c r="M91" s="203">
        <f>INDEX('BEFC_17-18'!$Z$1:$Z$506,MATCH('Spending per Student Analysis'!$A91,'BEFC_17-18'!A:A,0))</f>
        <v>369.935</v>
      </c>
      <c r="N91" s="203">
        <f t="shared" si="12"/>
        <v>1498.9880000000001</v>
      </c>
      <c r="R91" s="202">
        <f>INDEX('BEFC_17-18'!$AF$1:$AF$505,MATCH('Spending per Student Analysis'!$A91,'BEFC_17-18'!A:A,0))</f>
        <v>6486475</v>
      </c>
      <c r="S91" s="202"/>
      <c r="T91" s="202">
        <f>INDEX('BEFC_17-18'!$AD$1:$AD$505,MATCH('Spending per Student Analysis'!$A91,'BEFC_17-18'!A:A,0))</f>
        <v>206607</v>
      </c>
      <c r="AB91" s="202">
        <f>INDEX('Base Analysis'!$Q$1:$Q$503,MATCH('Spending per Student Analysis'!$A91,'Base Analysis'!A:A,0))</f>
        <v>2529678.4890218722</v>
      </c>
      <c r="AC91" s="201">
        <f t="shared" si="13"/>
        <v>3956796.5109781278</v>
      </c>
    </row>
    <row r="92" spans="1:29" x14ac:dyDescent="0.2">
      <c r="A92" s="199">
        <v>104435003</v>
      </c>
      <c r="B92" s="200" t="s">
        <v>100</v>
      </c>
      <c r="C92" s="200" t="s">
        <v>93</v>
      </c>
      <c r="D92" s="197">
        <f>INDEX('BEFC_17-18'!$F$1:$F$505,MATCH('Spending per Student Analysis'!$A92,'BEFC_17-18'!A:A,0))</f>
        <v>1.0726</v>
      </c>
      <c r="E92" s="197">
        <f t="shared" si="7"/>
        <v>221</v>
      </c>
      <c r="F92" s="201">
        <f t="shared" si="8"/>
        <v>13333.701004540502</v>
      </c>
      <c r="G92" s="211">
        <f t="shared" si="10"/>
        <v>346</v>
      </c>
      <c r="H92" s="202">
        <f t="shared" si="9"/>
        <v>11008.241205525515</v>
      </c>
      <c r="I92" s="211">
        <f t="shared" si="11"/>
        <v>344</v>
      </c>
      <c r="K92" s="202">
        <f>INDEX('LECI_17-18'!$L$1:$L$507,MATCH('Spending per Student Analysis'!$A92,'LECI_17-18'!A:A,0))</f>
        <v>15346743.18</v>
      </c>
      <c r="L92" s="203">
        <f>INDEX('BEFC_17-18'!$T$1:$T$506,MATCH('Spending per Student Analysis'!$A92,'BEFC_17-18'!A:A,0))</f>
        <v>1150.9739999999999</v>
      </c>
      <c r="M92" s="203">
        <f>INDEX('BEFC_17-18'!$Z$1:$Z$506,MATCH('Spending per Student Analysis'!$A92,'BEFC_17-18'!A:A,0))</f>
        <v>243.14</v>
      </c>
      <c r="N92" s="203">
        <f t="shared" si="12"/>
        <v>1394.114</v>
      </c>
      <c r="R92" s="202">
        <f>INDEX('BEFC_17-18'!$AF$1:$AF$505,MATCH('Spending per Student Analysis'!$A92,'BEFC_17-18'!A:A,0))</f>
        <v>5219054</v>
      </c>
      <c r="S92" s="202"/>
      <c r="T92" s="202">
        <f>INDEX('BEFC_17-18'!$AD$1:$AD$505,MATCH('Spending per Student Analysis'!$A92,'BEFC_17-18'!A:A,0))</f>
        <v>206808</v>
      </c>
      <c r="AB92" s="202">
        <f>INDEX('Base Analysis'!$Q$1:$Q$503,MATCH('Spending per Student Analysis'!$A92,'Base Analysis'!A:A,0))</f>
        <v>2532135.8366642781</v>
      </c>
      <c r="AC92" s="201">
        <f t="shared" si="13"/>
        <v>2686918.1633357219</v>
      </c>
    </row>
    <row r="93" spans="1:29" x14ac:dyDescent="0.2">
      <c r="A93" s="199">
        <v>104435303</v>
      </c>
      <c r="B93" s="200" t="s">
        <v>101</v>
      </c>
      <c r="C93" s="200" t="s">
        <v>93</v>
      </c>
      <c r="D93" s="197">
        <f>INDEX('BEFC_17-18'!$F$1:$F$505,MATCH('Spending per Student Analysis'!$A93,'BEFC_17-18'!A:A,0))</f>
        <v>1.1463000000000001</v>
      </c>
      <c r="E93" s="197">
        <f t="shared" si="7"/>
        <v>169</v>
      </c>
      <c r="F93" s="201">
        <f t="shared" si="8"/>
        <v>16721.382689350601</v>
      </c>
      <c r="G93" s="211">
        <f t="shared" si="10"/>
        <v>88</v>
      </c>
      <c r="H93" s="202">
        <f t="shared" si="9"/>
        <v>13474.369379388309</v>
      </c>
      <c r="I93" s="211">
        <f t="shared" si="11"/>
        <v>127</v>
      </c>
      <c r="K93" s="202">
        <f>INDEX('LECI_17-18'!$L$1:$L$507,MATCH('Spending per Student Analysis'!$A93,'LECI_17-18'!A:A,0))</f>
        <v>18355931.289999999</v>
      </c>
      <c r="L93" s="203">
        <f>INDEX('BEFC_17-18'!$T$1:$T$506,MATCH('Spending per Student Analysis'!$A93,'BEFC_17-18'!A:A,0))</f>
        <v>1097.752</v>
      </c>
      <c r="M93" s="203">
        <f>INDEX('BEFC_17-18'!$Z$1:$Z$506,MATCH('Spending per Student Analysis'!$A93,'BEFC_17-18'!A:A,0))</f>
        <v>264.53300000000002</v>
      </c>
      <c r="N93" s="203">
        <f t="shared" si="12"/>
        <v>1362.2849999999999</v>
      </c>
      <c r="R93" s="202">
        <f>INDEX('BEFC_17-18'!$AF$1:$AF$505,MATCH('Spending per Student Analysis'!$A93,'BEFC_17-18'!A:A,0))</f>
        <v>7757893.3600000003</v>
      </c>
      <c r="S93" s="202"/>
      <c r="T93" s="202">
        <f>INDEX('BEFC_17-18'!$AD$1:$AD$505,MATCH('Spending per Student Analysis'!$A93,'BEFC_17-18'!A:A,0))</f>
        <v>206350</v>
      </c>
      <c r="AB93" s="202">
        <f>INDEX('Base Analysis'!$Q$1:$Q$503,MATCH('Spending per Student Analysis'!$A93,'Base Analysis'!A:A,0))</f>
        <v>2526527.2801602255</v>
      </c>
      <c r="AC93" s="201">
        <f t="shared" si="13"/>
        <v>5231366.0798397753</v>
      </c>
    </row>
    <row r="94" spans="1:29" x14ac:dyDescent="0.2">
      <c r="A94" s="199">
        <v>104435603</v>
      </c>
      <c r="B94" s="200" t="s">
        <v>102</v>
      </c>
      <c r="C94" s="200" t="s">
        <v>93</v>
      </c>
      <c r="D94" s="197">
        <f>INDEX('BEFC_17-18'!$F$1:$F$505,MATCH('Spending per Student Analysis'!$A94,'BEFC_17-18'!A:A,0))</f>
        <v>1.7447999999999999</v>
      </c>
      <c r="E94" s="197">
        <f t="shared" si="7"/>
        <v>9</v>
      </c>
      <c r="F94" s="201">
        <f t="shared" si="8"/>
        <v>12235.053866674383</v>
      </c>
      <c r="G94" s="211">
        <f t="shared" si="10"/>
        <v>445</v>
      </c>
      <c r="H94" s="202">
        <f t="shared" si="9"/>
        <v>8739.6691688568098</v>
      </c>
      <c r="I94" s="211">
        <f t="shared" si="11"/>
        <v>489</v>
      </c>
      <c r="K94" s="202">
        <f>INDEX('LECI_17-18'!$L$1:$L$507,MATCH('Spending per Student Analysis'!$A94,'LECI_17-18'!A:A,0))</f>
        <v>27055288.969999999</v>
      </c>
      <c r="L94" s="203">
        <f>INDEX('BEFC_17-18'!$T$1:$T$506,MATCH('Spending per Student Analysis'!$A94,'BEFC_17-18'!A:A,0))</f>
        <v>2211.2930000000001</v>
      </c>
      <c r="M94" s="203">
        <f>INDEX('BEFC_17-18'!$Z$1:$Z$506,MATCH('Spending per Student Analysis'!$A94,'BEFC_17-18'!A:A,0))</f>
        <v>884.39499999999998</v>
      </c>
      <c r="N94" s="203">
        <f t="shared" si="12"/>
        <v>3095.6880000000001</v>
      </c>
      <c r="R94" s="202">
        <f>INDEX('BEFC_17-18'!$AF$1:$AF$505,MATCH('Spending per Student Analysis'!$A94,'BEFC_17-18'!A:A,0))</f>
        <v>13605784.039999999</v>
      </c>
      <c r="S94" s="202"/>
      <c r="T94" s="202">
        <f>INDEX('BEFC_17-18'!$AD$1:$AD$505,MATCH('Spending per Student Analysis'!$A94,'BEFC_17-18'!A:A,0))</f>
        <v>1300566</v>
      </c>
      <c r="AB94" s="202">
        <f>INDEX('Base Analysis'!$Q$1:$Q$503,MATCH('Spending per Student Analysis'!$A94,'Base Analysis'!A:A,0))</f>
        <v>15923992.207210552</v>
      </c>
      <c r="AC94" s="201">
        <f t="shared" si="13"/>
        <v>-2318208.1672105528</v>
      </c>
    </row>
    <row r="95" spans="1:29" x14ac:dyDescent="0.2">
      <c r="A95" s="199">
        <v>104435703</v>
      </c>
      <c r="B95" s="200" t="s">
        <v>103</v>
      </c>
      <c r="C95" s="200" t="s">
        <v>93</v>
      </c>
      <c r="D95" s="197">
        <f>INDEX('BEFC_17-18'!$F$1:$F$505,MATCH('Spending per Student Analysis'!$A95,'BEFC_17-18'!A:A,0))</f>
        <v>1.1797</v>
      </c>
      <c r="E95" s="197">
        <f t="shared" si="7"/>
        <v>143</v>
      </c>
      <c r="F95" s="201">
        <f t="shared" si="8"/>
        <v>11700.45637526119</v>
      </c>
      <c r="G95" s="211">
        <f t="shared" si="10"/>
        <v>478</v>
      </c>
      <c r="H95" s="202">
        <f t="shared" si="9"/>
        <v>9802.3382931243286</v>
      </c>
      <c r="I95" s="211">
        <f t="shared" si="11"/>
        <v>453</v>
      </c>
      <c r="K95" s="202">
        <f>INDEX('LECI_17-18'!$L$1:$L$507,MATCH('Spending per Student Analysis'!$A95,'LECI_17-18'!A:A,0))</f>
        <v>14407672.869999999</v>
      </c>
      <c r="L95" s="203">
        <f>INDEX('BEFC_17-18'!$T$1:$T$506,MATCH('Spending per Student Analysis'!$A95,'BEFC_17-18'!A:A,0))</f>
        <v>1231.377</v>
      </c>
      <c r="M95" s="203">
        <f>INDEX('BEFC_17-18'!$Z$1:$Z$506,MATCH('Spending per Student Analysis'!$A95,'BEFC_17-18'!A:A,0))</f>
        <v>238.44300000000001</v>
      </c>
      <c r="N95" s="203">
        <f t="shared" si="12"/>
        <v>1469.82</v>
      </c>
      <c r="R95" s="202">
        <f>INDEX('BEFC_17-18'!$AF$1:$AF$505,MATCH('Spending per Student Analysis'!$A95,'BEFC_17-18'!A:A,0))</f>
        <v>6023283.1399999997</v>
      </c>
      <c r="S95" s="202"/>
      <c r="T95" s="202">
        <f>INDEX('BEFC_17-18'!$AD$1:$AD$505,MATCH('Spending per Student Analysis'!$A95,'BEFC_17-18'!A:A,0))</f>
        <v>318536</v>
      </c>
      <c r="AB95" s="202">
        <f>INDEX('Base Analysis'!$Q$1:$Q$503,MATCH('Spending per Student Analysis'!$A95,'Base Analysis'!A:A,0))</f>
        <v>3900117.6444262816</v>
      </c>
      <c r="AC95" s="201">
        <f t="shared" si="13"/>
        <v>2123165.4955737181</v>
      </c>
    </row>
    <row r="96" spans="1:29" x14ac:dyDescent="0.2">
      <c r="A96" s="199">
        <v>104437503</v>
      </c>
      <c r="B96" s="200" t="s">
        <v>104</v>
      </c>
      <c r="C96" s="200" t="s">
        <v>93</v>
      </c>
      <c r="D96" s="197">
        <f>INDEX('BEFC_17-18'!$F$1:$F$505,MATCH('Spending per Student Analysis'!$A96,'BEFC_17-18'!A:A,0))</f>
        <v>1.2291000000000001</v>
      </c>
      <c r="E96" s="197">
        <f t="shared" si="7"/>
        <v>114</v>
      </c>
      <c r="F96" s="201">
        <f t="shared" si="8"/>
        <v>13515.216667126682</v>
      </c>
      <c r="G96" s="211">
        <f t="shared" si="10"/>
        <v>323</v>
      </c>
      <c r="H96" s="202">
        <f t="shared" si="9"/>
        <v>10675.020559672521</v>
      </c>
      <c r="I96" s="211">
        <f t="shared" si="11"/>
        <v>378</v>
      </c>
      <c r="K96" s="202">
        <f>INDEX('LECI_17-18'!$L$1:$L$507,MATCH('Spending per Student Analysis'!$A96,'LECI_17-18'!A:A,0))</f>
        <v>12731307.07</v>
      </c>
      <c r="L96" s="203">
        <f>INDEX('BEFC_17-18'!$T$1:$T$506,MATCH('Spending per Student Analysis'!$A96,'BEFC_17-18'!A:A,0))</f>
        <v>941.99800000000005</v>
      </c>
      <c r="M96" s="203">
        <f>INDEX('BEFC_17-18'!$Z$1:$Z$506,MATCH('Spending per Student Analysis'!$A96,'BEFC_17-18'!A:A,0))</f>
        <v>250.62799999999999</v>
      </c>
      <c r="N96" s="203">
        <f t="shared" si="12"/>
        <v>1192.626</v>
      </c>
      <c r="R96" s="202">
        <f>INDEX('BEFC_17-18'!$AF$1:$AF$505,MATCH('Spending per Student Analysis'!$A96,'BEFC_17-18'!A:A,0))</f>
        <v>5231657.5199999996</v>
      </c>
      <c r="S96" s="202"/>
      <c r="T96" s="202">
        <f>INDEX('BEFC_17-18'!$AD$1:$AD$505,MATCH('Spending per Student Analysis'!$A96,'BEFC_17-18'!A:A,0))</f>
        <v>249005</v>
      </c>
      <c r="AB96" s="202">
        <f>INDEX('Base Analysis'!$Q$1:$Q$503,MATCH('Spending per Student Analysis'!$A96,'Base Analysis'!A:A,0))</f>
        <v>3048792.7134256866</v>
      </c>
      <c r="AC96" s="201">
        <f t="shared" si="13"/>
        <v>2182864.806574313</v>
      </c>
    </row>
    <row r="97" spans="1:29" x14ac:dyDescent="0.2">
      <c r="A97" s="199">
        <v>105201033</v>
      </c>
      <c r="B97" s="200" t="s">
        <v>105</v>
      </c>
      <c r="C97" s="200" t="s">
        <v>106</v>
      </c>
      <c r="D97" s="197">
        <f>INDEX('BEFC_17-18'!$F$1:$F$505,MATCH('Spending per Student Analysis'!$A97,'BEFC_17-18'!A:A,0))</f>
        <v>1.1294</v>
      </c>
      <c r="E97" s="197">
        <f t="shared" si="7"/>
        <v>179</v>
      </c>
      <c r="F97" s="201">
        <f t="shared" si="8"/>
        <v>14785.684565021764</v>
      </c>
      <c r="G97" s="211">
        <f t="shared" si="10"/>
        <v>194</v>
      </c>
      <c r="H97" s="202">
        <f t="shared" si="9"/>
        <v>12367.140944138631</v>
      </c>
      <c r="I97" s="211">
        <f t="shared" si="11"/>
        <v>200</v>
      </c>
      <c r="K97" s="202">
        <f>INDEX('LECI_17-18'!$L$1:$L$507,MATCH('Spending per Student Analysis'!$A97,'LECI_17-18'!A:A,0))</f>
        <v>32203812.41</v>
      </c>
      <c r="L97" s="203">
        <f>INDEX('BEFC_17-18'!$T$1:$T$506,MATCH('Spending per Student Analysis'!$A97,'BEFC_17-18'!A:A,0))</f>
        <v>2178.04</v>
      </c>
      <c r="M97" s="203">
        <f>INDEX('BEFC_17-18'!$Z$1:$Z$506,MATCH('Spending per Student Analysis'!$A97,'BEFC_17-18'!A:A,0))</f>
        <v>425.94200000000001</v>
      </c>
      <c r="N97" s="203">
        <f t="shared" si="12"/>
        <v>2603.982</v>
      </c>
      <c r="R97" s="202">
        <f>INDEX('BEFC_17-18'!$AF$1:$AF$505,MATCH('Spending per Student Analysis'!$A97,'BEFC_17-18'!A:A,0))</f>
        <v>10713141.949999999</v>
      </c>
      <c r="S97" s="202"/>
      <c r="T97" s="202">
        <f>INDEX('BEFC_17-18'!$AD$1:$AD$505,MATCH('Spending per Student Analysis'!$A97,'BEFC_17-18'!A:A,0))</f>
        <v>433302</v>
      </c>
      <c r="AB97" s="202">
        <f>INDEX('Base Analysis'!$Q$1:$Q$503,MATCH('Spending per Student Analysis'!$A97,'Base Analysis'!A:A,0))</f>
        <v>5305311.2479783585</v>
      </c>
      <c r="AC97" s="201">
        <f t="shared" si="13"/>
        <v>5407830.7020216407</v>
      </c>
    </row>
    <row r="98" spans="1:29" x14ac:dyDescent="0.2">
      <c r="A98" s="199">
        <v>105201352</v>
      </c>
      <c r="B98" s="200" t="s">
        <v>107</v>
      </c>
      <c r="C98" s="200" t="s">
        <v>106</v>
      </c>
      <c r="D98" s="197">
        <f>INDEX('BEFC_17-18'!$F$1:$F$505,MATCH('Spending per Student Analysis'!$A98,'BEFC_17-18'!A:A,0))</f>
        <v>1.2076</v>
      </c>
      <c r="E98" s="197">
        <f t="shared" si="7"/>
        <v>127</v>
      </c>
      <c r="F98" s="201">
        <f t="shared" si="8"/>
        <v>12623.958847346277</v>
      </c>
      <c r="G98" s="211">
        <f t="shared" si="10"/>
        <v>414</v>
      </c>
      <c r="H98" s="202">
        <f t="shared" si="9"/>
        <v>10952.03855757495</v>
      </c>
      <c r="I98" s="211">
        <f t="shared" si="11"/>
        <v>351</v>
      </c>
      <c r="K98" s="202">
        <f>INDEX('LECI_17-18'!$L$1:$L$507,MATCH('Spending per Student Analysis'!$A98,'LECI_17-18'!A:A,0))</f>
        <v>48975961.240000002</v>
      </c>
      <c r="L98" s="203">
        <f>INDEX('BEFC_17-18'!$T$1:$T$506,MATCH('Spending per Student Analysis'!$A98,'BEFC_17-18'!A:A,0))</f>
        <v>3879.6039999999998</v>
      </c>
      <c r="M98" s="203">
        <f>INDEX('BEFC_17-18'!$Z$1:$Z$506,MATCH('Spending per Student Analysis'!$A98,'BEFC_17-18'!A:A,0))</f>
        <v>592.25400000000002</v>
      </c>
      <c r="N98" s="203">
        <f t="shared" si="12"/>
        <v>4471.8580000000002</v>
      </c>
      <c r="R98" s="202">
        <f>INDEX('BEFC_17-18'!$AF$1:$AF$505,MATCH('Spending per Student Analysis'!$A98,'BEFC_17-18'!A:A,0))</f>
        <v>15385346.560000001</v>
      </c>
      <c r="S98" s="202"/>
      <c r="T98" s="202">
        <f>INDEX('BEFC_17-18'!$AD$1:$AD$505,MATCH('Spending per Student Analysis'!$A98,'BEFC_17-18'!A:A,0))</f>
        <v>943507</v>
      </c>
      <c r="AB98" s="202">
        <f>INDEX('Base Analysis'!$Q$1:$Q$503,MATCH('Spending per Student Analysis'!$A98,'Base Analysis'!A:A,0))</f>
        <v>11552201.471555535</v>
      </c>
      <c r="AC98" s="201">
        <f t="shared" si="13"/>
        <v>3833145.0884444658</v>
      </c>
    </row>
    <row r="99" spans="1:29" x14ac:dyDescent="0.2">
      <c r="A99" s="199">
        <v>105204703</v>
      </c>
      <c r="B99" s="200" t="s">
        <v>108</v>
      </c>
      <c r="C99" s="200" t="s">
        <v>106</v>
      </c>
      <c r="D99" s="197">
        <f>INDEX('BEFC_17-18'!$F$1:$F$505,MATCH('Spending per Student Analysis'!$A99,'BEFC_17-18'!A:A,0))</f>
        <v>1.1231</v>
      </c>
      <c r="E99" s="197">
        <f t="shared" si="7"/>
        <v>184</v>
      </c>
      <c r="F99" s="201">
        <f t="shared" si="8"/>
        <v>15076.023115882856</v>
      </c>
      <c r="G99" s="211">
        <f t="shared" si="10"/>
        <v>173</v>
      </c>
      <c r="H99" s="202">
        <f t="shared" si="9"/>
        <v>12753.292289703953</v>
      </c>
      <c r="I99" s="211">
        <f t="shared" si="11"/>
        <v>168</v>
      </c>
      <c r="K99" s="202">
        <f>INDEX('LECI_17-18'!$L$1:$L$507,MATCH('Spending per Student Analysis'!$A99,'LECI_17-18'!A:A,0))</f>
        <v>46007017.310000002</v>
      </c>
      <c r="L99" s="203">
        <f>INDEX('BEFC_17-18'!$T$1:$T$506,MATCH('Spending per Student Analysis'!$A99,'BEFC_17-18'!A:A,0))</f>
        <v>3051.6680000000001</v>
      </c>
      <c r="M99" s="203">
        <f>INDEX('BEFC_17-18'!$Z$1:$Z$506,MATCH('Spending per Student Analysis'!$A99,'BEFC_17-18'!A:A,0))</f>
        <v>555.79399999999998</v>
      </c>
      <c r="N99" s="203">
        <f t="shared" si="12"/>
        <v>3607.462</v>
      </c>
      <c r="R99" s="202">
        <f>INDEX('BEFC_17-18'!$AF$1:$AF$505,MATCH('Spending per Student Analysis'!$A99,'BEFC_17-18'!A:A,0))</f>
        <v>18367683.170000002</v>
      </c>
      <c r="S99" s="202"/>
      <c r="T99" s="202">
        <f>INDEX('BEFC_17-18'!$AD$1:$AD$505,MATCH('Spending per Student Analysis'!$A99,'BEFC_17-18'!A:A,0))</f>
        <v>594575</v>
      </c>
      <c r="AB99" s="202">
        <f>INDEX('Base Analysis'!$Q$1:$Q$503,MATCH('Spending per Student Analysis'!$A99,'Base Analysis'!A:A,0))</f>
        <v>7279921.2240026081</v>
      </c>
      <c r="AC99" s="201">
        <f t="shared" si="13"/>
        <v>11087761.945997395</v>
      </c>
    </row>
    <row r="100" spans="1:29" x14ac:dyDescent="0.2">
      <c r="A100" s="199">
        <v>105251453</v>
      </c>
      <c r="B100" s="200" t="s">
        <v>109</v>
      </c>
      <c r="C100" s="200" t="s">
        <v>110</v>
      </c>
      <c r="D100" s="197">
        <f>INDEX('BEFC_17-18'!$F$1:$F$505,MATCH('Spending per Student Analysis'!$A100,'BEFC_17-18'!A:A,0))</f>
        <v>1.2837000000000001</v>
      </c>
      <c r="E100" s="197">
        <f t="shared" si="7"/>
        <v>87</v>
      </c>
      <c r="F100" s="201">
        <f t="shared" si="8"/>
        <v>13824.087562156728</v>
      </c>
      <c r="G100" s="211">
        <f t="shared" si="10"/>
        <v>277</v>
      </c>
      <c r="H100" s="202">
        <f t="shared" si="9"/>
        <v>11380.542212223352</v>
      </c>
      <c r="I100" s="211">
        <f t="shared" si="11"/>
        <v>300</v>
      </c>
      <c r="K100" s="202">
        <f>INDEX('LECI_17-18'!$L$1:$L$507,MATCH('Spending per Student Analysis'!$A100,'LECI_17-18'!A:A,0))</f>
        <v>28935142.379999999</v>
      </c>
      <c r="L100" s="203">
        <f>INDEX('BEFC_17-18'!$T$1:$T$506,MATCH('Spending per Student Analysis'!$A100,'BEFC_17-18'!A:A,0))</f>
        <v>2093.096</v>
      </c>
      <c r="M100" s="203">
        <f>INDEX('BEFC_17-18'!$Z$1:$Z$506,MATCH('Spending per Student Analysis'!$A100,'BEFC_17-18'!A:A,0))</f>
        <v>449.41399999999999</v>
      </c>
      <c r="N100" s="203">
        <f t="shared" si="12"/>
        <v>2542.5100000000002</v>
      </c>
      <c r="R100" s="202">
        <f>INDEX('BEFC_17-18'!$AF$1:$AF$505,MATCH('Spending per Student Analysis'!$A100,'BEFC_17-18'!A:A,0))</f>
        <v>12530159.880000001</v>
      </c>
      <c r="S100" s="202"/>
      <c r="T100" s="202">
        <f>INDEX('BEFC_17-18'!$AD$1:$AD$505,MATCH('Spending per Student Analysis'!$A100,'BEFC_17-18'!A:A,0))</f>
        <v>572869</v>
      </c>
      <c r="AB100" s="202">
        <f>INDEX('Base Analysis'!$Q$1:$Q$503,MATCH('Spending per Student Analysis'!$A100,'Base Analysis'!A:A,0))</f>
        <v>7014153.7748558307</v>
      </c>
      <c r="AC100" s="201">
        <f t="shared" si="13"/>
        <v>5516006.1051441701</v>
      </c>
    </row>
    <row r="101" spans="1:29" x14ac:dyDescent="0.2">
      <c r="A101" s="199">
        <v>105252602</v>
      </c>
      <c r="B101" s="200" t="s">
        <v>111</v>
      </c>
      <c r="C101" s="200" t="s">
        <v>110</v>
      </c>
      <c r="D101" s="197">
        <f>INDEX('BEFC_17-18'!$F$1:$F$505,MATCH('Spending per Student Analysis'!$A101,'BEFC_17-18'!A:A,0))</f>
        <v>1.5648</v>
      </c>
      <c r="E101" s="197">
        <f t="shared" si="7"/>
        <v>16</v>
      </c>
      <c r="F101" s="201">
        <f t="shared" si="8"/>
        <v>12542.444960704259</v>
      </c>
      <c r="G101" s="211">
        <f t="shared" si="10"/>
        <v>423</v>
      </c>
      <c r="H101" s="202">
        <f t="shared" si="9"/>
        <v>8399.9993634076745</v>
      </c>
      <c r="I101" s="211">
        <f t="shared" si="11"/>
        <v>491</v>
      </c>
      <c r="K101" s="202">
        <f>INDEX('LECI_17-18'!$L$1:$L$507,MATCH('Spending per Student Analysis'!$A101,'LECI_17-18'!A:A,0))</f>
        <v>171802246.97999999</v>
      </c>
      <c r="L101" s="203">
        <f>INDEX('BEFC_17-18'!$T$1:$T$506,MATCH('Spending per Student Analysis'!$A101,'BEFC_17-18'!A:A,0))</f>
        <v>13697.668</v>
      </c>
      <c r="M101" s="203">
        <f>INDEX('BEFC_17-18'!$Z$1:$Z$506,MATCH('Spending per Student Analysis'!$A101,'BEFC_17-18'!A:A,0))</f>
        <v>6754.982</v>
      </c>
      <c r="N101" s="203">
        <f t="shared" si="12"/>
        <v>20452.650000000001</v>
      </c>
      <c r="R101" s="202">
        <f>INDEX('BEFC_17-18'!$AF$1:$AF$505,MATCH('Spending per Student Analysis'!$A101,'BEFC_17-18'!A:A,0))</f>
        <v>57330815.600000001</v>
      </c>
      <c r="S101" s="202"/>
      <c r="T101" s="202">
        <f>INDEX('BEFC_17-18'!$AD$1:$AD$505,MATCH('Spending per Student Analysis'!$A101,'BEFC_17-18'!A:A,0))</f>
        <v>6935085</v>
      </c>
      <c r="AB101" s="202">
        <f>INDEX('Base Analysis'!$Q$1:$Q$503,MATCH('Spending per Student Analysis'!$A101,'Base Analysis'!A:A,0))</f>
        <v>84912470.265503451</v>
      </c>
      <c r="AC101" s="201">
        <f t="shared" si="13"/>
        <v>-27581654.66550345</v>
      </c>
    </row>
    <row r="102" spans="1:29" x14ac:dyDescent="0.2">
      <c r="A102" s="199">
        <v>105253303</v>
      </c>
      <c r="B102" s="200" t="s">
        <v>112</v>
      </c>
      <c r="C102" s="200" t="s">
        <v>110</v>
      </c>
      <c r="D102" s="197">
        <f>INDEX('BEFC_17-18'!$F$1:$F$505,MATCH('Spending per Student Analysis'!$A102,'BEFC_17-18'!A:A,0))</f>
        <v>0.69320000000000004</v>
      </c>
      <c r="E102" s="197">
        <f t="shared" si="7"/>
        <v>454</v>
      </c>
      <c r="F102" s="201">
        <f t="shared" si="8"/>
        <v>12340.229554936213</v>
      </c>
      <c r="G102" s="211">
        <f t="shared" si="10"/>
        <v>438</v>
      </c>
      <c r="H102" s="202">
        <f t="shared" si="9"/>
        <v>11604.037828537663</v>
      </c>
      <c r="I102" s="211">
        <f t="shared" si="11"/>
        <v>278</v>
      </c>
      <c r="K102" s="202">
        <f>INDEX('LECI_17-18'!$L$1:$L$507,MATCH('Spending per Student Analysis'!$A102,'LECI_17-18'!A:A,0))</f>
        <v>20031006.140000001</v>
      </c>
      <c r="L102" s="203">
        <f>INDEX('BEFC_17-18'!$T$1:$T$506,MATCH('Spending per Student Analysis'!$A102,'BEFC_17-18'!A:A,0))</f>
        <v>1623.2280000000001</v>
      </c>
      <c r="M102" s="203">
        <f>INDEX('BEFC_17-18'!$Z$1:$Z$506,MATCH('Spending per Student Analysis'!$A102,'BEFC_17-18'!A:A,0))</f>
        <v>102.982</v>
      </c>
      <c r="N102" s="203">
        <f t="shared" si="12"/>
        <v>1726.21</v>
      </c>
      <c r="R102" s="202">
        <f>INDEX('BEFC_17-18'!$AF$1:$AF$505,MATCH('Spending per Student Analysis'!$A102,'BEFC_17-18'!A:A,0))</f>
        <v>2993662.06</v>
      </c>
      <c r="S102" s="202"/>
      <c r="T102" s="202">
        <f>INDEX('BEFC_17-18'!$AD$1:$AD$505,MATCH('Spending per Student Analysis'!$A102,'BEFC_17-18'!A:A,0))</f>
        <v>204152</v>
      </c>
      <c r="AB102" s="202">
        <f>INDEX('Base Analysis'!$Q$1:$Q$503,MATCH('Spending per Student Analysis'!$A102,'Base Analysis'!A:A,0))</f>
        <v>2499617.3702472467</v>
      </c>
      <c r="AC102" s="201">
        <f t="shared" si="13"/>
        <v>494044.68975275336</v>
      </c>
    </row>
    <row r="103" spans="1:29" x14ac:dyDescent="0.2">
      <c r="A103" s="199">
        <v>105253553</v>
      </c>
      <c r="B103" s="200" t="s">
        <v>113</v>
      </c>
      <c r="C103" s="200" t="s">
        <v>110</v>
      </c>
      <c r="D103" s="197">
        <f>INDEX('BEFC_17-18'!$F$1:$F$505,MATCH('Spending per Student Analysis'!$A103,'BEFC_17-18'!A:A,0))</f>
        <v>0.97760000000000002</v>
      </c>
      <c r="E103" s="197">
        <f t="shared" si="7"/>
        <v>294</v>
      </c>
      <c r="F103" s="201">
        <f t="shared" si="8"/>
        <v>12061.908063094523</v>
      </c>
      <c r="G103" s="211">
        <f t="shared" si="10"/>
        <v>454</v>
      </c>
      <c r="H103" s="202">
        <f t="shared" si="9"/>
        <v>10432.854056942457</v>
      </c>
      <c r="I103" s="211">
        <f t="shared" si="11"/>
        <v>408</v>
      </c>
      <c r="K103" s="202">
        <f>INDEX('LECI_17-18'!$L$1:$L$507,MATCH('Spending per Student Analysis'!$A103,'LECI_17-18'!A:A,0))</f>
        <v>26631028.460000001</v>
      </c>
      <c r="L103" s="203">
        <f>INDEX('BEFC_17-18'!$T$1:$T$506,MATCH('Spending per Student Analysis'!$A103,'BEFC_17-18'!A:A,0))</f>
        <v>2207.8620000000001</v>
      </c>
      <c r="M103" s="203">
        <f>INDEX('BEFC_17-18'!$Z$1:$Z$506,MATCH('Spending per Student Analysis'!$A103,'BEFC_17-18'!A:A,0))</f>
        <v>344.75</v>
      </c>
      <c r="N103" s="203">
        <f t="shared" si="12"/>
        <v>2552.6120000000001</v>
      </c>
      <c r="R103" s="202">
        <f>INDEX('BEFC_17-18'!$AF$1:$AF$505,MATCH('Spending per Student Analysis'!$A103,'BEFC_17-18'!A:A,0))</f>
        <v>6549616.7300000004</v>
      </c>
      <c r="S103" s="202"/>
      <c r="T103" s="202">
        <f>INDEX('BEFC_17-18'!$AD$1:$AD$505,MATCH('Spending per Student Analysis'!$A103,'BEFC_17-18'!A:A,0))</f>
        <v>404358</v>
      </c>
      <c r="AB103" s="202">
        <f>INDEX('Base Analysis'!$Q$1:$Q$503,MATCH('Spending per Student Analysis'!$A103,'Base Analysis'!A:A,0))</f>
        <v>4950917.4447610714</v>
      </c>
      <c r="AC103" s="201">
        <f t="shared" si="13"/>
        <v>1598699.2852389291</v>
      </c>
    </row>
    <row r="104" spans="1:29" x14ac:dyDescent="0.2">
      <c r="A104" s="199">
        <v>105253903</v>
      </c>
      <c r="B104" s="200" t="s">
        <v>114</v>
      </c>
      <c r="C104" s="200" t="s">
        <v>110</v>
      </c>
      <c r="D104" s="197">
        <f>INDEX('BEFC_17-18'!$F$1:$F$505,MATCH('Spending per Student Analysis'!$A104,'BEFC_17-18'!A:A,0))</f>
        <v>1.0012000000000001</v>
      </c>
      <c r="E104" s="197">
        <f t="shared" si="7"/>
        <v>278</v>
      </c>
      <c r="F104" s="201">
        <f t="shared" si="8"/>
        <v>12169.74524617821</v>
      </c>
      <c r="G104" s="211">
        <f t="shared" si="10"/>
        <v>449</v>
      </c>
      <c r="H104" s="202">
        <f t="shared" si="9"/>
        <v>10305.357829085355</v>
      </c>
      <c r="I104" s="211">
        <f t="shared" si="11"/>
        <v>423</v>
      </c>
      <c r="K104" s="202">
        <f>INDEX('LECI_17-18'!$L$1:$L$507,MATCH('Spending per Student Analysis'!$A104,'LECI_17-18'!A:A,0))</f>
        <v>26473516.170000002</v>
      </c>
      <c r="L104" s="203">
        <f>INDEX('BEFC_17-18'!$T$1:$T$506,MATCH('Spending per Student Analysis'!$A104,'BEFC_17-18'!A:A,0))</f>
        <v>2175.355</v>
      </c>
      <c r="M104" s="203">
        <f>INDEX('BEFC_17-18'!$Z$1:$Z$506,MATCH('Spending per Student Analysis'!$A104,'BEFC_17-18'!A:A,0))</f>
        <v>393.553</v>
      </c>
      <c r="N104" s="203">
        <f t="shared" si="12"/>
        <v>2568.9079999999999</v>
      </c>
      <c r="R104" s="202">
        <f>INDEX('BEFC_17-18'!$AF$1:$AF$505,MATCH('Spending per Student Analysis'!$A104,'BEFC_17-18'!A:A,0))</f>
        <v>10205272.960000001</v>
      </c>
      <c r="S104" s="202"/>
      <c r="T104" s="202">
        <f>INDEX('BEFC_17-18'!$AD$1:$AD$505,MATCH('Spending per Student Analysis'!$A104,'BEFC_17-18'!A:A,0))</f>
        <v>321270</v>
      </c>
      <c r="AB104" s="202">
        <f>INDEX('Base Analysis'!$Q$1:$Q$503,MATCH('Spending per Student Analysis'!$A104,'Base Analysis'!A:A,0))</f>
        <v>3933599.7036357168</v>
      </c>
      <c r="AC104" s="201">
        <f t="shared" si="13"/>
        <v>6271673.2563642841</v>
      </c>
    </row>
    <row r="105" spans="1:29" x14ac:dyDescent="0.2">
      <c r="A105" s="199">
        <v>105254053</v>
      </c>
      <c r="B105" s="200" t="s">
        <v>115</v>
      </c>
      <c r="C105" s="200" t="s">
        <v>110</v>
      </c>
      <c r="D105" s="197">
        <f>INDEX('BEFC_17-18'!$F$1:$F$505,MATCH('Spending per Student Analysis'!$A105,'BEFC_17-18'!A:A,0))</f>
        <v>1.1182000000000001</v>
      </c>
      <c r="E105" s="197">
        <f t="shared" si="7"/>
        <v>188</v>
      </c>
      <c r="F105" s="201">
        <f t="shared" si="8"/>
        <v>12985.401881354826</v>
      </c>
      <c r="G105" s="211">
        <f t="shared" si="10"/>
        <v>386</v>
      </c>
      <c r="H105" s="202">
        <f t="shared" si="9"/>
        <v>10554.835055954349</v>
      </c>
      <c r="I105" s="211">
        <f t="shared" si="11"/>
        <v>395</v>
      </c>
      <c r="K105" s="202">
        <f>INDEX('LECI_17-18'!$L$1:$L$507,MATCH('Spending per Student Analysis'!$A105,'LECI_17-18'!A:A,0))</f>
        <v>23105652.75</v>
      </c>
      <c r="L105" s="203">
        <f>INDEX('BEFC_17-18'!$T$1:$T$506,MATCH('Spending per Student Analysis'!$A105,'BEFC_17-18'!A:A,0))</f>
        <v>1779.356</v>
      </c>
      <c r="M105" s="203">
        <f>INDEX('BEFC_17-18'!$Z$1:$Z$506,MATCH('Spending per Student Analysis'!$A105,'BEFC_17-18'!A:A,0))</f>
        <v>409.75</v>
      </c>
      <c r="N105" s="203">
        <f t="shared" si="12"/>
        <v>2189.1059999999998</v>
      </c>
      <c r="R105" s="202">
        <f>INDEX('BEFC_17-18'!$AF$1:$AF$505,MATCH('Spending per Student Analysis'!$A105,'BEFC_17-18'!A:A,0))</f>
        <v>8327989.7300000004</v>
      </c>
      <c r="S105" s="202"/>
      <c r="T105" s="202">
        <f>INDEX('BEFC_17-18'!$AD$1:$AD$505,MATCH('Spending per Student Analysis'!$A105,'BEFC_17-18'!A:A,0))</f>
        <v>495461</v>
      </c>
      <c r="AB105" s="202">
        <f>INDEX('Base Analysis'!$Q$1:$Q$503,MATCH('Spending per Student Analysis'!$A105,'Base Analysis'!A:A,0))</f>
        <v>6066369.112856511</v>
      </c>
      <c r="AC105" s="201">
        <f t="shared" si="13"/>
        <v>2261620.6171434894</v>
      </c>
    </row>
    <row r="106" spans="1:29" x14ac:dyDescent="0.2">
      <c r="A106" s="199">
        <v>105254353</v>
      </c>
      <c r="B106" s="200" t="s">
        <v>116</v>
      </c>
      <c r="C106" s="200" t="s">
        <v>110</v>
      </c>
      <c r="D106" s="197">
        <f>INDEX('BEFC_17-18'!$F$1:$F$505,MATCH('Spending per Student Analysis'!$A106,'BEFC_17-18'!A:A,0))</f>
        <v>0.85729999999999995</v>
      </c>
      <c r="E106" s="197">
        <f t="shared" si="7"/>
        <v>375</v>
      </c>
      <c r="F106" s="201">
        <f t="shared" si="8"/>
        <v>12011.186004270276</v>
      </c>
      <c r="G106" s="211">
        <f t="shared" si="10"/>
        <v>456</v>
      </c>
      <c r="H106" s="202">
        <f t="shared" si="9"/>
        <v>10610.152687228057</v>
      </c>
      <c r="I106" s="211">
        <f t="shared" si="11"/>
        <v>383</v>
      </c>
      <c r="K106" s="202">
        <f>INDEX('LECI_17-18'!$L$1:$L$507,MATCH('Spending per Student Analysis'!$A106,'LECI_17-18'!A:A,0))</f>
        <v>26226016.260000002</v>
      </c>
      <c r="L106" s="203">
        <f>INDEX('BEFC_17-18'!$T$1:$T$506,MATCH('Spending per Student Analysis'!$A106,'BEFC_17-18'!A:A,0))</f>
        <v>2183.4659999999999</v>
      </c>
      <c r="M106" s="203">
        <f>INDEX('BEFC_17-18'!$Z$1:$Z$506,MATCH('Spending per Student Analysis'!$A106,'BEFC_17-18'!A:A,0))</f>
        <v>288.31900000000002</v>
      </c>
      <c r="N106" s="203">
        <f t="shared" si="12"/>
        <v>2471.7849999999999</v>
      </c>
      <c r="R106" s="202">
        <f>INDEX('BEFC_17-18'!$AF$1:$AF$505,MATCH('Spending per Student Analysis'!$A106,'BEFC_17-18'!A:A,0))</f>
        <v>8564449.4499999993</v>
      </c>
      <c r="S106" s="202"/>
      <c r="T106" s="202">
        <f>INDEX('BEFC_17-18'!$AD$1:$AD$505,MATCH('Spending per Student Analysis'!$A106,'BEFC_17-18'!A:A,0))</f>
        <v>277554</v>
      </c>
      <c r="AB106" s="202">
        <f>INDEX('Base Analysis'!$Q$1:$Q$503,MATCH('Spending per Student Analysis'!$A106,'Base Analysis'!A:A,0))</f>
        <v>3398344.3698502551</v>
      </c>
      <c r="AC106" s="201">
        <f t="shared" si="13"/>
        <v>5166105.0801497437</v>
      </c>
    </row>
    <row r="107" spans="1:29" x14ac:dyDescent="0.2">
      <c r="A107" s="199">
        <v>105256553</v>
      </c>
      <c r="B107" s="200" t="s">
        <v>117</v>
      </c>
      <c r="C107" s="200" t="s">
        <v>110</v>
      </c>
      <c r="D107" s="197">
        <f>INDEX('BEFC_17-18'!$F$1:$F$505,MATCH('Spending per Student Analysis'!$A107,'BEFC_17-18'!A:A,0))</f>
        <v>1.0431999999999999</v>
      </c>
      <c r="E107" s="197">
        <f t="shared" si="7"/>
        <v>249</v>
      </c>
      <c r="F107" s="201">
        <f t="shared" si="8"/>
        <v>13133.751789527843</v>
      </c>
      <c r="G107" s="211">
        <f t="shared" si="10"/>
        <v>373</v>
      </c>
      <c r="H107" s="202">
        <f t="shared" si="9"/>
        <v>11840.400621982306</v>
      </c>
      <c r="I107" s="211">
        <f t="shared" si="11"/>
        <v>259</v>
      </c>
      <c r="K107" s="202">
        <f>INDEX('LECI_17-18'!$L$1:$L$507,MATCH('Spending per Student Analysis'!$A107,'LECI_17-18'!A:A,0))</f>
        <v>16082082.060000001</v>
      </c>
      <c r="L107" s="203">
        <f>INDEX('BEFC_17-18'!$T$1:$T$506,MATCH('Spending per Student Analysis'!$A107,'BEFC_17-18'!A:A,0))</f>
        <v>1224.4849999999999</v>
      </c>
      <c r="M107" s="203">
        <f>INDEX('BEFC_17-18'!$Z$1:$Z$506,MATCH('Spending per Student Analysis'!$A107,'BEFC_17-18'!A:A,0))</f>
        <v>133.75299999999999</v>
      </c>
      <c r="N107" s="203">
        <f t="shared" si="12"/>
        <v>1358.2379999999998</v>
      </c>
      <c r="R107" s="202">
        <f>INDEX('BEFC_17-18'!$AF$1:$AF$505,MATCH('Spending per Student Analysis'!$A107,'BEFC_17-18'!A:A,0))</f>
        <v>8190209.3399999999</v>
      </c>
      <c r="S107" s="202"/>
      <c r="T107" s="202">
        <f>INDEX('BEFC_17-18'!$AD$1:$AD$505,MATCH('Spending per Student Analysis'!$A107,'BEFC_17-18'!A:A,0))</f>
        <v>288222</v>
      </c>
      <c r="AB107" s="202">
        <f>INDEX('Base Analysis'!$Q$1:$Q$503,MATCH('Spending per Student Analysis'!$A107,'Base Analysis'!A:A,0))</f>
        <v>3528965.1395356893</v>
      </c>
      <c r="AC107" s="201">
        <f t="shared" si="13"/>
        <v>4661244.2004643101</v>
      </c>
    </row>
    <row r="108" spans="1:29" x14ac:dyDescent="0.2">
      <c r="A108" s="199">
        <v>105257602</v>
      </c>
      <c r="B108" s="200" t="s">
        <v>118</v>
      </c>
      <c r="C108" s="200" t="s">
        <v>110</v>
      </c>
      <c r="D108" s="197">
        <f>INDEX('BEFC_17-18'!$F$1:$F$505,MATCH('Spending per Student Analysis'!$A108,'BEFC_17-18'!A:A,0))</f>
        <v>0.95540000000000003</v>
      </c>
      <c r="E108" s="197">
        <f t="shared" si="7"/>
        <v>310</v>
      </c>
      <c r="F108" s="201">
        <f t="shared" si="8"/>
        <v>11896.009043129503</v>
      </c>
      <c r="G108" s="211">
        <f t="shared" si="10"/>
        <v>462</v>
      </c>
      <c r="H108" s="202">
        <f t="shared" si="9"/>
        <v>10568.69415750921</v>
      </c>
      <c r="I108" s="211">
        <f t="shared" si="11"/>
        <v>394</v>
      </c>
      <c r="K108" s="202">
        <f>INDEX('LECI_17-18'!$L$1:$L$507,MATCH('Spending per Student Analysis'!$A108,'LECI_17-18'!A:A,0))</f>
        <v>81435783.450000003</v>
      </c>
      <c r="L108" s="203">
        <f>INDEX('BEFC_17-18'!$T$1:$T$506,MATCH('Spending per Student Analysis'!$A108,'BEFC_17-18'!A:A,0))</f>
        <v>6845.6390000000001</v>
      </c>
      <c r="M108" s="203">
        <f>INDEX('BEFC_17-18'!$Z$1:$Z$506,MATCH('Spending per Student Analysis'!$A108,'BEFC_17-18'!A:A,0))</f>
        <v>859.73900000000003</v>
      </c>
      <c r="N108" s="203">
        <f t="shared" si="12"/>
        <v>7705.3780000000006</v>
      </c>
      <c r="R108" s="202">
        <f>INDEX('BEFC_17-18'!$AF$1:$AF$505,MATCH('Spending per Student Analysis'!$A108,'BEFC_17-18'!A:A,0))</f>
        <v>13304085.949999999</v>
      </c>
      <c r="S108" s="202"/>
      <c r="T108" s="202">
        <f>INDEX('BEFC_17-18'!$AD$1:$AD$505,MATCH('Spending per Student Analysis'!$A108,'BEFC_17-18'!A:A,0))</f>
        <v>1089662</v>
      </c>
      <c r="AB108" s="202">
        <f>INDEX('Base Analysis'!$Q$1:$Q$503,MATCH('Spending per Student Analysis'!$A108,'Base Analysis'!A:A,0))</f>
        <v>13341710.480768576</v>
      </c>
      <c r="AC108" s="201">
        <f t="shared" si="13"/>
        <v>-37624.530768577009</v>
      </c>
    </row>
    <row r="109" spans="1:29" x14ac:dyDescent="0.2">
      <c r="A109" s="199">
        <v>105258303</v>
      </c>
      <c r="B109" s="200" t="s">
        <v>119</v>
      </c>
      <c r="C109" s="200" t="s">
        <v>110</v>
      </c>
      <c r="D109" s="197">
        <f>INDEX('BEFC_17-18'!$F$1:$F$505,MATCH('Spending per Student Analysis'!$A109,'BEFC_17-18'!A:A,0))</f>
        <v>1.0770999999999999</v>
      </c>
      <c r="E109" s="197">
        <f t="shared" si="7"/>
        <v>218</v>
      </c>
      <c r="F109" s="201">
        <f t="shared" si="8"/>
        <v>11929.445005852807</v>
      </c>
      <c r="G109" s="211">
        <f t="shared" si="10"/>
        <v>459</v>
      </c>
      <c r="H109" s="202">
        <f t="shared" si="9"/>
        <v>10355.928236848551</v>
      </c>
      <c r="I109" s="211">
        <f t="shared" si="11"/>
        <v>416</v>
      </c>
      <c r="K109" s="202">
        <f>INDEX('LECI_17-18'!$L$1:$L$507,MATCH('Spending per Student Analysis'!$A109,'LECI_17-18'!A:A,0))</f>
        <v>20127657.850000001</v>
      </c>
      <c r="L109" s="203">
        <f>INDEX('BEFC_17-18'!$T$1:$T$506,MATCH('Spending per Student Analysis'!$A109,'BEFC_17-18'!A:A,0))</f>
        <v>1687.2249999999999</v>
      </c>
      <c r="M109" s="203">
        <f>INDEX('BEFC_17-18'!$Z$1:$Z$506,MATCH('Spending per Student Analysis'!$A109,'BEFC_17-18'!A:A,0))</f>
        <v>256.363</v>
      </c>
      <c r="N109" s="203">
        <f t="shared" si="12"/>
        <v>1943.588</v>
      </c>
      <c r="R109" s="202">
        <f>INDEX('BEFC_17-18'!$AF$1:$AF$505,MATCH('Spending per Student Analysis'!$A109,'BEFC_17-18'!A:A,0))</f>
        <v>8303240.5300000003</v>
      </c>
      <c r="S109" s="202"/>
      <c r="T109" s="202">
        <f>INDEX('BEFC_17-18'!$AD$1:$AD$505,MATCH('Spending per Student Analysis'!$A109,'BEFC_17-18'!A:A,0))</f>
        <v>355488</v>
      </c>
      <c r="AB109" s="202">
        <f>INDEX('Base Analysis'!$Q$1:$Q$503,MATCH('Spending per Student Analysis'!$A109,'Base Analysis'!A:A,0))</f>
        <v>4352563.5250328314</v>
      </c>
      <c r="AC109" s="201">
        <f t="shared" si="13"/>
        <v>3950677.0049671689</v>
      </c>
    </row>
    <row r="110" spans="1:29" x14ac:dyDescent="0.2">
      <c r="A110" s="199">
        <v>105258503</v>
      </c>
      <c r="B110" s="200" t="s">
        <v>120</v>
      </c>
      <c r="C110" s="200" t="s">
        <v>110</v>
      </c>
      <c r="D110" s="197">
        <f>INDEX('BEFC_17-18'!$F$1:$F$505,MATCH('Spending per Student Analysis'!$A110,'BEFC_17-18'!A:A,0))</f>
        <v>1.0577000000000001</v>
      </c>
      <c r="E110" s="197">
        <f t="shared" si="7"/>
        <v>233</v>
      </c>
      <c r="F110" s="201">
        <f t="shared" si="8"/>
        <v>12759.450896686798</v>
      </c>
      <c r="G110" s="211">
        <f t="shared" si="10"/>
        <v>398</v>
      </c>
      <c r="H110" s="202">
        <f t="shared" si="9"/>
        <v>10206.453630132051</v>
      </c>
      <c r="I110" s="211">
        <f t="shared" si="11"/>
        <v>428</v>
      </c>
      <c r="K110" s="202">
        <f>INDEX('LECI_17-18'!$L$1:$L$507,MATCH('Spending per Student Analysis'!$A110,'LECI_17-18'!A:A,0))</f>
        <v>18279993.199999999</v>
      </c>
      <c r="L110" s="203">
        <f>INDEX('BEFC_17-18'!$T$1:$T$506,MATCH('Spending per Student Analysis'!$A110,'BEFC_17-18'!A:A,0))</f>
        <v>1432.663</v>
      </c>
      <c r="M110" s="203">
        <f>INDEX('BEFC_17-18'!$Z$1:$Z$506,MATCH('Spending per Student Analysis'!$A110,'BEFC_17-18'!A:A,0))</f>
        <v>358.36</v>
      </c>
      <c r="N110" s="203">
        <f t="shared" si="12"/>
        <v>1791.0230000000001</v>
      </c>
      <c r="R110" s="202">
        <f>INDEX('BEFC_17-18'!$AF$1:$AF$505,MATCH('Spending per Student Analysis'!$A110,'BEFC_17-18'!A:A,0))</f>
        <v>8840339.5299999993</v>
      </c>
      <c r="S110" s="202"/>
      <c r="T110" s="202">
        <f>INDEX('BEFC_17-18'!$AD$1:$AD$505,MATCH('Spending per Student Analysis'!$A110,'BEFC_17-18'!A:A,0))</f>
        <v>269941</v>
      </c>
      <c r="AB110" s="202">
        <f>INDEX('Base Analysis'!$Q$1:$Q$503,MATCH('Spending per Student Analysis'!$A110,'Base Analysis'!A:A,0))</f>
        <v>3305128.8586004735</v>
      </c>
      <c r="AC110" s="201">
        <f t="shared" si="13"/>
        <v>5535210.6713995263</v>
      </c>
    </row>
    <row r="111" spans="1:29" x14ac:dyDescent="0.2">
      <c r="A111" s="199">
        <v>105259103</v>
      </c>
      <c r="B111" s="200" t="s">
        <v>121</v>
      </c>
      <c r="C111" s="200" t="s">
        <v>110</v>
      </c>
      <c r="D111" s="197">
        <f>INDEX('BEFC_17-18'!$F$1:$F$505,MATCH('Spending per Student Analysis'!$A111,'BEFC_17-18'!A:A,0))</f>
        <v>1.2442</v>
      </c>
      <c r="E111" s="197">
        <f t="shared" si="7"/>
        <v>107</v>
      </c>
      <c r="F111" s="201">
        <f t="shared" si="8"/>
        <v>14220.20158693864</v>
      </c>
      <c r="G111" s="211">
        <f t="shared" si="10"/>
        <v>242</v>
      </c>
      <c r="H111" s="202">
        <f t="shared" si="9"/>
        <v>11431.014854675179</v>
      </c>
      <c r="I111" s="211">
        <f t="shared" si="11"/>
        <v>292</v>
      </c>
      <c r="K111" s="202">
        <f>INDEX('LECI_17-18'!$L$1:$L$507,MATCH('Spending per Student Analysis'!$A111,'LECI_17-18'!A:A,0))</f>
        <v>16231549.560000001</v>
      </c>
      <c r="L111" s="203">
        <f>INDEX('BEFC_17-18'!$T$1:$T$506,MATCH('Spending per Student Analysis'!$A111,'BEFC_17-18'!A:A,0))</f>
        <v>1141.443</v>
      </c>
      <c r="M111" s="203">
        <f>INDEX('BEFC_17-18'!$Z$1:$Z$506,MATCH('Spending per Student Analysis'!$A111,'BEFC_17-18'!A:A,0))</f>
        <v>278.51400000000001</v>
      </c>
      <c r="N111" s="203">
        <f t="shared" si="12"/>
        <v>1419.9569999999999</v>
      </c>
      <c r="R111" s="202">
        <f>INDEX('BEFC_17-18'!$AF$1:$AF$505,MATCH('Spending per Student Analysis'!$A111,'BEFC_17-18'!A:A,0))</f>
        <v>9107919.1999999993</v>
      </c>
      <c r="S111" s="202"/>
      <c r="T111" s="202">
        <f>INDEX('BEFC_17-18'!$AD$1:$AD$505,MATCH('Spending per Student Analysis'!$A111,'BEFC_17-18'!A:A,0))</f>
        <v>306584</v>
      </c>
      <c r="AB111" s="202">
        <f>INDEX('Base Analysis'!$Q$1:$Q$503,MATCH('Spending per Student Analysis'!$A111,'Base Analysis'!A:A,0))</f>
        <v>3753787.3358762609</v>
      </c>
      <c r="AC111" s="201">
        <f t="shared" si="13"/>
        <v>5354131.8641237384</v>
      </c>
    </row>
    <row r="112" spans="1:29" x14ac:dyDescent="0.2">
      <c r="A112" s="199">
        <v>105259703</v>
      </c>
      <c r="B112" s="200" t="s">
        <v>122</v>
      </c>
      <c r="C112" s="200" t="s">
        <v>110</v>
      </c>
      <c r="D112" s="197">
        <f>INDEX('BEFC_17-18'!$F$1:$F$505,MATCH('Spending per Student Analysis'!$A112,'BEFC_17-18'!A:A,0))</f>
        <v>0.8377</v>
      </c>
      <c r="E112" s="197">
        <f t="shared" si="7"/>
        <v>388</v>
      </c>
      <c r="F112" s="201">
        <f t="shared" si="8"/>
        <v>14175.745612236602</v>
      </c>
      <c r="G112" s="211">
        <f t="shared" si="10"/>
        <v>246</v>
      </c>
      <c r="H112" s="202">
        <f t="shared" si="9"/>
        <v>11875.900040560422</v>
      </c>
      <c r="I112" s="211">
        <f t="shared" si="11"/>
        <v>252</v>
      </c>
      <c r="K112" s="202">
        <f>INDEX('LECI_17-18'!$L$1:$L$507,MATCH('Spending per Student Analysis'!$A112,'LECI_17-18'!A:A,0))</f>
        <v>19705122.77</v>
      </c>
      <c r="L112" s="203">
        <f>INDEX('BEFC_17-18'!$T$1:$T$506,MATCH('Spending per Student Analysis'!$A112,'BEFC_17-18'!A:A,0))</f>
        <v>1390.059</v>
      </c>
      <c r="M112" s="203">
        <f>INDEX('BEFC_17-18'!$Z$1:$Z$506,MATCH('Spending per Student Analysis'!$A112,'BEFC_17-18'!A:A,0))</f>
        <v>269.19400000000002</v>
      </c>
      <c r="N112" s="203">
        <f t="shared" si="12"/>
        <v>1659.2529999999999</v>
      </c>
      <c r="R112" s="202">
        <f>INDEX('BEFC_17-18'!$AF$1:$AF$505,MATCH('Spending per Student Analysis'!$A112,'BEFC_17-18'!A:A,0))</f>
        <v>6532990.8799999999</v>
      </c>
      <c r="S112" s="202"/>
      <c r="T112" s="202">
        <f>INDEX('BEFC_17-18'!$AD$1:$AD$505,MATCH('Spending per Student Analysis'!$A112,'BEFC_17-18'!A:A,0))</f>
        <v>201667</v>
      </c>
      <c r="AB112" s="202">
        <f>INDEX('Base Analysis'!$Q$1:$Q$503,MATCH('Spending per Student Analysis'!$A112,'Base Analysis'!A:A,0))</f>
        <v>2469184.2079234309</v>
      </c>
      <c r="AC112" s="201">
        <f t="shared" si="13"/>
        <v>4063806.6720765689</v>
      </c>
    </row>
    <row r="113" spans="1:29" x14ac:dyDescent="0.2">
      <c r="A113" s="199">
        <v>105628302</v>
      </c>
      <c r="B113" s="200" t="s">
        <v>123</v>
      </c>
      <c r="C113" s="200" t="s">
        <v>124</v>
      </c>
      <c r="D113" s="197">
        <f>INDEX('BEFC_17-18'!$F$1:$F$505,MATCH('Spending per Student Analysis'!$A113,'BEFC_17-18'!A:A,0))</f>
        <v>1.2170000000000001</v>
      </c>
      <c r="E113" s="197">
        <f t="shared" si="7"/>
        <v>120</v>
      </c>
      <c r="F113" s="201">
        <f t="shared" si="8"/>
        <v>14574.967865508426</v>
      </c>
      <c r="G113" s="211">
        <f t="shared" si="10"/>
        <v>210</v>
      </c>
      <c r="H113" s="202">
        <f t="shared" si="9"/>
        <v>12293.318750045706</v>
      </c>
      <c r="I113" s="211">
        <f t="shared" si="11"/>
        <v>208</v>
      </c>
      <c r="K113" s="202">
        <f>INDEX('LECI_17-18'!$L$1:$L$507,MATCH('Spending per Student Analysis'!$A113,'LECI_17-18'!A:A,0))</f>
        <v>68918668.349999994</v>
      </c>
      <c r="L113" s="203">
        <f>INDEX('BEFC_17-18'!$T$1:$T$506,MATCH('Spending per Student Analysis'!$A113,'BEFC_17-18'!A:A,0))</f>
        <v>4728.5640000000003</v>
      </c>
      <c r="M113" s="203">
        <f>INDEX('BEFC_17-18'!$Z$1:$Z$506,MATCH('Spending per Student Analysis'!$A113,'BEFC_17-18'!A:A,0))</f>
        <v>877.625</v>
      </c>
      <c r="N113" s="203">
        <f t="shared" si="12"/>
        <v>5606.1890000000003</v>
      </c>
      <c r="R113" s="202">
        <f>INDEX('BEFC_17-18'!$AF$1:$AF$505,MATCH('Spending per Student Analysis'!$A113,'BEFC_17-18'!A:A,0))</f>
        <v>24179327.449999999</v>
      </c>
      <c r="S113" s="202"/>
      <c r="T113" s="202">
        <f>INDEX('BEFC_17-18'!$AD$1:$AD$505,MATCH('Spending per Student Analysis'!$A113,'BEFC_17-18'!A:A,0))</f>
        <v>1082180</v>
      </c>
      <c r="AB113" s="202">
        <f>INDEX('Base Analysis'!$Q$1:$Q$503,MATCH('Spending per Student Analysis'!$A113,'Base Analysis'!A:A,0))</f>
        <v>13250105.918086795</v>
      </c>
      <c r="AC113" s="201">
        <f t="shared" si="13"/>
        <v>10929221.531913204</v>
      </c>
    </row>
    <row r="114" spans="1:29" x14ac:dyDescent="0.2">
      <c r="A114" s="199">
        <v>106160303</v>
      </c>
      <c r="B114" s="200" t="s">
        <v>125</v>
      </c>
      <c r="C114" s="200" t="s">
        <v>126</v>
      </c>
      <c r="D114" s="197">
        <f>INDEX('BEFC_17-18'!$F$1:$F$505,MATCH('Spending per Student Analysis'!$A114,'BEFC_17-18'!A:A,0))</f>
        <v>1.1819999999999999</v>
      </c>
      <c r="E114" s="197">
        <f t="shared" si="7"/>
        <v>141</v>
      </c>
      <c r="F114" s="201">
        <f t="shared" si="8"/>
        <v>16978.833188190016</v>
      </c>
      <c r="G114" s="211">
        <f t="shared" si="10"/>
        <v>78</v>
      </c>
      <c r="H114" s="202">
        <f t="shared" si="9"/>
        <v>12250.30048320537</v>
      </c>
      <c r="I114" s="211">
        <f t="shared" si="11"/>
        <v>211</v>
      </c>
      <c r="K114" s="202">
        <f>INDEX('LECI_17-18'!$L$1:$L$507,MATCH('Spending per Student Analysis'!$A114,'LECI_17-18'!A:A,0))</f>
        <v>12087910.5</v>
      </c>
      <c r="L114" s="203">
        <f>INDEX('BEFC_17-18'!$T$1:$T$506,MATCH('Spending per Student Analysis'!$A114,'BEFC_17-18'!A:A,0))</f>
        <v>711.94</v>
      </c>
      <c r="M114" s="203">
        <f>INDEX('BEFC_17-18'!$Z$1:$Z$506,MATCH('Spending per Student Analysis'!$A114,'BEFC_17-18'!A:A,0))</f>
        <v>274.80399999999997</v>
      </c>
      <c r="N114" s="203">
        <f t="shared" si="12"/>
        <v>986.74400000000003</v>
      </c>
      <c r="R114" s="202">
        <f>INDEX('BEFC_17-18'!$AF$1:$AF$505,MATCH('Spending per Student Analysis'!$A114,'BEFC_17-18'!A:A,0))</f>
        <v>5742112.9800000004</v>
      </c>
      <c r="S114" s="202"/>
      <c r="T114" s="202">
        <f>INDEX('BEFC_17-18'!$AD$1:$AD$505,MATCH('Spending per Student Analysis'!$A114,'BEFC_17-18'!A:A,0))</f>
        <v>161761</v>
      </c>
      <c r="AB114" s="202">
        <f>INDEX('Base Analysis'!$Q$1:$Q$503,MATCH('Spending per Student Analysis'!$A114,'Base Analysis'!A:A,0))</f>
        <v>1980584.9954242543</v>
      </c>
      <c r="AC114" s="201">
        <f t="shared" si="13"/>
        <v>3761527.9845757461</v>
      </c>
    </row>
    <row r="115" spans="1:29" x14ac:dyDescent="0.2">
      <c r="A115" s="199">
        <v>106161203</v>
      </c>
      <c r="B115" s="200" t="s">
        <v>127</v>
      </c>
      <c r="C115" s="200" t="s">
        <v>126</v>
      </c>
      <c r="D115" s="197">
        <f>INDEX('BEFC_17-18'!$F$1:$F$505,MATCH('Spending per Student Analysis'!$A115,'BEFC_17-18'!A:A,0))</f>
        <v>1.2974000000000001</v>
      </c>
      <c r="E115" s="197">
        <f t="shared" si="7"/>
        <v>79</v>
      </c>
      <c r="F115" s="201">
        <f t="shared" si="8"/>
        <v>14706.663816006585</v>
      </c>
      <c r="G115" s="211">
        <f t="shared" si="10"/>
        <v>200</v>
      </c>
      <c r="H115" s="202">
        <f t="shared" si="9"/>
        <v>10954.471681420162</v>
      </c>
      <c r="I115" s="211">
        <f t="shared" si="11"/>
        <v>350</v>
      </c>
      <c r="K115" s="202">
        <f>INDEX('LECI_17-18'!$L$1:$L$507,MATCH('Spending per Student Analysis'!$A115,'LECI_17-18'!A:A,0))</f>
        <v>11453064.460000001</v>
      </c>
      <c r="L115" s="203">
        <f>INDEX('BEFC_17-18'!$T$1:$T$506,MATCH('Spending per Student Analysis'!$A115,'BEFC_17-18'!A:A,0))</f>
        <v>778.76700000000005</v>
      </c>
      <c r="M115" s="203">
        <f>INDEX('BEFC_17-18'!$Z$1:$Z$506,MATCH('Spending per Student Analysis'!$A115,'BEFC_17-18'!A:A,0))</f>
        <v>266.74799999999999</v>
      </c>
      <c r="N115" s="203">
        <f t="shared" si="12"/>
        <v>1045.5150000000001</v>
      </c>
      <c r="R115" s="202">
        <f>INDEX('BEFC_17-18'!$AF$1:$AF$505,MATCH('Spending per Student Analysis'!$A115,'BEFC_17-18'!A:A,0))</f>
        <v>2660676.44</v>
      </c>
      <c r="S115" s="202"/>
      <c r="T115" s="202">
        <f>INDEX('BEFC_17-18'!$AD$1:$AD$505,MATCH('Spending per Student Analysis'!$A115,'BEFC_17-18'!A:A,0))</f>
        <v>220058</v>
      </c>
      <c r="AB115" s="202">
        <f>INDEX('Base Analysis'!$Q$1:$Q$503,MATCH('Spending per Student Analysis'!$A115,'Base Analysis'!A:A,0))</f>
        <v>2694369.1467244639</v>
      </c>
      <c r="AC115" s="201">
        <f t="shared" si="13"/>
        <v>-33692.706724463962</v>
      </c>
    </row>
    <row r="116" spans="1:29" x14ac:dyDescent="0.2">
      <c r="A116" s="199">
        <v>106161703</v>
      </c>
      <c r="B116" s="200" t="s">
        <v>128</v>
      </c>
      <c r="C116" s="200" t="s">
        <v>126</v>
      </c>
      <c r="D116" s="197">
        <f>INDEX('BEFC_17-18'!$F$1:$F$505,MATCH('Spending per Student Analysis'!$A116,'BEFC_17-18'!A:A,0))</f>
        <v>1.5197000000000001</v>
      </c>
      <c r="E116" s="197">
        <f t="shared" si="7"/>
        <v>22</v>
      </c>
      <c r="F116" s="201">
        <f t="shared" si="8"/>
        <v>14103.651402051219</v>
      </c>
      <c r="G116" s="211">
        <f t="shared" si="10"/>
        <v>251</v>
      </c>
      <c r="H116" s="202">
        <f t="shared" si="9"/>
        <v>10855.927250228007</v>
      </c>
      <c r="I116" s="211">
        <f t="shared" si="11"/>
        <v>364</v>
      </c>
      <c r="K116" s="202">
        <f>INDEX('LECI_17-18'!$L$1:$L$507,MATCH('Spending per Student Analysis'!$A116,'LECI_17-18'!A:A,0))</f>
        <v>13176674.810000001</v>
      </c>
      <c r="L116" s="203">
        <f>INDEX('BEFC_17-18'!$T$1:$T$506,MATCH('Spending per Student Analysis'!$A116,'BEFC_17-18'!A:A,0))</f>
        <v>934.274</v>
      </c>
      <c r="M116" s="203">
        <f>INDEX('BEFC_17-18'!$Z$1:$Z$506,MATCH('Spending per Student Analysis'!$A116,'BEFC_17-18'!A:A,0))</f>
        <v>279.50299999999999</v>
      </c>
      <c r="N116" s="203">
        <f t="shared" si="12"/>
        <v>1213.777</v>
      </c>
      <c r="R116" s="202">
        <f>INDEX('BEFC_17-18'!$AF$1:$AF$505,MATCH('Spending per Student Analysis'!$A116,'BEFC_17-18'!A:A,0))</f>
        <v>4907982.09</v>
      </c>
      <c r="S116" s="202"/>
      <c r="T116" s="202">
        <f>INDEX('BEFC_17-18'!$AD$1:$AD$505,MATCH('Spending per Student Analysis'!$A116,'BEFC_17-18'!A:A,0))</f>
        <v>322117</v>
      </c>
      <c r="AB116" s="202">
        <f>INDEX('Base Analysis'!$Q$1:$Q$503,MATCH('Spending per Student Analysis'!$A116,'Base Analysis'!A:A,0))</f>
        <v>3943964.8369161757</v>
      </c>
      <c r="AC116" s="201">
        <f t="shared" si="13"/>
        <v>964017.25308382418</v>
      </c>
    </row>
    <row r="117" spans="1:29" x14ac:dyDescent="0.2">
      <c r="A117" s="199">
        <v>106166503</v>
      </c>
      <c r="B117" s="200" t="s">
        <v>129</v>
      </c>
      <c r="C117" s="200" t="s">
        <v>126</v>
      </c>
      <c r="D117" s="197">
        <f>INDEX('BEFC_17-18'!$F$1:$F$505,MATCH('Spending per Student Analysis'!$A117,'BEFC_17-18'!A:A,0))</f>
        <v>1.1246</v>
      </c>
      <c r="E117" s="197">
        <f t="shared" si="7"/>
        <v>182</v>
      </c>
      <c r="F117" s="201">
        <f t="shared" si="8"/>
        <v>13558.029305294736</v>
      </c>
      <c r="G117" s="211">
        <f t="shared" si="10"/>
        <v>315</v>
      </c>
      <c r="H117" s="202">
        <f t="shared" si="9"/>
        <v>10880.867031883585</v>
      </c>
      <c r="I117" s="211">
        <f t="shared" si="11"/>
        <v>360</v>
      </c>
      <c r="K117" s="202">
        <f>INDEX('LECI_17-18'!$L$1:$L$507,MATCH('Spending per Student Analysis'!$A117,'LECI_17-18'!A:A,0))</f>
        <v>14677963.199999999</v>
      </c>
      <c r="L117" s="203">
        <f>INDEX('BEFC_17-18'!$T$1:$T$506,MATCH('Spending per Student Analysis'!$A117,'BEFC_17-18'!A:A,0))</f>
        <v>1082.6030000000001</v>
      </c>
      <c r="M117" s="203">
        <f>INDEX('BEFC_17-18'!$Z$1:$Z$506,MATCH('Spending per Student Analysis'!$A117,'BEFC_17-18'!A:A,0))</f>
        <v>266.36700000000002</v>
      </c>
      <c r="N117" s="203">
        <f t="shared" si="12"/>
        <v>1348.97</v>
      </c>
      <c r="R117" s="202">
        <f>INDEX('BEFC_17-18'!$AF$1:$AF$505,MATCH('Spending per Student Analysis'!$A117,'BEFC_17-18'!A:A,0))</f>
        <v>6756699.6500000004</v>
      </c>
      <c r="S117" s="202"/>
      <c r="T117" s="202">
        <f>INDEX('BEFC_17-18'!$AD$1:$AD$505,MATCH('Spending per Student Analysis'!$A117,'BEFC_17-18'!A:A,0))</f>
        <v>233245</v>
      </c>
      <c r="AB117" s="202">
        <f>INDEX('Base Analysis'!$Q$1:$Q$503,MATCH('Spending per Student Analysis'!$A117,'Base Analysis'!A:A,0))</f>
        <v>2855826.7459845864</v>
      </c>
      <c r="AC117" s="201">
        <f t="shared" si="13"/>
        <v>3900872.904015414</v>
      </c>
    </row>
    <row r="118" spans="1:29" x14ac:dyDescent="0.2">
      <c r="A118" s="199">
        <v>106167504</v>
      </c>
      <c r="B118" s="200" t="s">
        <v>130</v>
      </c>
      <c r="C118" s="200" t="s">
        <v>126</v>
      </c>
      <c r="D118" s="197">
        <f>INDEX('BEFC_17-18'!$F$1:$F$505,MATCH('Spending per Student Analysis'!$A118,'BEFC_17-18'!A:A,0))</f>
        <v>1.0657000000000001</v>
      </c>
      <c r="E118" s="197">
        <f t="shared" si="7"/>
        <v>228</v>
      </c>
      <c r="F118" s="201">
        <f t="shared" si="8"/>
        <v>13176.791633868183</v>
      </c>
      <c r="G118" s="211">
        <f t="shared" si="10"/>
        <v>369</v>
      </c>
      <c r="H118" s="202">
        <f t="shared" si="9"/>
        <v>9956.6591360085877</v>
      </c>
      <c r="I118" s="211">
        <f t="shared" si="11"/>
        <v>437</v>
      </c>
      <c r="K118" s="202">
        <f>INDEX('LECI_17-18'!$L$1:$L$507,MATCH('Spending per Student Analysis'!$A118,'LECI_17-18'!A:A,0))</f>
        <v>7716948.4900000002</v>
      </c>
      <c r="L118" s="203">
        <f>INDEX('BEFC_17-18'!$T$1:$T$506,MATCH('Spending per Student Analysis'!$A118,'BEFC_17-18'!A:A,0))</f>
        <v>585.64700000000005</v>
      </c>
      <c r="M118" s="203">
        <f>INDEX('BEFC_17-18'!$Z$1:$Z$506,MATCH('Spending per Student Analysis'!$A118,'BEFC_17-18'!A:A,0))</f>
        <v>189.40700000000001</v>
      </c>
      <c r="N118" s="203">
        <f t="shared" si="12"/>
        <v>775.05400000000009</v>
      </c>
      <c r="R118" s="202">
        <f>INDEX('BEFC_17-18'!$AF$1:$AF$505,MATCH('Spending per Student Analysis'!$A118,'BEFC_17-18'!A:A,0))</f>
        <v>3308456.87</v>
      </c>
      <c r="S118" s="202"/>
      <c r="T118" s="202">
        <f>INDEX('BEFC_17-18'!$AD$1:$AD$505,MATCH('Spending per Student Analysis'!$A118,'BEFC_17-18'!A:A,0))</f>
        <v>79815</v>
      </c>
      <c r="AB118" s="202">
        <f>INDEX('Base Analysis'!$Q$1:$Q$503,MATCH('Spending per Student Analysis'!$A118,'Base Analysis'!A:A,0))</f>
        <v>977248.65087749413</v>
      </c>
      <c r="AC118" s="201">
        <f t="shared" si="13"/>
        <v>2331208.2191225057</v>
      </c>
    </row>
    <row r="119" spans="1:29" x14ac:dyDescent="0.2">
      <c r="A119" s="199">
        <v>106168003</v>
      </c>
      <c r="B119" s="200" t="s">
        <v>131</v>
      </c>
      <c r="C119" s="200" t="s">
        <v>126</v>
      </c>
      <c r="D119" s="197">
        <f>INDEX('BEFC_17-18'!$F$1:$F$505,MATCH('Spending per Student Analysis'!$A119,'BEFC_17-18'!A:A,0))</f>
        <v>1.2729999999999999</v>
      </c>
      <c r="E119" s="197">
        <f t="shared" si="7"/>
        <v>92</v>
      </c>
      <c r="F119" s="201">
        <f t="shared" si="8"/>
        <v>13774.903069311938</v>
      </c>
      <c r="G119" s="211">
        <f t="shared" si="10"/>
        <v>284</v>
      </c>
      <c r="H119" s="202">
        <f t="shared" si="9"/>
        <v>10585.100678785329</v>
      </c>
      <c r="I119" s="211">
        <f t="shared" si="11"/>
        <v>391</v>
      </c>
      <c r="K119" s="202">
        <f>INDEX('LECI_17-18'!$L$1:$L$507,MATCH('Spending per Student Analysis'!$A119,'LECI_17-18'!A:A,0))</f>
        <v>15798463.880000001</v>
      </c>
      <c r="L119" s="203">
        <f>INDEX('BEFC_17-18'!$T$1:$T$506,MATCH('Spending per Student Analysis'!$A119,'BEFC_17-18'!A:A,0))</f>
        <v>1146.902</v>
      </c>
      <c r="M119" s="203">
        <f>INDEX('BEFC_17-18'!$Z$1:$Z$506,MATCH('Spending per Student Analysis'!$A119,'BEFC_17-18'!A:A,0))</f>
        <v>345.61700000000002</v>
      </c>
      <c r="N119" s="203">
        <f t="shared" si="12"/>
        <v>1492.519</v>
      </c>
      <c r="R119" s="202">
        <f>INDEX('BEFC_17-18'!$AF$1:$AF$505,MATCH('Spending per Student Analysis'!$A119,'BEFC_17-18'!A:A,0))</f>
        <v>8352829.3899999997</v>
      </c>
      <c r="S119" s="202"/>
      <c r="T119" s="202">
        <f>INDEX('BEFC_17-18'!$AD$1:$AD$505,MATCH('Spending per Student Analysis'!$A119,'BEFC_17-18'!A:A,0))</f>
        <v>246976</v>
      </c>
      <c r="AB119" s="202">
        <f>INDEX('Base Analysis'!$Q$1:$Q$503,MATCH('Spending per Student Analysis'!$A119,'Base Analysis'!A:A,0))</f>
        <v>3023951.36564621</v>
      </c>
      <c r="AC119" s="201">
        <f t="shared" si="13"/>
        <v>5328878.0243537892</v>
      </c>
    </row>
    <row r="120" spans="1:29" x14ac:dyDescent="0.2">
      <c r="A120" s="199">
        <v>106169003</v>
      </c>
      <c r="B120" s="200" t="s">
        <v>132</v>
      </c>
      <c r="C120" s="200" t="s">
        <v>126</v>
      </c>
      <c r="D120" s="197">
        <f>INDEX('BEFC_17-18'!$F$1:$F$505,MATCH('Spending per Student Analysis'!$A120,'BEFC_17-18'!A:A,0))</f>
        <v>1.2632000000000001</v>
      </c>
      <c r="E120" s="197">
        <f t="shared" si="7"/>
        <v>97</v>
      </c>
      <c r="F120" s="201">
        <f t="shared" si="8"/>
        <v>16380.55232675669</v>
      </c>
      <c r="G120" s="211">
        <f t="shared" si="10"/>
        <v>100</v>
      </c>
      <c r="H120" s="202">
        <f t="shared" si="9"/>
        <v>12024.383184735429</v>
      </c>
      <c r="I120" s="211">
        <f t="shared" si="11"/>
        <v>233</v>
      </c>
      <c r="K120" s="202">
        <f>INDEX('LECI_17-18'!$L$1:$L$507,MATCH('Spending per Student Analysis'!$A120,'LECI_17-18'!A:A,0))</f>
        <v>9723757.9499999993</v>
      </c>
      <c r="L120" s="203">
        <f>INDEX('BEFC_17-18'!$T$1:$T$506,MATCH('Spending per Student Analysis'!$A120,'BEFC_17-18'!A:A,0))</f>
        <v>593.61599999999999</v>
      </c>
      <c r="M120" s="203">
        <f>INDEX('BEFC_17-18'!$Z$1:$Z$506,MATCH('Spending per Student Analysis'!$A120,'BEFC_17-18'!A:A,0))</f>
        <v>215.054</v>
      </c>
      <c r="N120" s="203">
        <f t="shared" si="12"/>
        <v>808.67</v>
      </c>
      <c r="R120" s="202">
        <f>INDEX('BEFC_17-18'!$AF$1:$AF$505,MATCH('Spending per Student Analysis'!$A120,'BEFC_17-18'!A:A,0))</f>
        <v>5460000.1399999997</v>
      </c>
      <c r="S120" s="202"/>
      <c r="T120" s="202">
        <f>INDEX('BEFC_17-18'!$AD$1:$AD$505,MATCH('Spending per Student Analysis'!$A120,'BEFC_17-18'!A:A,0))</f>
        <v>189519</v>
      </c>
      <c r="AB120" s="202">
        <f>INDEX('Base Analysis'!$Q$1:$Q$503,MATCH('Spending per Student Analysis'!$A120,'Base Analysis'!A:A,0))</f>
        <v>2320446.7776101455</v>
      </c>
      <c r="AC120" s="201">
        <f t="shared" si="13"/>
        <v>3139553.3623898542</v>
      </c>
    </row>
    <row r="121" spans="1:29" x14ac:dyDescent="0.2">
      <c r="A121" s="199">
        <v>106172003</v>
      </c>
      <c r="B121" s="200" t="s">
        <v>133</v>
      </c>
      <c r="C121" s="200" t="s">
        <v>134</v>
      </c>
      <c r="D121" s="197">
        <f>INDEX('BEFC_17-18'!$F$1:$F$505,MATCH('Spending per Student Analysis'!$A121,'BEFC_17-18'!A:A,0))</f>
        <v>1.2129000000000001</v>
      </c>
      <c r="E121" s="197">
        <f t="shared" si="7"/>
        <v>121</v>
      </c>
      <c r="F121" s="201">
        <f t="shared" si="8"/>
        <v>12715.068183583753</v>
      </c>
      <c r="G121" s="211">
        <f t="shared" si="10"/>
        <v>405</v>
      </c>
      <c r="H121" s="202">
        <f t="shared" si="9"/>
        <v>10539.877237928264</v>
      </c>
      <c r="I121" s="211">
        <f t="shared" si="11"/>
        <v>396</v>
      </c>
      <c r="K121" s="202">
        <f>INDEX('LECI_17-18'!$L$1:$L$507,MATCH('Spending per Student Analysis'!$A121,'LECI_17-18'!A:A,0))</f>
        <v>49265968.479999997</v>
      </c>
      <c r="L121" s="203">
        <f>INDEX('BEFC_17-18'!$T$1:$T$506,MATCH('Spending per Student Analysis'!$A121,'BEFC_17-18'!A:A,0))</f>
        <v>3874.6129999999998</v>
      </c>
      <c r="M121" s="203">
        <f>INDEX('BEFC_17-18'!$Z$1:$Z$506,MATCH('Spending per Student Analysis'!$A121,'BEFC_17-18'!A:A,0))</f>
        <v>799.63199999999995</v>
      </c>
      <c r="N121" s="203">
        <f t="shared" si="12"/>
        <v>4674.2449999999999</v>
      </c>
      <c r="R121" s="202">
        <f>INDEX('BEFC_17-18'!$AF$1:$AF$505,MATCH('Spending per Student Analysis'!$A121,'BEFC_17-18'!A:A,0))</f>
        <v>14851667.43</v>
      </c>
      <c r="S121" s="202"/>
      <c r="T121" s="202">
        <f>INDEX('BEFC_17-18'!$AD$1:$AD$505,MATCH('Spending per Student Analysis'!$A121,'BEFC_17-18'!A:A,0))</f>
        <v>885115</v>
      </c>
      <c r="AB121" s="202">
        <f>INDEX('Base Analysis'!$Q$1:$Q$503,MATCH('Spending per Student Analysis'!$A121,'Base Analysis'!A:A,0))</f>
        <v>10837258.404599596</v>
      </c>
      <c r="AC121" s="201">
        <f t="shared" si="13"/>
        <v>4014409.0254004039</v>
      </c>
    </row>
    <row r="122" spans="1:29" x14ac:dyDescent="0.2">
      <c r="A122" s="199">
        <v>106272003</v>
      </c>
      <c r="B122" s="200" t="s">
        <v>135</v>
      </c>
      <c r="C122" s="200" t="s">
        <v>136</v>
      </c>
      <c r="D122" s="197">
        <f>INDEX('BEFC_17-18'!$F$1:$F$505,MATCH('Spending per Student Analysis'!$A122,'BEFC_17-18'!A:A,0))</f>
        <v>1.4497</v>
      </c>
      <c r="E122" s="197">
        <f t="shared" si="7"/>
        <v>34</v>
      </c>
      <c r="F122" s="201">
        <f t="shared" si="8"/>
        <v>21680.80279960758</v>
      </c>
      <c r="G122" s="211">
        <f t="shared" si="10"/>
        <v>7</v>
      </c>
      <c r="H122" s="202">
        <f t="shared" si="9"/>
        <v>13078.877914118042</v>
      </c>
      <c r="I122" s="211">
        <f t="shared" si="11"/>
        <v>149</v>
      </c>
      <c r="K122" s="202">
        <f>INDEX('LECI_17-18'!$L$1:$L$507,MATCH('Spending per Student Analysis'!$A122,'LECI_17-18'!A:A,0))</f>
        <v>10541444.810000001</v>
      </c>
      <c r="L122" s="203">
        <f>INDEX('BEFC_17-18'!$T$1:$T$506,MATCH('Spending per Student Analysis'!$A122,'BEFC_17-18'!A:A,0))</f>
        <v>486.21100000000001</v>
      </c>
      <c r="M122" s="203">
        <f>INDEX('BEFC_17-18'!$Z$1:$Z$506,MATCH('Spending per Student Analysis'!$A122,'BEFC_17-18'!A:A,0))</f>
        <v>319.779</v>
      </c>
      <c r="N122" s="203">
        <f t="shared" si="12"/>
        <v>805.99</v>
      </c>
      <c r="R122" s="202">
        <f>INDEX('BEFC_17-18'!$AF$1:$AF$505,MATCH('Spending per Student Analysis'!$A122,'BEFC_17-18'!A:A,0))</f>
        <v>2496827.38</v>
      </c>
      <c r="S122" s="202"/>
      <c r="T122" s="202">
        <f>INDEX('BEFC_17-18'!$AD$1:$AD$505,MATCH('Spending per Student Analysis'!$A122,'BEFC_17-18'!A:A,0))</f>
        <v>264134</v>
      </c>
      <c r="AB122" s="202">
        <f>INDEX('Base Analysis'!$Q$1:$Q$503,MATCH('Spending per Student Analysis'!$A122,'Base Analysis'!A:A,0))</f>
        <v>3234029.4761323459</v>
      </c>
      <c r="AC122" s="201">
        <f t="shared" si="13"/>
        <v>-737202.09613234596</v>
      </c>
    </row>
    <row r="123" spans="1:29" x14ac:dyDescent="0.2">
      <c r="A123" s="199">
        <v>106330703</v>
      </c>
      <c r="B123" s="200" t="s">
        <v>137</v>
      </c>
      <c r="C123" s="200" t="s">
        <v>138</v>
      </c>
      <c r="D123" s="197">
        <f>INDEX('BEFC_17-18'!$F$1:$F$505,MATCH('Spending per Student Analysis'!$A123,'BEFC_17-18'!A:A,0))</f>
        <v>1.1398999999999999</v>
      </c>
      <c r="E123" s="197">
        <f t="shared" si="7"/>
        <v>172</v>
      </c>
      <c r="F123" s="201">
        <f t="shared" si="8"/>
        <v>13335.81992524128</v>
      </c>
      <c r="G123" s="211">
        <f t="shared" si="10"/>
        <v>345</v>
      </c>
      <c r="H123" s="202">
        <f t="shared" si="9"/>
        <v>10422.300961802857</v>
      </c>
      <c r="I123" s="211">
        <f t="shared" si="11"/>
        <v>412</v>
      </c>
      <c r="K123" s="202">
        <f>INDEX('LECI_17-18'!$L$1:$L$507,MATCH('Spending per Student Analysis'!$A123,'LECI_17-18'!A:A,0))</f>
        <v>13910447.07</v>
      </c>
      <c r="L123" s="203">
        <f>INDEX('BEFC_17-18'!$T$1:$T$506,MATCH('Spending per Student Analysis'!$A123,'BEFC_17-18'!A:A,0))</f>
        <v>1043.0889999999999</v>
      </c>
      <c r="M123" s="203">
        <f>INDEX('BEFC_17-18'!$Z$1:$Z$506,MATCH('Spending per Student Analysis'!$A123,'BEFC_17-18'!A:A,0))</f>
        <v>291.59199999999998</v>
      </c>
      <c r="N123" s="203">
        <f t="shared" si="12"/>
        <v>1334.681</v>
      </c>
      <c r="R123" s="202">
        <f>INDEX('BEFC_17-18'!$AF$1:$AF$505,MATCH('Spending per Student Analysis'!$A123,'BEFC_17-18'!A:A,0))</f>
        <v>6815226.1600000001</v>
      </c>
      <c r="S123" s="202"/>
      <c r="T123" s="202">
        <f>INDEX('BEFC_17-18'!$AD$1:$AD$505,MATCH('Spending per Student Analysis'!$A123,'BEFC_17-18'!A:A,0))</f>
        <v>186685</v>
      </c>
      <c r="AB123" s="202">
        <f>INDEX('Base Analysis'!$Q$1:$Q$503,MATCH('Spending per Student Analysis'!$A123,'Base Analysis'!A:A,0))</f>
        <v>2285753.7166480939</v>
      </c>
      <c r="AC123" s="201">
        <f t="shared" si="13"/>
        <v>4529472.4433519058</v>
      </c>
    </row>
    <row r="124" spans="1:29" x14ac:dyDescent="0.2">
      <c r="A124" s="199">
        <v>106330803</v>
      </c>
      <c r="B124" s="200" t="s">
        <v>139</v>
      </c>
      <c r="C124" s="200" t="s">
        <v>138</v>
      </c>
      <c r="D124" s="197">
        <f>INDEX('BEFC_17-18'!$F$1:$F$505,MATCH('Spending per Student Analysis'!$A124,'BEFC_17-18'!A:A,0))</f>
        <v>1.2553000000000001</v>
      </c>
      <c r="E124" s="197">
        <f t="shared" si="7"/>
        <v>102</v>
      </c>
      <c r="F124" s="201">
        <f t="shared" si="8"/>
        <v>12953.574087264278</v>
      </c>
      <c r="G124" s="211">
        <f t="shared" si="10"/>
        <v>389</v>
      </c>
      <c r="H124" s="202">
        <f t="shared" si="9"/>
        <v>10266.645805117469</v>
      </c>
      <c r="I124" s="211">
        <f t="shared" si="11"/>
        <v>425</v>
      </c>
      <c r="K124" s="202">
        <f>INDEX('LECI_17-18'!$L$1:$L$507,MATCH('Spending per Student Analysis'!$A124,'LECI_17-18'!A:A,0))</f>
        <v>20459587.359999999</v>
      </c>
      <c r="L124" s="203">
        <f>INDEX('BEFC_17-18'!$T$1:$T$506,MATCH('Spending per Student Analysis'!$A124,'BEFC_17-18'!A:A,0))</f>
        <v>1579.4549999999999</v>
      </c>
      <c r="M124" s="203">
        <f>INDEX('BEFC_17-18'!$Z$1:$Z$506,MATCH('Spending per Student Analysis'!$A124,'BEFC_17-18'!A:A,0))</f>
        <v>413.36599999999999</v>
      </c>
      <c r="N124" s="203">
        <f t="shared" si="12"/>
        <v>1992.8209999999999</v>
      </c>
      <c r="R124" s="202">
        <f>INDEX('BEFC_17-18'!$AF$1:$AF$505,MATCH('Spending per Student Analysis'!$A124,'BEFC_17-18'!A:A,0))</f>
        <v>8661899.0600000005</v>
      </c>
      <c r="S124" s="202"/>
      <c r="T124" s="202">
        <f>INDEX('BEFC_17-18'!$AD$1:$AD$505,MATCH('Spending per Student Analysis'!$A124,'BEFC_17-18'!A:A,0))</f>
        <v>374663</v>
      </c>
      <c r="AB124" s="202">
        <f>INDEX('Base Analysis'!$Q$1:$Q$503,MATCH('Spending per Student Analysis'!$A124,'Base Analysis'!A:A,0))</f>
        <v>4587336.0260965144</v>
      </c>
      <c r="AC124" s="201">
        <f t="shared" si="13"/>
        <v>4074563.0339034861</v>
      </c>
    </row>
    <row r="125" spans="1:29" x14ac:dyDescent="0.2">
      <c r="A125" s="199">
        <v>106338003</v>
      </c>
      <c r="B125" s="200" t="s">
        <v>140</v>
      </c>
      <c r="C125" s="200" t="s">
        <v>138</v>
      </c>
      <c r="D125" s="197">
        <f>INDEX('BEFC_17-18'!$F$1:$F$505,MATCH('Spending per Student Analysis'!$A125,'BEFC_17-18'!A:A,0))</f>
        <v>1.2629999999999999</v>
      </c>
      <c r="E125" s="197">
        <f t="shared" si="7"/>
        <v>98</v>
      </c>
      <c r="F125" s="201">
        <f t="shared" si="8"/>
        <v>15306.877477707896</v>
      </c>
      <c r="G125" s="211">
        <f t="shared" si="10"/>
        <v>151</v>
      </c>
      <c r="H125" s="202">
        <f t="shared" si="9"/>
        <v>12491.029673121318</v>
      </c>
      <c r="I125" s="211">
        <f t="shared" si="11"/>
        <v>191</v>
      </c>
      <c r="K125" s="202">
        <f>INDEX('LECI_17-18'!$L$1:$L$507,MATCH('Spending per Student Analysis'!$A125,'LECI_17-18'!A:A,0))</f>
        <v>35549595.359999999</v>
      </c>
      <c r="L125" s="203">
        <f>INDEX('BEFC_17-18'!$T$1:$T$506,MATCH('Spending per Student Analysis'!$A125,'BEFC_17-18'!A:A,0))</f>
        <v>2322.4589999999998</v>
      </c>
      <c r="M125" s="203">
        <f>INDEX('BEFC_17-18'!$Z$1:$Z$506,MATCH('Spending per Student Analysis'!$A125,'BEFC_17-18'!A:A,0))</f>
        <v>523.55100000000004</v>
      </c>
      <c r="N125" s="203">
        <f t="shared" si="12"/>
        <v>2846.0099999999998</v>
      </c>
      <c r="R125" s="202">
        <f>INDEX('BEFC_17-18'!$AF$1:$AF$505,MATCH('Spending per Student Analysis'!$A125,'BEFC_17-18'!A:A,0))</f>
        <v>14997857.300000001</v>
      </c>
      <c r="S125" s="202"/>
      <c r="T125" s="202">
        <f>INDEX('BEFC_17-18'!$AD$1:$AD$505,MATCH('Spending per Student Analysis'!$A125,'BEFC_17-18'!A:A,0))</f>
        <v>438141</v>
      </c>
      <c r="AB125" s="202">
        <f>INDEX('Base Analysis'!$Q$1:$Q$503,MATCH('Spending per Student Analysis'!$A125,'Base Analysis'!A:A,0))</f>
        <v>5364548.0218805345</v>
      </c>
      <c r="AC125" s="201">
        <f t="shared" si="13"/>
        <v>9633309.2781194672</v>
      </c>
    </row>
    <row r="126" spans="1:29" x14ac:dyDescent="0.2">
      <c r="A126" s="199">
        <v>106611303</v>
      </c>
      <c r="B126" s="200" t="s">
        <v>141</v>
      </c>
      <c r="C126" s="200" t="s">
        <v>142</v>
      </c>
      <c r="D126" s="197">
        <f>INDEX('BEFC_17-18'!$F$1:$F$505,MATCH('Spending per Student Analysis'!$A126,'BEFC_17-18'!A:A,0))</f>
        <v>1.1032999999999999</v>
      </c>
      <c r="E126" s="197">
        <f t="shared" si="7"/>
        <v>196</v>
      </c>
      <c r="F126" s="201">
        <f t="shared" si="8"/>
        <v>13768.917711453641</v>
      </c>
      <c r="G126" s="211">
        <f t="shared" si="10"/>
        <v>285</v>
      </c>
      <c r="H126" s="202">
        <f t="shared" si="9"/>
        <v>11240.422784690543</v>
      </c>
      <c r="I126" s="211">
        <f t="shared" si="11"/>
        <v>318</v>
      </c>
      <c r="K126" s="202">
        <f>INDEX('LECI_17-18'!$L$1:$L$507,MATCH('Spending per Student Analysis'!$A126,'LECI_17-18'!A:A,0))</f>
        <v>16657856.949999999</v>
      </c>
      <c r="L126" s="203">
        <f>INDEX('BEFC_17-18'!$T$1:$T$506,MATCH('Spending per Student Analysis'!$A126,'BEFC_17-18'!A:A,0))</f>
        <v>1209.816</v>
      </c>
      <c r="M126" s="203">
        <f>INDEX('BEFC_17-18'!$Z$1:$Z$506,MATCH('Spending per Student Analysis'!$A126,'BEFC_17-18'!A:A,0))</f>
        <v>272.14400000000001</v>
      </c>
      <c r="N126" s="203">
        <f t="shared" si="12"/>
        <v>1481.96</v>
      </c>
      <c r="R126" s="202">
        <f>INDEX('BEFC_17-18'!$AF$1:$AF$505,MATCH('Spending per Student Analysis'!$A126,'BEFC_17-18'!A:A,0))</f>
        <v>6570601.1900000004</v>
      </c>
      <c r="S126" s="202"/>
      <c r="T126" s="202">
        <f>INDEX('BEFC_17-18'!$AD$1:$AD$505,MATCH('Spending per Student Analysis'!$A126,'BEFC_17-18'!A:A,0))</f>
        <v>206628</v>
      </c>
      <c r="AB126" s="202">
        <f>INDEX('Base Analysis'!$Q$1:$Q$503,MATCH('Spending per Student Analysis'!$A126,'Base Analysis'!A:A,0))</f>
        <v>2529929.618417576</v>
      </c>
      <c r="AC126" s="201">
        <f t="shared" si="13"/>
        <v>4040671.5715824245</v>
      </c>
    </row>
    <row r="127" spans="1:29" x14ac:dyDescent="0.2">
      <c r="A127" s="199">
        <v>106612203</v>
      </c>
      <c r="B127" s="200" t="s">
        <v>143</v>
      </c>
      <c r="C127" s="200" t="s">
        <v>142</v>
      </c>
      <c r="D127" s="197">
        <f>INDEX('BEFC_17-18'!$F$1:$F$505,MATCH('Spending per Student Analysis'!$A127,'BEFC_17-18'!A:A,0))</f>
        <v>1.2302999999999999</v>
      </c>
      <c r="E127" s="197">
        <f t="shared" si="7"/>
        <v>111</v>
      </c>
      <c r="F127" s="201">
        <f t="shared" si="8"/>
        <v>14269.058389804335</v>
      </c>
      <c r="G127" s="211">
        <f t="shared" si="10"/>
        <v>239</v>
      </c>
      <c r="H127" s="202">
        <f t="shared" si="9"/>
        <v>11507.844004661354</v>
      </c>
      <c r="I127" s="211">
        <f t="shared" si="11"/>
        <v>283</v>
      </c>
      <c r="K127" s="202">
        <f>INDEX('LECI_17-18'!$L$1:$L$507,MATCH('Spending per Student Analysis'!$A127,'LECI_17-18'!A:A,0))</f>
        <v>28045306.309999999</v>
      </c>
      <c r="L127" s="203">
        <f>INDEX('BEFC_17-18'!$T$1:$T$506,MATCH('Spending per Student Analysis'!$A127,'BEFC_17-18'!A:A,0))</f>
        <v>1965.463</v>
      </c>
      <c r="M127" s="203">
        <f>INDEX('BEFC_17-18'!$Z$1:$Z$506,MATCH('Spending per Student Analysis'!$A127,'BEFC_17-18'!A:A,0))</f>
        <v>471.59699999999998</v>
      </c>
      <c r="N127" s="203">
        <f t="shared" si="12"/>
        <v>2437.06</v>
      </c>
      <c r="R127" s="202">
        <f>INDEX('BEFC_17-18'!$AF$1:$AF$505,MATCH('Spending per Student Analysis'!$A127,'BEFC_17-18'!A:A,0))</f>
        <v>11216584.49</v>
      </c>
      <c r="S127" s="202"/>
      <c r="T127" s="202">
        <f>INDEX('BEFC_17-18'!$AD$1:$AD$505,MATCH('Spending per Student Analysis'!$A127,'BEFC_17-18'!A:A,0))</f>
        <v>484637</v>
      </c>
      <c r="AB127" s="202">
        <f>INDEX('Base Analysis'!$Q$1:$Q$503,MATCH('Spending per Student Analysis'!$A127,'Base Analysis'!A:A,0))</f>
        <v>5933849.0608524559</v>
      </c>
      <c r="AC127" s="201">
        <f t="shared" si="13"/>
        <v>5282735.4291475443</v>
      </c>
    </row>
    <row r="128" spans="1:29" x14ac:dyDescent="0.2">
      <c r="A128" s="199">
        <v>106616203</v>
      </c>
      <c r="B128" s="200" t="s">
        <v>144</v>
      </c>
      <c r="C128" s="200" t="s">
        <v>142</v>
      </c>
      <c r="D128" s="197">
        <f>INDEX('BEFC_17-18'!$F$1:$F$505,MATCH('Spending per Student Analysis'!$A128,'BEFC_17-18'!A:A,0))</f>
        <v>1.3998999999999999</v>
      </c>
      <c r="E128" s="197">
        <f t="shared" si="7"/>
        <v>44</v>
      </c>
      <c r="F128" s="201">
        <f t="shared" si="8"/>
        <v>12560.460652771399</v>
      </c>
      <c r="G128" s="211">
        <f t="shared" si="10"/>
        <v>421</v>
      </c>
      <c r="H128" s="202">
        <f t="shared" si="9"/>
        <v>9257.6983368433721</v>
      </c>
      <c r="I128" s="211">
        <f t="shared" si="11"/>
        <v>475</v>
      </c>
      <c r="K128" s="202">
        <f>INDEX('LECI_17-18'!$L$1:$L$507,MATCH('Spending per Student Analysis'!$A128,'LECI_17-18'!A:A,0))</f>
        <v>26752952.199999999</v>
      </c>
      <c r="L128" s="203">
        <f>INDEX('BEFC_17-18'!$T$1:$T$506,MATCH('Spending per Student Analysis'!$A128,'BEFC_17-18'!A:A,0))</f>
        <v>2129.9340000000002</v>
      </c>
      <c r="M128" s="203">
        <f>INDEX('BEFC_17-18'!$Z$1:$Z$506,MATCH('Spending per Student Analysis'!$A128,'BEFC_17-18'!A:A,0))</f>
        <v>759.87199999999996</v>
      </c>
      <c r="N128" s="203">
        <f t="shared" si="12"/>
        <v>2889.806</v>
      </c>
      <c r="R128" s="202">
        <f>INDEX('BEFC_17-18'!$AF$1:$AF$505,MATCH('Spending per Student Analysis'!$A128,'BEFC_17-18'!A:A,0))</f>
        <v>13304779.51</v>
      </c>
      <c r="S128" s="202"/>
      <c r="T128" s="202">
        <f>INDEX('BEFC_17-18'!$AD$1:$AD$505,MATCH('Spending per Student Analysis'!$A128,'BEFC_17-18'!A:A,0))</f>
        <v>746399</v>
      </c>
      <c r="AB128" s="202">
        <f>INDEX('Base Analysis'!$Q$1:$Q$503,MATCH('Spending per Student Analysis'!$A128,'Base Analysis'!A:A,0))</f>
        <v>9138838.6777527072</v>
      </c>
      <c r="AC128" s="201">
        <f t="shared" si="13"/>
        <v>4165940.8322472926</v>
      </c>
    </row>
    <row r="129" spans="1:29" x14ac:dyDescent="0.2">
      <c r="A129" s="199">
        <v>106617203</v>
      </c>
      <c r="B129" s="200" t="s">
        <v>145</v>
      </c>
      <c r="C129" s="200" t="s">
        <v>142</v>
      </c>
      <c r="D129" s="197">
        <f>INDEX('BEFC_17-18'!$F$1:$F$505,MATCH('Spending per Student Analysis'!$A129,'BEFC_17-18'!A:A,0))</f>
        <v>1.3879999999999999</v>
      </c>
      <c r="E129" s="197">
        <f t="shared" si="7"/>
        <v>47</v>
      </c>
      <c r="F129" s="201">
        <f t="shared" si="8"/>
        <v>13836.238595491721</v>
      </c>
      <c r="G129" s="211">
        <f t="shared" si="10"/>
        <v>275</v>
      </c>
      <c r="H129" s="202">
        <f t="shared" si="9"/>
        <v>9965.2428377112501</v>
      </c>
      <c r="I129" s="211">
        <f t="shared" si="11"/>
        <v>436</v>
      </c>
      <c r="K129" s="202">
        <f>INDEX('LECI_17-18'!$L$1:$L$507,MATCH('Spending per Student Analysis'!$A129,'LECI_17-18'!A:A,0))</f>
        <v>27297570.469999999</v>
      </c>
      <c r="L129" s="203">
        <f>INDEX('BEFC_17-18'!$T$1:$T$506,MATCH('Spending per Student Analysis'!$A129,'BEFC_17-18'!A:A,0))</f>
        <v>1972.904</v>
      </c>
      <c r="M129" s="203">
        <f>INDEX('BEFC_17-18'!$Z$1:$Z$506,MATCH('Spending per Student Analysis'!$A129,'BEFC_17-18'!A:A,0))</f>
        <v>766.37400000000002</v>
      </c>
      <c r="N129" s="203">
        <f t="shared" si="12"/>
        <v>2739.2780000000002</v>
      </c>
      <c r="R129" s="202">
        <f>INDEX('BEFC_17-18'!$AF$1:$AF$505,MATCH('Spending per Student Analysis'!$A129,'BEFC_17-18'!A:A,0))</f>
        <v>13109279.560000001</v>
      </c>
      <c r="S129" s="202"/>
      <c r="T129" s="202">
        <f>INDEX('BEFC_17-18'!$AD$1:$AD$505,MATCH('Spending per Student Analysis'!$A129,'BEFC_17-18'!A:A,0))</f>
        <v>730970</v>
      </c>
      <c r="AB129" s="202">
        <f>INDEX('Base Analysis'!$Q$1:$Q$503,MATCH('Spending per Student Analysis'!$A129,'Base Analysis'!A:A,0))</f>
        <v>8949922.4043445494</v>
      </c>
      <c r="AC129" s="201">
        <f t="shared" si="13"/>
        <v>4159357.1556554511</v>
      </c>
    </row>
    <row r="130" spans="1:29" x14ac:dyDescent="0.2">
      <c r="A130" s="199">
        <v>106618603</v>
      </c>
      <c r="B130" s="200" t="s">
        <v>146</v>
      </c>
      <c r="C130" s="200" t="s">
        <v>142</v>
      </c>
      <c r="D130" s="197">
        <f>INDEX('BEFC_17-18'!$F$1:$F$505,MATCH('Spending per Student Analysis'!$A130,'BEFC_17-18'!A:A,0))</f>
        <v>1.1748000000000001</v>
      </c>
      <c r="E130" s="197">
        <f t="shared" ref="E130:E193" si="14">RANK(D130,$D$2:$D$501)</f>
        <v>149</v>
      </c>
      <c r="F130" s="201">
        <f t="shared" ref="F130:F193" si="15">K130/L130</f>
        <v>13289.395158025129</v>
      </c>
      <c r="G130" s="211">
        <f t="shared" si="10"/>
        <v>349</v>
      </c>
      <c r="H130" s="202">
        <f t="shared" ref="H130:H193" si="16">K130/(L130+M130)</f>
        <v>10874.855114251994</v>
      </c>
      <c r="I130" s="211">
        <f t="shared" si="11"/>
        <v>362</v>
      </c>
      <c r="K130" s="202">
        <f>INDEX('LECI_17-18'!$L$1:$L$507,MATCH('Spending per Student Analysis'!$A130,'LECI_17-18'!A:A,0))</f>
        <v>12144407.449999999</v>
      </c>
      <c r="L130" s="203">
        <f>INDEX('BEFC_17-18'!$T$1:$T$506,MATCH('Spending per Student Analysis'!$A130,'BEFC_17-18'!A:A,0))</f>
        <v>913.84199999999998</v>
      </c>
      <c r="M130" s="203">
        <f>INDEX('BEFC_17-18'!$Z$1:$Z$506,MATCH('Spending per Student Analysis'!$A130,'BEFC_17-18'!A:A,0))</f>
        <v>202.9</v>
      </c>
      <c r="N130" s="203">
        <f t="shared" si="12"/>
        <v>1116.742</v>
      </c>
      <c r="R130" s="202">
        <f>INDEX('BEFC_17-18'!$AF$1:$AF$505,MATCH('Spending per Student Analysis'!$A130,'BEFC_17-18'!A:A,0))</f>
        <v>6438030.5899999999</v>
      </c>
      <c r="S130" s="202"/>
      <c r="T130" s="202">
        <f>INDEX('BEFC_17-18'!$AD$1:$AD$505,MATCH('Spending per Student Analysis'!$A130,'BEFC_17-18'!A:A,0))</f>
        <v>182041</v>
      </c>
      <c r="AB130" s="202">
        <f>INDEX('Base Analysis'!$Q$1:$Q$503,MATCH('Spending per Student Analysis'!$A130,'Base Analysis'!A:A,0))</f>
        <v>2228896.1612429935</v>
      </c>
      <c r="AC130" s="201">
        <f t="shared" si="13"/>
        <v>4209134.4287570063</v>
      </c>
    </row>
    <row r="131" spans="1:29" x14ac:dyDescent="0.2">
      <c r="A131" s="199">
        <v>107650603</v>
      </c>
      <c r="B131" s="200" t="s">
        <v>147</v>
      </c>
      <c r="C131" s="200" t="s">
        <v>148</v>
      </c>
      <c r="D131" s="197">
        <f>INDEX('BEFC_17-18'!$F$1:$F$505,MATCH('Spending per Student Analysis'!$A131,'BEFC_17-18'!A:A,0))</f>
        <v>0.97929999999999995</v>
      </c>
      <c r="E131" s="197">
        <f t="shared" si="14"/>
        <v>292</v>
      </c>
      <c r="F131" s="201">
        <f t="shared" si="15"/>
        <v>13643.930123573715</v>
      </c>
      <c r="G131" s="211">
        <f t="shared" ref="G131:G194" si="17">RANK(F131,$F$2:$F$501,0)</f>
        <v>303</v>
      </c>
      <c r="H131" s="202">
        <f t="shared" si="16"/>
        <v>11991.396478651171</v>
      </c>
      <c r="I131" s="211">
        <f t="shared" ref="I131:I194" si="18">RANK(H131,$H$2:$H$501,0)</f>
        <v>234</v>
      </c>
      <c r="K131" s="202">
        <f>INDEX('LECI_17-18'!$L$1:$L$507,MATCH('Spending per Student Analysis'!$A131,'LECI_17-18'!A:A,0))</f>
        <v>34718822.130000003</v>
      </c>
      <c r="L131" s="203">
        <f>INDEX('BEFC_17-18'!$T$1:$T$506,MATCH('Spending per Student Analysis'!$A131,'BEFC_17-18'!A:A,0))</f>
        <v>2544.6350000000002</v>
      </c>
      <c r="M131" s="203">
        <f>INDEX('BEFC_17-18'!$Z$1:$Z$506,MATCH('Spending per Student Analysis'!$A131,'BEFC_17-18'!A:A,0))</f>
        <v>350.67599999999999</v>
      </c>
      <c r="N131" s="203">
        <f t="shared" ref="N131:N194" si="19">M131+L131</f>
        <v>2895.3110000000001</v>
      </c>
      <c r="R131" s="202">
        <f>INDEX('BEFC_17-18'!$AF$1:$AF$505,MATCH('Spending per Student Analysis'!$A131,'BEFC_17-18'!A:A,0))</f>
        <v>9342627.8200000003</v>
      </c>
      <c r="S131" s="202"/>
      <c r="T131" s="202">
        <f>INDEX('BEFC_17-18'!$AD$1:$AD$505,MATCH('Spending per Student Analysis'!$A131,'BEFC_17-18'!A:A,0))</f>
        <v>386048</v>
      </c>
      <c r="AB131" s="202">
        <f>INDEX('Base Analysis'!$Q$1:$Q$503,MATCH('Spending per Student Analysis'!$A131,'Base Analysis'!A:A,0))</f>
        <v>4726733.3031073622</v>
      </c>
      <c r="AC131" s="201">
        <f t="shared" ref="AC131:AC194" si="20">R131-AB131</f>
        <v>4615894.5168926381</v>
      </c>
    </row>
    <row r="132" spans="1:29" x14ac:dyDescent="0.2">
      <c r="A132" s="199">
        <v>107650703</v>
      </c>
      <c r="B132" s="200" t="s">
        <v>149</v>
      </c>
      <c r="C132" s="200" t="s">
        <v>148</v>
      </c>
      <c r="D132" s="197">
        <f>INDEX('BEFC_17-18'!$F$1:$F$505,MATCH('Spending per Student Analysis'!$A132,'BEFC_17-18'!A:A,0))</f>
        <v>0.92290000000000005</v>
      </c>
      <c r="E132" s="197">
        <f t="shared" si="14"/>
        <v>331</v>
      </c>
      <c r="F132" s="201">
        <f t="shared" si="15"/>
        <v>14072.696173314345</v>
      </c>
      <c r="G132" s="211">
        <f t="shared" si="17"/>
        <v>255</v>
      </c>
      <c r="H132" s="202">
        <f t="shared" si="16"/>
        <v>12617.795421390972</v>
      </c>
      <c r="I132" s="211">
        <f t="shared" si="18"/>
        <v>178</v>
      </c>
      <c r="K132" s="202">
        <f>INDEX('LECI_17-18'!$L$1:$L$507,MATCH('Spending per Student Analysis'!$A132,'LECI_17-18'!A:A,0))</f>
        <v>25308294.579999998</v>
      </c>
      <c r="L132" s="203">
        <f>INDEX('BEFC_17-18'!$T$1:$T$506,MATCH('Spending per Student Analysis'!$A132,'BEFC_17-18'!A:A,0))</f>
        <v>1798.3969999999999</v>
      </c>
      <c r="M132" s="203">
        <f>INDEX('BEFC_17-18'!$Z$1:$Z$506,MATCH('Spending per Student Analysis'!$A132,'BEFC_17-18'!A:A,0))</f>
        <v>207.36500000000001</v>
      </c>
      <c r="N132" s="203">
        <f t="shared" si="19"/>
        <v>2005.7619999999999</v>
      </c>
      <c r="R132" s="202">
        <f>INDEX('BEFC_17-18'!$AF$1:$AF$505,MATCH('Spending per Student Analysis'!$A132,'BEFC_17-18'!A:A,0))</f>
        <v>5592892.7300000004</v>
      </c>
      <c r="S132" s="202"/>
      <c r="T132" s="202">
        <f>INDEX('BEFC_17-18'!$AD$1:$AD$505,MATCH('Spending per Student Analysis'!$A132,'BEFC_17-18'!A:A,0))</f>
        <v>248017</v>
      </c>
      <c r="AB132" s="202">
        <f>INDEX('Base Analysis'!$Q$1:$Q$503,MATCH('Spending per Student Analysis'!$A132,'Base Analysis'!A:A,0))</f>
        <v>3036695.7174237445</v>
      </c>
      <c r="AC132" s="201">
        <f t="shared" si="20"/>
        <v>2556197.0125762559</v>
      </c>
    </row>
    <row r="133" spans="1:29" x14ac:dyDescent="0.2">
      <c r="A133" s="199">
        <v>107651603</v>
      </c>
      <c r="B133" s="200" t="s">
        <v>150</v>
      </c>
      <c r="C133" s="200" t="s">
        <v>148</v>
      </c>
      <c r="D133" s="197">
        <f>INDEX('BEFC_17-18'!$F$1:$F$505,MATCH('Spending per Student Analysis'!$A133,'BEFC_17-18'!A:A,0))</f>
        <v>1.1771</v>
      </c>
      <c r="E133" s="197">
        <f t="shared" si="14"/>
        <v>146</v>
      </c>
      <c r="F133" s="201">
        <f t="shared" si="15"/>
        <v>14321.813134149694</v>
      </c>
      <c r="G133" s="211">
        <f t="shared" si="17"/>
        <v>233</v>
      </c>
      <c r="H133" s="202">
        <f t="shared" si="16"/>
        <v>11737.607585622931</v>
      </c>
      <c r="I133" s="211">
        <f t="shared" si="18"/>
        <v>268</v>
      </c>
      <c r="K133" s="202">
        <f>INDEX('LECI_17-18'!$L$1:$L$507,MATCH('Spending per Student Analysis'!$A133,'LECI_17-18'!A:A,0))</f>
        <v>30676507.390000001</v>
      </c>
      <c r="L133" s="203">
        <f>INDEX('BEFC_17-18'!$T$1:$T$506,MATCH('Spending per Student Analysis'!$A133,'BEFC_17-18'!A:A,0))</f>
        <v>2141.9430000000002</v>
      </c>
      <c r="M133" s="203">
        <f>INDEX('BEFC_17-18'!$Z$1:$Z$506,MATCH('Spending per Student Analysis'!$A133,'BEFC_17-18'!A:A,0))</f>
        <v>471.58</v>
      </c>
      <c r="N133" s="203">
        <f t="shared" si="19"/>
        <v>2613.5230000000001</v>
      </c>
      <c r="R133" s="202">
        <f>INDEX('BEFC_17-18'!$AF$1:$AF$505,MATCH('Spending per Student Analysis'!$A133,'BEFC_17-18'!A:A,0))</f>
        <v>10916642.369999999</v>
      </c>
      <c r="S133" s="202"/>
      <c r="T133" s="202">
        <f>INDEX('BEFC_17-18'!$AD$1:$AD$505,MATCH('Spending per Student Analysis'!$A133,'BEFC_17-18'!A:A,0))</f>
        <v>449260</v>
      </c>
      <c r="AB133" s="202">
        <f>INDEX('Base Analysis'!$Q$1:$Q$503,MATCH('Spending per Student Analysis'!$A133,'Base Analysis'!A:A,0))</f>
        <v>5500697.3587069465</v>
      </c>
      <c r="AC133" s="201">
        <f t="shared" si="20"/>
        <v>5415945.0112930527</v>
      </c>
    </row>
    <row r="134" spans="1:29" x14ac:dyDescent="0.2">
      <c r="A134" s="199">
        <v>107652603</v>
      </c>
      <c r="B134" s="200" t="s">
        <v>151</v>
      </c>
      <c r="C134" s="200" t="s">
        <v>148</v>
      </c>
      <c r="D134" s="197">
        <f>INDEX('BEFC_17-18'!$F$1:$F$505,MATCH('Spending per Student Analysis'!$A134,'BEFC_17-18'!A:A,0))</f>
        <v>0.64449999999999996</v>
      </c>
      <c r="E134" s="197">
        <f t="shared" si="14"/>
        <v>464</v>
      </c>
      <c r="F134" s="201">
        <f t="shared" si="15"/>
        <v>13860.470353596806</v>
      </c>
      <c r="G134" s="211">
        <f t="shared" si="17"/>
        <v>273</v>
      </c>
      <c r="H134" s="202">
        <f t="shared" si="16"/>
        <v>12713.845254355307</v>
      </c>
      <c r="I134" s="211">
        <f t="shared" si="18"/>
        <v>172</v>
      </c>
      <c r="K134" s="202">
        <f>INDEX('LECI_17-18'!$L$1:$L$507,MATCH('Spending per Student Analysis'!$A134,'LECI_17-18'!A:A,0))</f>
        <v>48459558.590000004</v>
      </c>
      <c r="L134" s="203">
        <f>INDEX('BEFC_17-18'!$T$1:$T$506,MATCH('Spending per Student Analysis'!$A134,'BEFC_17-18'!A:A,0))</f>
        <v>3496.2420000000002</v>
      </c>
      <c r="M134" s="203">
        <f>INDEX('BEFC_17-18'!$Z$1:$Z$506,MATCH('Spending per Student Analysis'!$A134,'BEFC_17-18'!A:A,0))</f>
        <v>315.31599999999997</v>
      </c>
      <c r="N134" s="203">
        <f t="shared" si="19"/>
        <v>3811.558</v>
      </c>
      <c r="R134" s="202">
        <f>INDEX('BEFC_17-18'!$AF$1:$AF$505,MATCH('Spending per Student Analysis'!$A134,'BEFC_17-18'!A:A,0))</f>
        <v>6660759.7400000002</v>
      </c>
      <c r="S134" s="202"/>
      <c r="T134" s="202">
        <f>INDEX('BEFC_17-18'!$AD$1:$AD$505,MATCH('Spending per Student Analysis'!$A134,'BEFC_17-18'!A:A,0))</f>
        <v>339158</v>
      </c>
      <c r="AB134" s="202">
        <f>INDEX('Base Analysis'!$Q$1:$Q$503,MATCH('Spending per Student Analysis'!$A134,'Base Analysis'!A:A,0))</f>
        <v>4152619.8808266562</v>
      </c>
      <c r="AC134" s="201">
        <f t="shared" si="20"/>
        <v>2508139.859173344</v>
      </c>
    </row>
    <row r="135" spans="1:29" x14ac:dyDescent="0.2">
      <c r="A135" s="199">
        <v>107653102</v>
      </c>
      <c r="B135" s="200" t="s">
        <v>152</v>
      </c>
      <c r="C135" s="200" t="s">
        <v>148</v>
      </c>
      <c r="D135" s="197">
        <f>INDEX('BEFC_17-18'!$F$1:$F$505,MATCH('Spending per Student Analysis'!$A135,'BEFC_17-18'!A:A,0))</f>
        <v>0.99170000000000003</v>
      </c>
      <c r="E135" s="197">
        <f t="shared" si="14"/>
        <v>283</v>
      </c>
      <c r="F135" s="201">
        <f t="shared" si="15"/>
        <v>11816.982250485948</v>
      </c>
      <c r="G135" s="211">
        <f t="shared" si="17"/>
        <v>468</v>
      </c>
      <c r="H135" s="202">
        <f t="shared" si="16"/>
        <v>10588.273149311572</v>
      </c>
      <c r="I135" s="211">
        <f t="shared" si="18"/>
        <v>389</v>
      </c>
      <c r="K135" s="202">
        <f>INDEX('LECI_17-18'!$L$1:$L$507,MATCH('Spending per Student Analysis'!$A135,'LECI_17-18'!A:A,0))</f>
        <v>48032854.079999998</v>
      </c>
      <c r="L135" s="203">
        <f>INDEX('BEFC_17-18'!$T$1:$T$506,MATCH('Spending per Student Analysis'!$A135,'BEFC_17-18'!A:A,0))</f>
        <v>4064.7310000000002</v>
      </c>
      <c r="M135" s="203">
        <f>INDEX('BEFC_17-18'!$Z$1:$Z$506,MATCH('Spending per Student Analysis'!$A135,'BEFC_17-18'!A:A,0))</f>
        <v>471.68900000000002</v>
      </c>
      <c r="N135" s="203">
        <f t="shared" si="19"/>
        <v>4536.42</v>
      </c>
      <c r="R135" s="202">
        <f>INDEX('BEFC_17-18'!$AF$1:$AF$505,MATCH('Spending per Student Analysis'!$A135,'BEFC_17-18'!A:A,0))</f>
        <v>10110586.970000001</v>
      </c>
      <c r="S135" s="202"/>
      <c r="T135" s="202">
        <f>INDEX('BEFC_17-18'!$AD$1:$AD$505,MATCH('Spending per Student Analysis'!$A135,'BEFC_17-18'!A:A,0))</f>
        <v>661443</v>
      </c>
      <c r="AB135" s="202">
        <f>INDEX('Base Analysis'!$Q$1:$Q$503,MATCH('Spending per Student Analysis'!$A135,'Base Analysis'!A:A,0))</f>
        <v>8098640.2583521111</v>
      </c>
      <c r="AC135" s="201">
        <f t="shared" si="20"/>
        <v>2011946.7116478896</v>
      </c>
    </row>
    <row r="136" spans="1:29" x14ac:dyDescent="0.2">
      <c r="A136" s="199">
        <v>107653203</v>
      </c>
      <c r="B136" s="200" t="s">
        <v>153</v>
      </c>
      <c r="C136" s="200" t="s">
        <v>148</v>
      </c>
      <c r="D136" s="197">
        <f>INDEX('BEFC_17-18'!$F$1:$F$505,MATCH('Spending per Student Analysis'!$A136,'BEFC_17-18'!A:A,0))</f>
        <v>1.3211999999999999</v>
      </c>
      <c r="E136" s="197">
        <f t="shared" si="14"/>
        <v>73</v>
      </c>
      <c r="F136" s="201">
        <f t="shared" si="15"/>
        <v>13100.925185084232</v>
      </c>
      <c r="G136" s="211">
        <f t="shared" si="17"/>
        <v>375</v>
      </c>
      <c r="H136" s="202">
        <f t="shared" si="16"/>
        <v>10757.784318335236</v>
      </c>
      <c r="I136" s="211">
        <f t="shared" si="18"/>
        <v>373</v>
      </c>
      <c r="K136" s="202">
        <f>INDEX('LECI_17-18'!$L$1:$L$507,MATCH('Spending per Student Analysis'!$A136,'LECI_17-18'!A:A,0))</f>
        <v>39123856.219999999</v>
      </c>
      <c r="L136" s="203">
        <f>INDEX('BEFC_17-18'!$T$1:$T$506,MATCH('Spending per Student Analysis'!$A136,'BEFC_17-18'!A:A,0))</f>
        <v>2986.3429999999998</v>
      </c>
      <c r="M136" s="203">
        <f>INDEX('BEFC_17-18'!$Z$1:$Z$506,MATCH('Spending per Student Analysis'!$A136,'BEFC_17-18'!A:A,0))</f>
        <v>650.452</v>
      </c>
      <c r="N136" s="203">
        <f t="shared" si="19"/>
        <v>3636.7950000000001</v>
      </c>
      <c r="R136" s="202">
        <f>INDEX('BEFC_17-18'!$AF$1:$AF$505,MATCH('Spending per Student Analysis'!$A136,'BEFC_17-18'!A:A,0))</f>
        <v>9684308.8900000006</v>
      </c>
      <c r="S136" s="202"/>
      <c r="T136" s="202">
        <f>INDEX('BEFC_17-18'!$AD$1:$AD$505,MATCH('Spending per Student Analysis'!$A136,'BEFC_17-18'!A:A,0))</f>
        <v>769275</v>
      </c>
      <c r="AB136" s="202">
        <f>INDEX('Base Analysis'!$Q$1:$Q$503,MATCH('Spending per Student Analysis'!$A136,'Base Analysis'!A:A,0))</f>
        <v>9418924.2228900958</v>
      </c>
      <c r="AC136" s="201">
        <f t="shared" si="20"/>
        <v>265384.66710990481</v>
      </c>
    </row>
    <row r="137" spans="1:29" x14ac:dyDescent="0.2">
      <c r="A137" s="199">
        <v>107653802</v>
      </c>
      <c r="B137" s="200" t="s">
        <v>154</v>
      </c>
      <c r="C137" s="200" t="s">
        <v>148</v>
      </c>
      <c r="D137" s="197">
        <f>INDEX('BEFC_17-18'!$F$1:$F$505,MATCH('Spending per Student Analysis'!$A137,'BEFC_17-18'!A:A,0))</f>
        <v>0.98080000000000001</v>
      </c>
      <c r="E137" s="197">
        <f t="shared" si="14"/>
        <v>289</v>
      </c>
      <c r="F137" s="201">
        <f t="shared" si="15"/>
        <v>13516.578353318979</v>
      </c>
      <c r="G137" s="211">
        <f t="shared" si="17"/>
        <v>322</v>
      </c>
      <c r="H137" s="202">
        <f t="shared" si="16"/>
        <v>12045.458897836086</v>
      </c>
      <c r="I137" s="211">
        <f t="shared" si="18"/>
        <v>230</v>
      </c>
      <c r="K137" s="202">
        <f>INDEX('LECI_17-18'!$L$1:$L$507,MATCH('Spending per Student Analysis'!$A137,'LECI_17-18'!A:A,0))</f>
        <v>80510715</v>
      </c>
      <c r="L137" s="203">
        <f>INDEX('BEFC_17-18'!$T$1:$T$506,MATCH('Spending per Student Analysis'!$A137,'BEFC_17-18'!A:A,0))</f>
        <v>5956.442</v>
      </c>
      <c r="M137" s="203">
        <f>INDEX('BEFC_17-18'!$Z$1:$Z$506,MATCH('Spending per Student Analysis'!$A137,'BEFC_17-18'!A:A,0))</f>
        <v>727.46400000000006</v>
      </c>
      <c r="N137" s="203">
        <f t="shared" si="19"/>
        <v>6683.9059999999999</v>
      </c>
      <c r="R137" s="202">
        <f>INDEX('BEFC_17-18'!$AF$1:$AF$505,MATCH('Spending per Student Analysis'!$A137,'BEFC_17-18'!A:A,0))</f>
        <v>17031510.920000002</v>
      </c>
      <c r="S137" s="202"/>
      <c r="T137" s="202">
        <f>INDEX('BEFC_17-18'!$AD$1:$AD$505,MATCH('Spending per Student Analysis'!$A137,'BEFC_17-18'!A:A,0))</f>
        <v>972076</v>
      </c>
      <c r="AB137" s="202">
        <f>INDEX('Base Analysis'!$Q$1:$Q$503,MATCH('Spending per Student Analysis'!$A137,'Base Analysis'!A:A,0))</f>
        <v>11901993.096069328</v>
      </c>
      <c r="AC137" s="201">
        <f t="shared" si="20"/>
        <v>5129517.8239306733</v>
      </c>
    </row>
    <row r="138" spans="1:29" x14ac:dyDescent="0.2">
      <c r="A138" s="199">
        <v>107654103</v>
      </c>
      <c r="B138" s="200" t="s">
        <v>155</v>
      </c>
      <c r="C138" s="200" t="s">
        <v>148</v>
      </c>
      <c r="D138" s="197">
        <f>INDEX('BEFC_17-18'!$F$1:$F$505,MATCH('Spending per Student Analysis'!$A138,'BEFC_17-18'!A:A,0))</f>
        <v>1.3340000000000001</v>
      </c>
      <c r="E138" s="197">
        <f t="shared" si="14"/>
        <v>68</v>
      </c>
      <c r="F138" s="201">
        <f t="shared" si="15"/>
        <v>15878.366902230397</v>
      </c>
      <c r="G138" s="211">
        <f t="shared" si="17"/>
        <v>125</v>
      </c>
      <c r="H138" s="202">
        <f t="shared" si="16"/>
        <v>12589.578841419261</v>
      </c>
      <c r="I138" s="211">
        <f t="shared" si="18"/>
        <v>181</v>
      </c>
      <c r="K138" s="202">
        <f>INDEX('LECI_17-18'!$L$1:$L$507,MATCH('Spending per Student Analysis'!$A138,'LECI_17-18'!A:A,0))</f>
        <v>17386208.379999999</v>
      </c>
      <c r="L138" s="203">
        <f>INDEX('BEFC_17-18'!$T$1:$T$506,MATCH('Spending per Student Analysis'!$A138,'BEFC_17-18'!A:A,0))</f>
        <v>1094.962</v>
      </c>
      <c r="M138" s="203">
        <f>INDEX('BEFC_17-18'!$Z$1:$Z$506,MATCH('Spending per Student Analysis'!$A138,'BEFC_17-18'!A:A,0))</f>
        <v>286.03800000000001</v>
      </c>
      <c r="N138" s="203">
        <f t="shared" si="19"/>
        <v>1381</v>
      </c>
      <c r="R138" s="202">
        <f>INDEX('BEFC_17-18'!$AF$1:$AF$505,MATCH('Spending per Student Analysis'!$A138,'BEFC_17-18'!A:A,0))</f>
        <v>7728527.2800000003</v>
      </c>
      <c r="S138" s="202"/>
      <c r="T138" s="202">
        <f>INDEX('BEFC_17-18'!$AD$1:$AD$505,MATCH('Spending per Student Analysis'!$A138,'BEFC_17-18'!A:A,0))</f>
        <v>304952</v>
      </c>
      <c r="AB138" s="202">
        <f>INDEX('Base Analysis'!$Q$1:$Q$503,MATCH('Spending per Student Analysis'!$A138,'Base Analysis'!A:A,0))</f>
        <v>3733801.1564137251</v>
      </c>
      <c r="AC138" s="201">
        <f t="shared" si="20"/>
        <v>3994726.1235862751</v>
      </c>
    </row>
    <row r="139" spans="1:29" x14ac:dyDescent="0.2">
      <c r="A139" s="199">
        <v>107654403</v>
      </c>
      <c r="B139" s="200" t="s">
        <v>156</v>
      </c>
      <c r="C139" s="200" t="s">
        <v>148</v>
      </c>
      <c r="D139" s="197">
        <f>INDEX('BEFC_17-18'!$F$1:$F$505,MATCH('Spending per Student Analysis'!$A139,'BEFC_17-18'!A:A,0))</f>
        <v>1.0693999999999999</v>
      </c>
      <c r="E139" s="197">
        <f t="shared" si="14"/>
        <v>223</v>
      </c>
      <c r="F139" s="201">
        <f t="shared" si="15"/>
        <v>12749.430999522918</v>
      </c>
      <c r="G139" s="211">
        <f t="shared" si="17"/>
        <v>401</v>
      </c>
      <c r="H139" s="202">
        <f t="shared" si="16"/>
        <v>11442.152006837694</v>
      </c>
      <c r="I139" s="211">
        <f t="shared" si="18"/>
        <v>290</v>
      </c>
      <c r="K139" s="202">
        <f>INDEX('LECI_17-18'!$L$1:$L$507,MATCH('Spending per Student Analysis'!$A139,'LECI_17-18'!A:A,0))</f>
        <v>49465510.130000003</v>
      </c>
      <c r="L139" s="203">
        <f>INDEX('BEFC_17-18'!$T$1:$T$506,MATCH('Spending per Student Analysis'!$A139,'BEFC_17-18'!A:A,0))</f>
        <v>3879.8209999999999</v>
      </c>
      <c r="M139" s="203">
        <f>INDEX('BEFC_17-18'!$Z$1:$Z$506,MATCH('Spending per Student Analysis'!$A139,'BEFC_17-18'!A:A,0))</f>
        <v>443.274</v>
      </c>
      <c r="N139" s="203">
        <f t="shared" si="19"/>
        <v>4323.0950000000003</v>
      </c>
      <c r="R139" s="202">
        <f>INDEX('BEFC_17-18'!$AF$1:$AF$505,MATCH('Spending per Student Analysis'!$A139,'BEFC_17-18'!A:A,0))</f>
        <v>15230830.41</v>
      </c>
      <c r="S139" s="202"/>
      <c r="T139" s="202">
        <f>INDEX('BEFC_17-18'!$AD$1:$AD$505,MATCH('Spending per Student Analysis'!$A139,'BEFC_17-18'!A:A,0))</f>
        <v>659889</v>
      </c>
      <c r="AB139" s="202">
        <f>INDEX('Base Analysis'!$Q$1:$Q$503,MATCH('Spending per Student Analysis'!$A139,'Base Analysis'!A:A,0))</f>
        <v>8079613.9512464879</v>
      </c>
      <c r="AC139" s="201">
        <f t="shared" si="20"/>
        <v>7151216.4587535122</v>
      </c>
    </row>
    <row r="140" spans="1:29" x14ac:dyDescent="0.2">
      <c r="A140" s="199">
        <v>107654903</v>
      </c>
      <c r="B140" s="200" t="s">
        <v>157</v>
      </c>
      <c r="C140" s="200" t="s">
        <v>148</v>
      </c>
      <c r="D140" s="197">
        <f>INDEX('BEFC_17-18'!$F$1:$F$505,MATCH('Spending per Student Analysis'!$A140,'BEFC_17-18'!A:A,0))</f>
        <v>1.1289</v>
      </c>
      <c r="E140" s="197">
        <f t="shared" si="14"/>
        <v>180</v>
      </c>
      <c r="F140" s="201">
        <f t="shared" si="15"/>
        <v>15102.88088201231</v>
      </c>
      <c r="G140" s="211">
        <f t="shared" si="17"/>
        <v>169</v>
      </c>
      <c r="H140" s="202">
        <f t="shared" si="16"/>
        <v>12564.377231898643</v>
      </c>
      <c r="I140" s="211">
        <f t="shared" si="18"/>
        <v>185</v>
      </c>
      <c r="K140" s="202">
        <f>INDEX('LECI_17-18'!$L$1:$L$507,MATCH('Spending per Student Analysis'!$A140,'LECI_17-18'!A:A,0))</f>
        <v>25494402.969999999</v>
      </c>
      <c r="L140" s="203">
        <f>INDEX('BEFC_17-18'!$T$1:$T$506,MATCH('Spending per Student Analysis'!$A140,'BEFC_17-18'!A:A,0))</f>
        <v>1688.049</v>
      </c>
      <c r="M140" s="203">
        <f>INDEX('BEFC_17-18'!$Z$1:$Z$506,MATCH('Spending per Student Analysis'!$A140,'BEFC_17-18'!A:A,0))</f>
        <v>341.053</v>
      </c>
      <c r="N140" s="203">
        <f t="shared" si="19"/>
        <v>2029.1019999999999</v>
      </c>
      <c r="R140" s="202">
        <f>INDEX('BEFC_17-18'!$AF$1:$AF$505,MATCH('Spending per Student Analysis'!$A140,'BEFC_17-18'!A:A,0))</f>
        <v>5521626.1200000001</v>
      </c>
      <c r="S140" s="202"/>
      <c r="T140" s="202">
        <f>INDEX('BEFC_17-18'!$AD$1:$AD$505,MATCH('Spending per Student Analysis'!$A140,'BEFC_17-18'!A:A,0))</f>
        <v>329429</v>
      </c>
      <c r="AB140" s="202">
        <f>INDEX('Base Analysis'!$Q$1:$Q$503,MATCH('Spending per Student Analysis'!$A140,'Base Analysis'!A:A,0))</f>
        <v>4033497.117028967</v>
      </c>
      <c r="AC140" s="201">
        <f t="shared" si="20"/>
        <v>1488129.0029710331</v>
      </c>
    </row>
    <row r="141" spans="1:29" x14ac:dyDescent="0.2">
      <c r="A141" s="199">
        <v>107655803</v>
      </c>
      <c r="B141" s="200" t="s">
        <v>158</v>
      </c>
      <c r="C141" s="200" t="s">
        <v>148</v>
      </c>
      <c r="D141" s="197">
        <f>INDEX('BEFC_17-18'!$F$1:$F$505,MATCH('Spending per Student Analysis'!$A141,'BEFC_17-18'!A:A,0))</f>
        <v>1.5121</v>
      </c>
      <c r="E141" s="197">
        <f t="shared" si="14"/>
        <v>24</v>
      </c>
      <c r="F141" s="201">
        <f t="shared" si="15"/>
        <v>16378.546044640718</v>
      </c>
      <c r="G141" s="211">
        <f t="shared" si="17"/>
        <v>101</v>
      </c>
      <c r="H141" s="202">
        <f t="shared" si="16"/>
        <v>12025.37097081337</v>
      </c>
      <c r="I141" s="211">
        <f t="shared" si="18"/>
        <v>232</v>
      </c>
      <c r="K141" s="202">
        <f>INDEX('LECI_17-18'!$L$1:$L$507,MATCH('Spending per Student Analysis'!$A141,'LECI_17-18'!A:A,0))</f>
        <v>14145347.67</v>
      </c>
      <c r="L141" s="203">
        <f>INDEX('BEFC_17-18'!$T$1:$T$506,MATCH('Spending per Student Analysis'!$A141,'BEFC_17-18'!A:A,0))</f>
        <v>863.65099999999995</v>
      </c>
      <c r="M141" s="203">
        <f>INDEX('BEFC_17-18'!$Z$1:$Z$506,MATCH('Spending per Student Analysis'!$A141,'BEFC_17-18'!A:A,0))</f>
        <v>312.64100000000002</v>
      </c>
      <c r="N141" s="203">
        <f t="shared" si="19"/>
        <v>1176.2919999999999</v>
      </c>
      <c r="R141" s="202">
        <f>INDEX('BEFC_17-18'!$AF$1:$AF$505,MATCH('Spending per Student Analysis'!$A141,'BEFC_17-18'!A:A,0))</f>
        <v>5926730.71</v>
      </c>
      <c r="S141" s="202"/>
      <c r="T141" s="202">
        <f>INDEX('BEFC_17-18'!$AD$1:$AD$505,MATCH('Spending per Student Analysis'!$A141,'BEFC_17-18'!A:A,0))</f>
        <v>335986</v>
      </c>
      <c r="AB141" s="202">
        <f>INDEX('Base Analysis'!$Q$1:$Q$503,MATCH('Spending per Student Analysis'!$A141,'Base Analysis'!A:A,0))</f>
        <v>4113776.67407338</v>
      </c>
      <c r="AC141" s="201">
        <f t="shared" si="20"/>
        <v>1812954.03592662</v>
      </c>
    </row>
    <row r="142" spans="1:29" x14ac:dyDescent="0.2">
      <c r="A142" s="199">
        <v>107655903</v>
      </c>
      <c r="B142" s="200" t="s">
        <v>159</v>
      </c>
      <c r="C142" s="200" t="s">
        <v>148</v>
      </c>
      <c r="D142" s="197">
        <f>INDEX('BEFC_17-18'!$F$1:$F$505,MATCH('Spending per Student Analysis'!$A142,'BEFC_17-18'!A:A,0))</f>
        <v>1.0840000000000001</v>
      </c>
      <c r="E142" s="197">
        <f t="shared" si="14"/>
        <v>208</v>
      </c>
      <c r="F142" s="201">
        <f t="shared" si="15"/>
        <v>13194.110255307718</v>
      </c>
      <c r="G142" s="211">
        <f t="shared" si="17"/>
        <v>365</v>
      </c>
      <c r="H142" s="202">
        <f t="shared" si="16"/>
        <v>11197.136370355962</v>
      </c>
      <c r="I142" s="211">
        <f t="shared" si="18"/>
        <v>327</v>
      </c>
      <c r="K142" s="202">
        <f>INDEX('LECI_17-18'!$L$1:$L$507,MATCH('Spending per Student Analysis'!$A142,'LECI_17-18'!A:A,0))</f>
        <v>28782239.039999999</v>
      </c>
      <c r="L142" s="203">
        <f>INDEX('BEFC_17-18'!$T$1:$T$506,MATCH('Spending per Student Analysis'!$A142,'BEFC_17-18'!A:A,0))</f>
        <v>2181.4459999999999</v>
      </c>
      <c r="M142" s="203">
        <f>INDEX('BEFC_17-18'!$Z$1:$Z$506,MATCH('Spending per Student Analysis'!$A142,'BEFC_17-18'!A:A,0))</f>
        <v>389.05399999999997</v>
      </c>
      <c r="N142" s="203">
        <f t="shared" si="19"/>
        <v>2570.5</v>
      </c>
      <c r="R142" s="202">
        <f>INDEX('BEFC_17-18'!$AF$1:$AF$505,MATCH('Spending per Student Analysis'!$A142,'BEFC_17-18'!A:A,0))</f>
        <v>8696478.0500000007</v>
      </c>
      <c r="S142" s="202"/>
      <c r="T142" s="202">
        <f>INDEX('BEFC_17-18'!$AD$1:$AD$505,MATCH('Spending per Student Analysis'!$A142,'BEFC_17-18'!A:A,0))</f>
        <v>388673</v>
      </c>
      <c r="AB142" s="202">
        <f>INDEX('Base Analysis'!$Q$1:$Q$503,MATCH('Spending per Student Analysis'!$A142,'Base Analysis'!A:A,0))</f>
        <v>4758868.5646687262</v>
      </c>
      <c r="AC142" s="201">
        <f t="shared" si="20"/>
        <v>3937609.4853312746</v>
      </c>
    </row>
    <row r="143" spans="1:29" x14ac:dyDescent="0.2">
      <c r="A143" s="199">
        <v>107656303</v>
      </c>
      <c r="B143" s="200" t="s">
        <v>160</v>
      </c>
      <c r="C143" s="200" t="s">
        <v>148</v>
      </c>
      <c r="D143" s="197">
        <f>INDEX('BEFC_17-18'!$F$1:$F$505,MATCH('Spending per Student Analysis'!$A143,'BEFC_17-18'!A:A,0))</f>
        <v>1.5576000000000001</v>
      </c>
      <c r="E143" s="197">
        <f t="shared" si="14"/>
        <v>17</v>
      </c>
      <c r="F143" s="201">
        <f t="shared" si="15"/>
        <v>14469.754139817131</v>
      </c>
      <c r="G143" s="211">
        <f t="shared" si="17"/>
        <v>217</v>
      </c>
      <c r="H143" s="202">
        <f t="shared" si="16"/>
        <v>9891.2902283192543</v>
      </c>
      <c r="I143" s="211">
        <f t="shared" si="18"/>
        <v>441</v>
      </c>
      <c r="K143" s="202">
        <f>INDEX('LECI_17-18'!$L$1:$L$507,MATCH('Spending per Student Analysis'!$A143,'LECI_17-18'!A:A,0))</f>
        <v>31785057.780000001</v>
      </c>
      <c r="L143" s="203">
        <f>INDEX('BEFC_17-18'!$T$1:$T$506,MATCH('Spending per Student Analysis'!$A143,'BEFC_17-18'!A:A,0))</f>
        <v>2196.6550000000002</v>
      </c>
      <c r="M143" s="203">
        <f>INDEX('BEFC_17-18'!$Z$1:$Z$506,MATCH('Spending per Student Analysis'!$A143,'BEFC_17-18'!A:A,0))</f>
        <v>1016.784</v>
      </c>
      <c r="N143" s="203">
        <f t="shared" si="19"/>
        <v>3213.4390000000003</v>
      </c>
      <c r="R143" s="202">
        <f>INDEX('BEFC_17-18'!$AF$1:$AF$505,MATCH('Spending per Student Analysis'!$A143,'BEFC_17-18'!A:A,0))</f>
        <v>11130622.279999999</v>
      </c>
      <c r="S143" s="202"/>
      <c r="T143" s="202">
        <f>INDEX('BEFC_17-18'!$AD$1:$AD$505,MATCH('Spending per Student Analysis'!$A143,'BEFC_17-18'!A:A,0))</f>
        <v>1057810</v>
      </c>
      <c r="AB143" s="202">
        <f>INDEX('Base Analysis'!$Q$1:$Q$503,MATCH('Spending per Student Analysis'!$A143,'Base Analysis'!A:A,0))</f>
        <v>12951713.970111467</v>
      </c>
      <c r="AC143" s="201">
        <f t="shared" si="20"/>
        <v>-1821091.6901114676</v>
      </c>
    </row>
    <row r="144" spans="1:29" x14ac:dyDescent="0.2">
      <c r="A144" s="199">
        <v>107656502</v>
      </c>
      <c r="B144" s="200" t="s">
        <v>161</v>
      </c>
      <c r="C144" s="200" t="s">
        <v>148</v>
      </c>
      <c r="D144" s="197">
        <f>INDEX('BEFC_17-18'!$F$1:$F$505,MATCH('Spending per Student Analysis'!$A144,'BEFC_17-18'!A:A,0))</f>
        <v>0.81389999999999996</v>
      </c>
      <c r="E144" s="197">
        <f t="shared" si="14"/>
        <v>402</v>
      </c>
      <c r="F144" s="201">
        <f t="shared" si="15"/>
        <v>11577.815752447497</v>
      </c>
      <c r="G144" s="211">
        <f t="shared" si="17"/>
        <v>483</v>
      </c>
      <c r="H144" s="202">
        <f t="shared" si="16"/>
        <v>10800.170694026032</v>
      </c>
      <c r="I144" s="211">
        <f t="shared" si="18"/>
        <v>368</v>
      </c>
      <c r="K144" s="202">
        <f>INDEX('LECI_17-18'!$L$1:$L$507,MATCH('Spending per Student Analysis'!$A144,'LECI_17-18'!A:A,0))</f>
        <v>60078131.119999997</v>
      </c>
      <c r="L144" s="203">
        <f>INDEX('BEFC_17-18'!$T$1:$T$506,MATCH('Spending per Student Analysis'!$A144,'BEFC_17-18'!A:A,0))</f>
        <v>5189.0730000000003</v>
      </c>
      <c r="M144" s="203">
        <f>INDEX('BEFC_17-18'!$Z$1:$Z$506,MATCH('Spending per Student Analysis'!$A144,'BEFC_17-18'!A:A,0))</f>
        <v>373.62900000000002</v>
      </c>
      <c r="N144" s="203">
        <f t="shared" si="19"/>
        <v>5562.7020000000002</v>
      </c>
      <c r="R144" s="202">
        <f>INDEX('BEFC_17-18'!$AF$1:$AF$505,MATCH('Spending per Student Analysis'!$A144,'BEFC_17-18'!A:A,0))</f>
        <v>15364468</v>
      </c>
      <c r="S144" s="202"/>
      <c r="T144" s="202">
        <f>INDEX('BEFC_17-18'!$AD$1:$AD$505,MATCH('Spending per Student Analysis'!$A144,'BEFC_17-18'!A:A,0))</f>
        <v>510012</v>
      </c>
      <c r="AB144" s="202">
        <f>INDEX('Base Analysis'!$Q$1:$Q$503,MATCH('Spending per Student Analysis'!$A144,'Base Analysis'!A:A,0))</f>
        <v>6244531.4674753053</v>
      </c>
      <c r="AC144" s="201">
        <f t="shared" si="20"/>
        <v>9119936.5325246938</v>
      </c>
    </row>
    <row r="145" spans="1:29" x14ac:dyDescent="0.2">
      <c r="A145" s="199">
        <v>107657103</v>
      </c>
      <c r="B145" s="200" t="s">
        <v>162</v>
      </c>
      <c r="C145" s="200" t="s">
        <v>148</v>
      </c>
      <c r="D145" s="197">
        <f>INDEX('BEFC_17-18'!$F$1:$F$505,MATCH('Spending per Student Analysis'!$A145,'BEFC_17-18'!A:A,0))</f>
        <v>0.74709999999999999</v>
      </c>
      <c r="E145" s="197">
        <f t="shared" si="14"/>
        <v>439</v>
      </c>
      <c r="F145" s="201">
        <f t="shared" si="15"/>
        <v>12692.312795686215</v>
      </c>
      <c r="G145" s="211">
        <f t="shared" si="17"/>
        <v>406</v>
      </c>
      <c r="H145" s="202">
        <f t="shared" si="16"/>
        <v>11732.65271462786</v>
      </c>
      <c r="I145" s="211">
        <f t="shared" si="18"/>
        <v>269</v>
      </c>
      <c r="K145" s="202">
        <f>INDEX('LECI_17-18'!$L$1:$L$507,MATCH('Spending per Student Analysis'!$A145,'LECI_17-18'!A:A,0))</f>
        <v>49291244.049999997</v>
      </c>
      <c r="L145" s="203">
        <f>INDEX('BEFC_17-18'!$T$1:$T$506,MATCH('Spending per Student Analysis'!$A145,'BEFC_17-18'!A:A,0))</f>
        <v>3883.5509999999999</v>
      </c>
      <c r="M145" s="203">
        <f>INDEX('BEFC_17-18'!$Z$1:$Z$506,MATCH('Spending per Student Analysis'!$A145,'BEFC_17-18'!A:A,0))</f>
        <v>317.65100000000001</v>
      </c>
      <c r="N145" s="203">
        <f t="shared" si="19"/>
        <v>4201.2020000000002</v>
      </c>
      <c r="R145" s="202">
        <f>INDEX('BEFC_17-18'!$AF$1:$AF$505,MATCH('Spending per Student Analysis'!$A145,'BEFC_17-18'!A:A,0))</f>
        <v>13775631.4</v>
      </c>
      <c r="S145" s="202"/>
      <c r="T145" s="202">
        <f>INDEX('BEFC_17-18'!$AD$1:$AD$505,MATCH('Spending per Student Analysis'!$A145,'BEFC_17-18'!A:A,0))</f>
        <v>364326</v>
      </c>
      <c r="AB145" s="202">
        <f>INDEX('Base Analysis'!$Q$1:$Q$503,MATCH('Spending per Student Analysis'!$A145,'Base Analysis'!A:A,0))</f>
        <v>4460770.5310972612</v>
      </c>
      <c r="AC145" s="201">
        <f t="shared" si="20"/>
        <v>9314860.8689027391</v>
      </c>
    </row>
    <row r="146" spans="1:29" x14ac:dyDescent="0.2">
      <c r="A146" s="199">
        <v>107657503</v>
      </c>
      <c r="B146" s="200" t="s">
        <v>163</v>
      </c>
      <c r="C146" s="200" t="s">
        <v>148</v>
      </c>
      <c r="D146" s="197">
        <f>INDEX('BEFC_17-18'!$F$1:$F$505,MATCH('Spending per Student Analysis'!$A146,'BEFC_17-18'!A:A,0))</f>
        <v>1.1763999999999999</v>
      </c>
      <c r="E146" s="197">
        <f t="shared" si="14"/>
        <v>147</v>
      </c>
      <c r="F146" s="201">
        <f t="shared" si="15"/>
        <v>13180.333577081452</v>
      </c>
      <c r="G146" s="211">
        <f t="shared" si="17"/>
        <v>368</v>
      </c>
      <c r="H146" s="202">
        <f t="shared" si="16"/>
        <v>11230.914670603774</v>
      </c>
      <c r="I146" s="211">
        <f t="shared" si="18"/>
        <v>320</v>
      </c>
      <c r="K146" s="202">
        <f>INDEX('LECI_17-18'!$L$1:$L$507,MATCH('Spending per Student Analysis'!$A146,'LECI_17-18'!A:A,0))</f>
        <v>25414582.809999999</v>
      </c>
      <c r="L146" s="203">
        <f>INDEX('BEFC_17-18'!$T$1:$T$506,MATCH('Spending per Student Analysis'!$A146,'BEFC_17-18'!A:A,0))</f>
        <v>1928.22</v>
      </c>
      <c r="M146" s="203">
        <f>INDEX('BEFC_17-18'!$Z$1:$Z$506,MATCH('Spending per Student Analysis'!$A146,'BEFC_17-18'!A:A,0))</f>
        <v>334.69299999999998</v>
      </c>
      <c r="N146" s="203">
        <f t="shared" si="19"/>
        <v>2262.913</v>
      </c>
      <c r="R146" s="202">
        <f>INDEX('BEFC_17-18'!$AF$1:$AF$505,MATCH('Spending per Student Analysis'!$A146,'BEFC_17-18'!A:A,0))</f>
        <v>9275150.5500000007</v>
      </c>
      <c r="S146" s="202"/>
      <c r="T146" s="202">
        <f>INDEX('BEFC_17-18'!$AD$1:$AD$505,MATCH('Spending per Student Analysis'!$A146,'BEFC_17-18'!A:A,0))</f>
        <v>382492</v>
      </c>
      <c r="AB146" s="202">
        <f>INDEX('Base Analysis'!$Q$1:$Q$503,MATCH('Spending per Student Analysis'!$A146,'Base Analysis'!A:A,0))</f>
        <v>4683198.6271987883</v>
      </c>
      <c r="AC146" s="201">
        <f t="shared" si="20"/>
        <v>4591951.9228012124</v>
      </c>
    </row>
    <row r="147" spans="1:29" x14ac:dyDescent="0.2">
      <c r="A147" s="199">
        <v>107658903</v>
      </c>
      <c r="B147" s="200" t="s">
        <v>164</v>
      </c>
      <c r="C147" s="200" t="s">
        <v>148</v>
      </c>
      <c r="D147" s="197">
        <f>INDEX('BEFC_17-18'!$F$1:$F$505,MATCH('Spending per Student Analysis'!$A147,'BEFC_17-18'!A:A,0))</f>
        <v>1.1102000000000001</v>
      </c>
      <c r="E147" s="197">
        <f t="shared" si="14"/>
        <v>192</v>
      </c>
      <c r="F147" s="201">
        <f t="shared" si="15"/>
        <v>13522.370143492682</v>
      </c>
      <c r="G147" s="211">
        <f t="shared" si="17"/>
        <v>321</v>
      </c>
      <c r="H147" s="202">
        <f t="shared" si="16"/>
        <v>11484.968079066632</v>
      </c>
      <c r="I147" s="211">
        <f t="shared" si="18"/>
        <v>284</v>
      </c>
      <c r="K147" s="202">
        <f>INDEX('LECI_17-18'!$L$1:$L$507,MATCH('Spending per Student Analysis'!$A147,'LECI_17-18'!A:A,0))</f>
        <v>29231483.329999998</v>
      </c>
      <c r="L147" s="203">
        <f>INDEX('BEFC_17-18'!$T$1:$T$506,MATCH('Spending per Student Analysis'!$A147,'BEFC_17-18'!A:A,0))</f>
        <v>2161.7130000000002</v>
      </c>
      <c r="M147" s="203">
        <f>INDEX('BEFC_17-18'!$Z$1:$Z$506,MATCH('Spending per Student Analysis'!$A147,'BEFC_17-18'!A:A,0))</f>
        <v>383.48200000000003</v>
      </c>
      <c r="N147" s="203">
        <f t="shared" si="19"/>
        <v>2545.1950000000002</v>
      </c>
      <c r="R147" s="202">
        <f>INDEX('BEFC_17-18'!$AF$1:$AF$505,MATCH('Spending per Student Analysis'!$A147,'BEFC_17-18'!A:A,0))</f>
        <v>9446640.1699999999</v>
      </c>
      <c r="S147" s="202"/>
      <c r="T147" s="202">
        <f>INDEX('BEFC_17-18'!$AD$1:$AD$505,MATCH('Spending per Student Analysis'!$A147,'BEFC_17-18'!A:A,0))</f>
        <v>422358</v>
      </c>
      <c r="AB147" s="202">
        <f>INDEX('Base Analysis'!$Q$1:$Q$503,MATCH('Spending per Student Analysis'!$A147,'Base Analysis'!A:A,0))</f>
        <v>5171310.4626485249</v>
      </c>
      <c r="AC147" s="201">
        <f t="shared" si="20"/>
        <v>4275329.707351475</v>
      </c>
    </row>
    <row r="148" spans="1:29" x14ac:dyDescent="0.2">
      <c r="A148" s="199">
        <v>108051003</v>
      </c>
      <c r="B148" s="200" t="s">
        <v>165</v>
      </c>
      <c r="C148" s="200" t="s">
        <v>166</v>
      </c>
      <c r="D148" s="197">
        <f>INDEX('BEFC_17-18'!$F$1:$F$505,MATCH('Spending per Student Analysis'!$A148,'BEFC_17-18'!A:A,0))</f>
        <v>1.1279999999999999</v>
      </c>
      <c r="E148" s="197">
        <f t="shared" si="14"/>
        <v>181</v>
      </c>
      <c r="F148" s="201">
        <f t="shared" si="15"/>
        <v>12410.609924345181</v>
      </c>
      <c r="G148" s="211">
        <f t="shared" si="17"/>
        <v>429</v>
      </c>
      <c r="H148" s="202">
        <f t="shared" si="16"/>
        <v>10347.34541147138</v>
      </c>
      <c r="I148" s="211">
        <f t="shared" si="18"/>
        <v>418</v>
      </c>
      <c r="K148" s="202">
        <f>INDEX('LECI_17-18'!$L$1:$L$507,MATCH('Spending per Student Analysis'!$A148,'LECI_17-18'!A:A,0))</f>
        <v>25664458.739999998</v>
      </c>
      <c r="L148" s="203">
        <f>INDEX('BEFC_17-18'!$T$1:$T$506,MATCH('Spending per Student Analysis'!$A148,'BEFC_17-18'!A:A,0))</f>
        <v>2067.9450000000002</v>
      </c>
      <c r="M148" s="203">
        <f>INDEX('BEFC_17-18'!$Z$1:$Z$506,MATCH('Spending per Student Analysis'!$A148,'BEFC_17-18'!A:A,0))</f>
        <v>412.34899999999999</v>
      </c>
      <c r="N148" s="203">
        <f t="shared" si="19"/>
        <v>2480.2940000000003</v>
      </c>
      <c r="R148" s="202">
        <f>INDEX('BEFC_17-18'!$AF$1:$AF$505,MATCH('Spending per Student Analysis'!$A148,'BEFC_17-18'!A:A,0))</f>
        <v>7166326.7300000004</v>
      </c>
      <c r="S148" s="202"/>
      <c r="T148" s="202">
        <f>INDEX('BEFC_17-18'!$AD$1:$AD$505,MATCH('Spending per Student Analysis'!$A148,'BEFC_17-18'!A:A,0))</f>
        <v>341381</v>
      </c>
      <c r="AB148" s="202">
        <f>INDEX('Base Analysis'!$Q$1:$Q$503,MATCH('Spending per Student Analysis'!$A148,'Base Analysis'!A:A,0))</f>
        <v>4179834.8664499712</v>
      </c>
      <c r="AC148" s="201">
        <f t="shared" si="20"/>
        <v>2986491.8635500292</v>
      </c>
    </row>
    <row r="149" spans="1:29" x14ac:dyDescent="0.2">
      <c r="A149" s="199">
        <v>108051503</v>
      </c>
      <c r="B149" s="200" t="s">
        <v>167</v>
      </c>
      <c r="C149" s="200" t="s">
        <v>166</v>
      </c>
      <c r="D149" s="197">
        <f>INDEX('BEFC_17-18'!$F$1:$F$505,MATCH('Spending per Student Analysis'!$A149,'BEFC_17-18'!A:A,0))</f>
        <v>1.1572</v>
      </c>
      <c r="E149" s="197">
        <f t="shared" si="14"/>
        <v>163</v>
      </c>
      <c r="F149" s="201">
        <f t="shared" si="15"/>
        <v>11774.701568572942</v>
      </c>
      <c r="G149" s="211">
        <f t="shared" si="17"/>
        <v>472</v>
      </c>
      <c r="H149" s="202">
        <f t="shared" si="16"/>
        <v>9336.0627770193623</v>
      </c>
      <c r="I149" s="211">
        <f t="shared" si="18"/>
        <v>472</v>
      </c>
      <c r="K149" s="202">
        <f>INDEX('LECI_17-18'!$L$1:$L$507,MATCH('Spending per Student Analysis'!$A149,'LECI_17-18'!A:A,0))</f>
        <v>17958869.030000001</v>
      </c>
      <c r="L149" s="203">
        <f>INDEX('BEFC_17-18'!$T$1:$T$506,MATCH('Spending per Student Analysis'!$A149,'BEFC_17-18'!A:A,0))</f>
        <v>1525.2080000000001</v>
      </c>
      <c r="M149" s="203">
        <f>INDEX('BEFC_17-18'!$Z$1:$Z$506,MATCH('Spending per Student Analysis'!$A149,'BEFC_17-18'!A:A,0))</f>
        <v>398.39400000000001</v>
      </c>
      <c r="N149" s="203">
        <f t="shared" si="19"/>
        <v>1923.6020000000001</v>
      </c>
      <c r="R149" s="202">
        <f>INDEX('BEFC_17-18'!$AF$1:$AF$505,MATCH('Spending per Student Analysis'!$A149,'BEFC_17-18'!A:A,0))</f>
        <v>8011511.8899999997</v>
      </c>
      <c r="S149" s="202"/>
      <c r="T149" s="202">
        <f>INDEX('BEFC_17-18'!$AD$1:$AD$505,MATCH('Spending per Student Analysis'!$A149,'BEFC_17-18'!A:A,0))</f>
        <v>283274</v>
      </c>
      <c r="AB149" s="202">
        <f>INDEX('Base Analysis'!$Q$1:$Q$503,MATCH('Spending per Student Analysis'!$A149,'Base Analysis'!A:A,0))</f>
        <v>3468379.7077676966</v>
      </c>
      <c r="AC149" s="201">
        <f t="shared" si="20"/>
        <v>4543132.1822323035</v>
      </c>
    </row>
    <row r="150" spans="1:29" x14ac:dyDescent="0.2">
      <c r="A150" s="199">
        <v>108053003</v>
      </c>
      <c r="B150" s="200" t="s">
        <v>168</v>
      </c>
      <c r="C150" s="200" t="s">
        <v>166</v>
      </c>
      <c r="D150" s="197">
        <f>INDEX('BEFC_17-18'!$F$1:$F$505,MATCH('Spending per Student Analysis'!$A150,'BEFC_17-18'!A:A,0))</f>
        <v>1.3341000000000001</v>
      </c>
      <c r="E150" s="197">
        <f t="shared" si="14"/>
        <v>66</v>
      </c>
      <c r="F150" s="201">
        <f t="shared" si="15"/>
        <v>12236.432571270912</v>
      </c>
      <c r="G150" s="211">
        <f t="shared" si="17"/>
        <v>444</v>
      </c>
      <c r="H150" s="202">
        <f t="shared" si="16"/>
        <v>9157.4862183562964</v>
      </c>
      <c r="I150" s="211">
        <f t="shared" si="18"/>
        <v>477</v>
      </c>
      <c r="K150" s="202">
        <f>INDEX('LECI_17-18'!$L$1:$L$507,MATCH('Spending per Student Analysis'!$A150,'LECI_17-18'!A:A,0))</f>
        <v>16764573.390000001</v>
      </c>
      <c r="L150" s="203">
        <f>INDEX('BEFC_17-18'!$T$1:$T$506,MATCH('Spending per Student Analysis'!$A150,'BEFC_17-18'!A:A,0))</f>
        <v>1370.0540000000001</v>
      </c>
      <c r="M150" s="203">
        <f>INDEX('BEFC_17-18'!$Z$1:$Z$506,MATCH('Spending per Student Analysis'!$A150,'BEFC_17-18'!A:A,0))</f>
        <v>460.642</v>
      </c>
      <c r="N150" s="203">
        <f t="shared" si="19"/>
        <v>1830.6960000000001</v>
      </c>
      <c r="R150" s="202">
        <f>INDEX('BEFC_17-18'!$AF$1:$AF$505,MATCH('Spending per Student Analysis'!$A150,'BEFC_17-18'!A:A,0))</f>
        <v>5577558.04</v>
      </c>
      <c r="S150" s="202"/>
      <c r="T150" s="202">
        <f>INDEX('BEFC_17-18'!$AD$1:$AD$505,MATCH('Spending per Student Analysis'!$A150,'BEFC_17-18'!A:A,0))</f>
        <v>447498</v>
      </c>
      <c r="AB150" s="202">
        <f>INDEX('Base Analysis'!$Q$1:$Q$503,MATCH('Spending per Student Analysis'!$A150,'Base Analysis'!A:A,0))</f>
        <v>5479124.4135071114</v>
      </c>
      <c r="AC150" s="201">
        <f t="shared" si="20"/>
        <v>98433.626492888667</v>
      </c>
    </row>
    <row r="151" spans="1:29" x14ac:dyDescent="0.2">
      <c r="A151" s="199">
        <v>108056004</v>
      </c>
      <c r="B151" s="200" t="s">
        <v>169</v>
      </c>
      <c r="C151" s="200" t="s">
        <v>166</v>
      </c>
      <c r="D151" s="197">
        <f>INDEX('BEFC_17-18'!$F$1:$F$505,MATCH('Spending per Student Analysis'!$A151,'BEFC_17-18'!A:A,0))</f>
        <v>1.0152000000000001</v>
      </c>
      <c r="E151" s="197">
        <f t="shared" si="14"/>
        <v>267</v>
      </c>
      <c r="F151" s="201">
        <f t="shared" si="15"/>
        <v>12428.286171090091</v>
      </c>
      <c r="G151" s="211">
        <f t="shared" si="17"/>
        <v>427</v>
      </c>
      <c r="H151" s="202">
        <f t="shared" si="16"/>
        <v>9628.7830191758458</v>
      </c>
      <c r="I151" s="211">
        <f t="shared" si="18"/>
        <v>460</v>
      </c>
      <c r="K151" s="202">
        <f>INDEX('LECI_17-18'!$L$1:$L$507,MATCH('Spending per Student Analysis'!$A151,'LECI_17-18'!A:A,0))</f>
        <v>11800073.59</v>
      </c>
      <c r="L151" s="203">
        <f>INDEX('BEFC_17-18'!$T$1:$T$506,MATCH('Spending per Student Analysis'!$A151,'BEFC_17-18'!A:A,0))</f>
        <v>949.45299999999997</v>
      </c>
      <c r="M151" s="203">
        <f>INDEX('BEFC_17-18'!$Z$1:$Z$506,MATCH('Spending per Student Analysis'!$A151,'BEFC_17-18'!A:A,0))</f>
        <v>276.04700000000003</v>
      </c>
      <c r="N151" s="203">
        <f t="shared" si="19"/>
        <v>1225.5</v>
      </c>
      <c r="R151" s="202">
        <f>INDEX('BEFC_17-18'!$AF$1:$AF$505,MATCH('Spending per Student Analysis'!$A151,'BEFC_17-18'!A:A,0))</f>
        <v>5652377.6399999997</v>
      </c>
      <c r="S151" s="202"/>
      <c r="T151" s="202">
        <f>INDEX('BEFC_17-18'!$AD$1:$AD$505,MATCH('Spending per Student Analysis'!$A151,'BEFC_17-18'!A:A,0))</f>
        <v>157886</v>
      </c>
      <c r="AB151" s="202">
        <f>INDEX('Base Analysis'!$Q$1:$Q$503,MATCH('Spending per Student Analysis'!$A151,'Base Analysis'!A:A,0))</f>
        <v>1933140.1418136845</v>
      </c>
      <c r="AC151" s="201">
        <f t="shared" si="20"/>
        <v>3719237.4981863154</v>
      </c>
    </row>
    <row r="152" spans="1:29" x14ac:dyDescent="0.2">
      <c r="A152" s="199">
        <v>108058003</v>
      </c>
      <c r="B152" s="200" t="s">
        <v>170</v>
      </c>
      <c r="C152" s="200" t="s">
        <v>166</v>
      </c>
      <c r="D152" s="197">
        <f>INDEX('BEFC_17-18'!$F$1:$F$505,MATCH('Spending per Student Analysis'!$A152,'BEFC_17-18'!A:A,0))</f>
        <v>1.2598</v>
      </c>
      <c r="E152" s="197">
        <f t="shared" si="14"/>
        <v>100</v>
      </c>
      <c r="F152" s="201">
        <f t="shared" si="15"/>
        <v>14881.102753913041</v>
      </c>
      <c r="G152" s="211">
        <f t="shared" si="17"/>
        <v>187</v>
      </c>
      <c r="H152" s="202">
        <f t="shared" si="16"/>
        <v>11408.593052749889</v>
      </c>
      <c r="I152" s="211">
        <f t="shared" si="18"/>
        <v>295</v>
      </c>
      <c r="K152" s="202">
        <f>INDEX('LECI_17-18'!$L$1:$L$507,MATCH('Spending per Student Analysis'!$A152,'LECI_17-18'!A:A,0))</f>
        <v>15022607.16</v>
      </c>
      <c r="L152" s="203">
        <f>INDEX('BEFC_17-18'!$T$1:$T$506,MATCH('Spending per Student Analysis'!$A152,'BEFC_17-18'!A:A,0))</f>
        <v>1009.509</v>
      </c>
      <c r="M152" s="203">
        <f>INDEX('BEFC_17-18'!$Z$1:$Z$506,MATCH('Spending per Student Analysis'!$A152,'BEFC_17-18'!A:A,0))</f>
        <v>307.27100000000002</v>
      </c>
      <c r="N152" s="203">
        <f t="shared" si="19"/>
        <v>1316.78</v>
      </c>
      <c r="R152" s="202">
        <f>INDEX('BEFC_17-18'!$AF$1:$AF$505,MATCH('Spending per Student Analysis'!$A152,'BEFC_17-18'!A:A,0))</f>
        <v>7321347.2999999998</v>
      </c>
      <c r="S152" s="202"/>
      <c r="T152" s="202">
        <f>INDEX('BEFC_17-18'!$AD$1:$AD$505,MATCH('Spending per Student Analysis'!$A152,'BEFC_17-18'!A:A,0))</f>
        <v>269819</v>
      </c>
      <c r="AB152" s="202">
        <f>INDEX('Base Analysis'!$Q$1:$Q$503,MATCH('Spending per Student Analysis'!$A152,'Base Analysis'!A:A,0))</f>
        <v>3303631.3833149807</v>
      </c>
      <c r="AC152" s="201">
        <f t="shared" si="20"/>
        <v>4017715.9166850192</v>
      </c>
    </row>
    <row r="153" spans="1:29" x14ac:dyDescent="0.2">
      <c r="A153" s="199">
        <v>108070502</v>
      </c>
      <c r="B153" s="200" t="s">
        <v>171</v>
      </c>
      <c r="C153" s="200" t="s">
        <v>172</v>
      </c>
      <c r="D153" s="197">
        <f>INDEX('BEFC_17-18'!$F$1:$F$505,MATCH('Spending per Student Analysis'!$A153,'BEFC_17-18'!A:A,0))</f>
        <v>1.4067000000000001</v>
      </c>
      <c r="E153" s="197">
        <f t="shared" si="14"/>
        <v>40</v>
      </c>
      <c r="F153" s="201">
        <f t="shared" si="15"/>
        <v>11405.612337174125</v>
      </c>
      <c r="G153" s="211">
        <f t="shared" si="17"/>
        <v>488</v>
      </c>
      <c r="H153" s="202">
        <f t="shared" si="16"/>
        <v>9335.3454046155966</v>
      </c>
      <c r="I153" s="211">
        <f t="shared" si="18"/>
        <v>473</v>
      </c>
      <c r="K153" s="202">
        <f>INDEX('LECI_17-18'!$L$1:$L$507,MATCH('Spending per Student Analysis'!$A153,'LECI_17-18'!A:A,0))</f>
        <v>90520288.739999995</v>
      </c>
      <c r="L153" s="203">
        <f>INDEX('BEFC_17-18'!$T$1:$T$506,MATCH('Spending per Student Analysis'!$A153,'BEFC_17-18'!A:A,0))</f>
        <v>7936.4690000000001</v>
      </c>
      <c r="M153" s="203">
        <f>INDEX('BEFC_17-18'!$Z$1:$Z$506,MATCH('Spending per Student Analysis'!$A153,'BEFC_17-18'!A:A,0))</f>
        <v>1760.0429999999999</v>
      </c>
      <c r="N153" s="203">
        <f t="shared" si="19"/>
        <v>9696.5120000000006</v>
      </c>
      <c r="R153" s="202">
        <f>INDEX('BEFC_17-18'!$AF$1:$AF$505,MATCH('Spending per Student Analysis'!$A153,'BEFC_17-18'!A:A,0))</f>
        <v>37416173.799999997</v>
      </c>
      <c r="S153" s="202"/>
      <c r="T153" s="202">
        <f>INDEX('BEFC_17-18'!$AD$1:$AD$505,MATCH('Spending per Student Analysis'!$A153,'BEFC_17-18'!A:A,0))</f>
        <v>1930045</v>
      </c>
      <c r="AB153" s="202">
        <f>INDEX('Base Analysis'!$Q$1:$Q$503,MATCH('Spending per Student Analysis'!$A153,'Base Analysis'!A:A,0))</f>
        <v>23631266.83464453</v>
      </c>
      <c r="AC153" s="201">
        <f t="shared" si="20"/>
        <v>13784906.965355467</v>
      </c>
    </row>
    <row r="154" spans="1:29" x14ac:dyDescent="0.2">
      <c r="A154" s="199">
        <v>108071003</v>
      </c>
      <c r="B154" s="200" t="s">
        <v>173</v>
      </c>
      <c r="C154" s="200" t="s">
        <v>172</v>
      </c>
      <c r="D154" s="197">
        <f>INDEX('BEFC_17-18'!$F$1:$F$505,MATCH('Spending per Student Analysis'!$A154,'BEFC_17-18'!A:A,0))</f>
        <v>0.88200000000000001</v>
      </c>
      <c r="E154" s="197">
        <f t="shared" si="14"/>
        <v>359</v>
      </c>
      <c r="F154" s="201">
        <f t="shared" si="15"/>
        <v>11304.737098217156</v>
      </c>
      <c r="G154" s="211">
        <f t="shared" si="17"/>
        <v>491</v>
      </c>
      <c r="H154" s="202">
        <f t="shared" si="16"/>
        <v>9597.0345161285986</v>
      </c>
      <c r="I154" s="211">
        <f t="shared" si="18"/>
        <v>463</v>
      </c>
      <c r="K154" s="202">
        <f>INDEX('LECI_17-18'!$L$1:$L$507,MATCH('Spending per Student Analysis'!$A154,'LECI_17-18'!A:A,0))</f>
        <v>14240905.16</v>
      </c>
      <c r="L154" s="203">
        <f>INDEX('BEFC_17-18'!$T$1:$T$506,MATCH('Spending per Student Analysis'!$A154,'BEFC_17-18'!A:A,0))</f>
        <v>1259.729</v>
      </c>
      <c r="M154" s="203">
        <f>INDEX('BEFC_17-18'!$Z$1:$Z$506,MATCH('Spending per Student Analysis'!$A154,'BEFC_17-18'!A:A,0))</f>
        <v>224.15700000000001</v>
      </c>
      <c r="N154" s="203">
        <f t="shared" si="19"/>
        <v>1483.886</v>
      </c>
      <c r="R154" s="202">
        <f>INDEX('BEFC_17-18'!$AF$1:$AF$505,MATCH('Spending per Student Analysis'!$A154,'BEFC_17-18'!A:A,0))</f>
        <v>6731161.6699999999</v>
      </c>
      <c r="S154" s="202"/>
      <c r="T154" s="202">
        <f>INDEX('BEFC_17-18'!$AD$1:$AD$505,MATCH('Spending per Student Analysis'!$A154,'BEFC_17-18'!A:A,0))</f>
        <v>173991</v>
      </c>
      <c r="AB154" s="202">
        <f>INDEX('Base Analysis'!$Q$1:$Q$503,MATCH('Spending per Student Analysis'!$A154,'Base Analysis'!A:A,0))</f>
        <v>2130326.9433203554</v>
      </c>
      <c r="AC154" s="201">
        <f t="shared" si="20"/>
        <v>4600834.7266796445</v>
      </c>
    </row>
    <row r="155" spans="1:29" x14ac:dyDescent="0.2">
      <c r="A155" s="199">
        <v>108071504</v>
      </c>
      <c r="B155" s="200" t="s">
        <v>174</v>
      </c>
      <c r="C155" s="200" t="s">
        <v>172</v>
      </c>
      <c r="D155" s="197">
        <f>INDEX('BEFC_17-18'!$F$1:$F$505,MATCH('Spending per Student Analysis'!$A155,'BEFC_17-18'!A:A,0))</f>
        <v>1.3476999999999999</v>
      </c>
      <c r="E155" s="197">
        <f t="shared" si="14"/>
        <v>59</v>
      </c>
      <c r="F155" s="201">
        <f t="shared" si="15"/>
        <v>11460.659656646429</v>
      </c>
      <c r="G155" s="211">
        <f t="shared" si="17"/>
        <v>487</v>
      </c>
      <c r="H155" s="202">
        <f t="shared" si="16"/>
        <v>7636.5234969675384</v>
      </c>
      <c r="I155" s="211">
        <f t="shared" si="18"/>
        <v>499</v>
      </c>
      <c r="K155" s="202">
        <f>INDEX('LECI_17-18'!$L$1:$L$507,MATCH('Spending per Student Analysis'!$A155,'LECI_17-18'!A:A,0))</f>
        <v>9952161.7899999991</v>
      </c>
      <c r="L155" s="203">
        <f>INDEX('BEFC_17-18'!$T$1:$T$506,MATCH('Spending per Student Analysis'!$A155,'BEFC_17-18'!A:A,0))</f>
        <v>868.37599999999998</v>
      </c>
      <c r="M155" s="203">
        <f>INDEX('BEFC_17-18'!$Z$1:$Z$506,MATCH('Spending per Student Analysis'!$A155,'BEFC_17-18'!A:A,0))</f>
        <v>434.85599999999999</v>
      </c>
      <c r="N155" s="203">
        <f t="shared" si="19"/>
        <v>1303.232</v>
      </c>
      <c r="R155" s="202">
        <f>INDEX('BEFC_17-18'!$AF$1:$AF$505,MATCH('Spending per Student Analysis'!$A155,'BEFC_17-18'!A:A,0))</f>
        <v>5055599.8499999996</v>
      </c>
      <c r="S155" s="202"/>
      <c r="T155" s="202">
        <f>INDEX('BEFC_17-18'!$AD$1:$AD$505,MATCH('Spending per Student Analysis'!$A155,'BEFC_17-18'!A:A,0))</f>
        <v>318152</v>
      </c>
      <c r="AB155" s="202">
        <f>INDEX('Base Analysis'!$Q$1:$Q$503,MATCH('Spending per Student Analysis'!$A155,'Base Analysis'!A:A,0))</f>
        <v>3895415.0139645082</v>
      </c>
      <c r="AC155" s="201">
        <f t="shared" si="20"/>
        <v>1160184.8360354914</v>
      </c>
    </row>
    <row r="156" spans="1:29" x14ac:dyDescent="0.2">
      <c r="A156" s="199">
        <v>108073503</v>
      </c>
      <c r="B156" s="200" t="s">
        <v>175</v>
      </c>
      <c r="C156" s="200" t="s">
        <v>172</v>
      </c>
      <c r="D156" s="197">
        <f>INDEX('BEFC_17-18'!$F$1:$F$505,MATCH('Spending per Student Analysis'!$A156,'BEFC_17-18'!A:A,0))</f>
        <v>1.0321</v>
      </c>
      <c r="E156" s="197">
        <f t="shared" si="14"/>
        <v>259</v>
      </c>
      <c r="F156" s="201">
        <f t="shared" si="15"/>
        <v>11714.307519782848</v>
      </c>
      <c r="G156" s="211">
        <f t="shared" si="17"/>
        <v>476</v>
      </c>
      <c r="H156" s="202">
        <f t="shared" si="16"/>
        <v>10479.554256472044</v>
      </c>
      <c r="I156" s="211">
        <f t="shared" si="18"/>
        <v>405</v>
      </c>
      <c r="K156" s="202">
        <f>INDEX('LECI_17-18'!$L$1:$L$507,MATCH('Spending per Student Analysis'!$A156,'LECI_17-18'!A:A,0))</f>
        <v>40739550.119999997</v>
      </c>
      <c r="L156" s="203">
        <f>INDEX('BEFC_17-18'!$T$1:$T$506,MATCH('Spending per Student Analysis'!$A156,'BEFC_17-18'!A:A,0))</f>
        <v>3477.76</v>
      </c>
      <c r="M156" s="203">
        <f>INDEX('BEFC_17-18'!$Z$1:$Z$506,MATCH('Spending per Student Analysis'!$A156,'BEFC_17-18'!A:A,0))</f>
        <v>409.767</v>
      </c>
      <c r="N156" s="203">
        <f t="shared" si="19"/>
        <v>3887.527</v>
      </c>
      <c r="R156" s="202">
        <f>INDEX('BEFC_17-18'!$AF$1:$AF$505,MATCH('Spending per Student Analysis'!$A156,'BEFC_17-18'!A:A,0))</f>
        <v>11418121.93</v>
      </c>
      <c r="S156" s="202"/>
      <c r="T156" s="202">
        <f>INDEX('BEFC_17-18'!$AD$1:$AD$505,MATCH('Spending per Student Analysis'!$A156,'BEFC_17-18'!A:A,0))</f>
        <v>491640</v>
      </c>
      <c r="AB156" s="202">
        <f>INDEX('Base Analysis'!$Q$1:$Q$503,MATCH('Spending per Student Analysis'!$A156,'Base Analysis'!A:A,0))</f>
        <v>6019593.9376344839</v>
      </c>
      <c r="AC156" s="201">
        <f t="shared" si="20"/>
        <v>5398527.9923655158</v>
      </c>
    </row>
    <row r="157" spans="1:29" x14ac:dyDescent="0.2">
      <c r="A157" s="199">
        <v>108077503</v>
      </c>
      <c r="B157" s="200" t="s">
        <v>176</v>
      </c>
      <c r="C157" s="200" t="s">
        <v>172</v>
      </c>
      <c r="D157" s="197">
        <f>INDEX('BEFC_17-18'!$F$1:$F$505,MATCH('Spending per Student Analysis'!$A157,'BEFC_17-18'!A:A,0))</f>
        <v>1.1316999999999999</v>
      </c>
      <c r="E157" s="197">
        <f t="shared" si="14"/>
        <v>178</v>
      </c>
      <c r="F157" s="201">
        <f t="shared" si="15"/>
        <v>11268.021663794374</v>
      </c>
      <c r="G157" s="211">
        <f t="shared" si="17"/>
        <v>492</v>
      </c>
      <c r="H157" s="202">
        <f t="shared" si="16"/>
        <v>9976.2253972446288</v>
      </c>
      <c r="I157" s="211">
        <f t="shared" si="18"/>
        <v>434</v>
      </c>
      <c r="K157" s="202">
        <f>INDEX('LECI_17-18'!$L$1:$L$507,MATCH('Spending per Student Analysis'!$A157,'LECI_17-18'!A:A,0))</f>
        <v>21681161.059999999</v>
      </c>
      <c r="L157" s="203">
        <f>INDEX('BEFC_17-18'!$T$1:$T$506,MATCH('Spending per Student Analysis'!$A157,'BEFC_17-18'!A:A,0))</f>
        <v>1924.1320000000001</v>
      </c>
      <c r="M157" s="203">
        <f>INDEX('BEFC_17-18'!$Z$1:$Z$506,MATCH('Spending per Student Analysis'!$A157,'BEFC_17-18'!A:A,0))</f>
        <v>249.15100000000001</v>
      </c>
      <c r="N157" s="203">
        <f t="shared" si="19"/>
        <v>2173.2829999999999</v>
      </c>
      <c r="R157" s="202">
        <f>INDEX('BEFC_17-18'!$AF$1:$AF$505,MATCH('Spending per Student Analysis'!$A157,'BEFC_17-18'!A:A,0))</f>
        <v>7423326.4199999999</v>
      </c>
      <c r="S157" s="202"/>
      <c r="T157" s="202">
        <f>INDEX('BEFC_17-18'!$AD$1:$AD$505,MATCH('Spending per Student Analysis'!$A157,'BEFC_17-18'!A:A,0))</f>
        <v>326880</v>
      </c>
      <c r="AB157" s="202">
        <f>INDEX('Base Analysis'!$Q$1:$Q$503,MATCH('Spending per Student Analysis'!$A157,'Base Analysis'!A:A,0))</f>
        <v>4002280.8030341044</v>
      </c>
      <c r="AC157" s="201">
        <f t="shared" si="20"/>
        <v>3421045.6169658955</v>
      </c>
    </row>
    <row r="158" spans="1:29" x14ac:dyDescent="0.2">
      <c r="A158" s="199">
        <v>108078003</v>
      </c>
      <c r="B158" s="200" t="s">
        <v>177</v>
      </c>
      <c r="C158" s="200" t="s">
        <v>172</v>
      </c>
      <c r="D158" s="197">
        <f>INDEX('BEFC_17-18'!$F$1:$F$505,MATCH('Spending per Student Analysis'!$A158,'BEFC_17-18'!A:A,0))</f>
        <v>1.1215999999999999</v>
      </c>
      <c r="E158" s="197">
        <f t="shared" si="14"/>
        <v>185</v>
      </c>
      <c r="F158" s="201">
        <f t="shared" si="15"/>
        <v>11595.133012768141</v>
      </c>
      <c r="G158" s="211">
        <f t="shared" si="17"/>
        <v>481</v>
      </c>
      <c r="H158" s="202">
        <f t="shared" si="16"/>
        <v>9850.3056829587476</v>
      </c>
      <c r="I158" s="211">
        <f t="shared" si="18"/>
        <v>448</v>
      </c>
      <c r="K158" s="202">
        <f>INDEX('LECI_17-18'!$L$1:$L$507,MATCH('Spending per Student Analysis'!$A158,'LECI_17-18'!A:A,0))</f>
        <v>20933308.170000002</v>
      </c>
      <c r="L158" s="203">
        <f>INDEX('BEFC_17-18'!$T$1:$T$506,MATCH('Spending per Student Analysis'!$A158,'BEFC_17-18'!A:A,0))</f>
        <v>1805.3530000000001</v>
      </c>
      <c r="M158" s="203">
        <f>INDEX('BEFC_17-18'!$Z$1:$Z$506,MATCH('Spending per Student Analysis'!$A158,'BEFC_17-18'!A:A,0))</f>
        <v>319.79000000000002</v>
      </c>
      <c r="N158" s="203">
        <f t="shared" si="19"/>
        <v>2125.143</v>
      </c>
      <c r="R158" s="202">
        <f>INDEX('BEFC_17-18'!$AF$1:$AF$505,MATCH('Spending per Student Analysis'!$A158,'BEFC_17-18'!A:A,0))</f>
        <v>8966156.1500000004</v>
      </c>
      <c r="S158" s="202"/>
      <c r="T158" s="202">
        <f>INDEX('BEFC_17-18'!$AD$1:$AD$505,MATCH('Spending per Student Analysis'!$A158,'BEFC_17-18'!A:A,0))</f>
        <v>272762</v>
      </c>
      <c r="AB158" s="202">
        <f>INDEX('Base Analysis'!$Q$1:$Q$503,MATCH('Spending per Student Analysis'!$A158,'Base Analysis'!A:A,0))</f>
        <v>3339674.9623605954</v>
      </c>
      <c r="AC158" s="201">
        <f t="shared" si="20"/>
        <v>5626481.187639405</v>
      </c>
    </row>
    <row r="159" spans="1:29" x14ac:dyDescent="0.2">
      <c r="A159" s="199">
        <v>108079004</v>
      </c>
      <c r="B159" s="200" t="s">
        <v>178</v>
      </c>
      <c r="C159" s="200" t="s">
        <v>172</v>
      </c>
      <c r="D159" s="197">
        <f>INDEX('BEFC_17-18'!$F$1:$F$505,MATCH('Spending per Student Analysis'!$A159,'BEFC_17-18'!A:A,0))</f>
        <v>1.1801999999999999</v>
      </c>
      <c r="E159" s="197">
        <f t="shared" si="14"/>
        <v>142</v>
      </c>
      <c r="F159" s="201">
        <f t="shared" si="15"/>
        <v>12805.620766407988</v>
      </c>
      <c r="G159" s="211">
        <f t="shared" si="17"/>
        <v>393</v>
      </c>
      <c r="H159" s="202">
        <f t="shared" si="16"/>
        <v>9363.0287311156972</v>
      </c>
      <c r="I159" s="211">
        <f t="shared" si="18"/>
        <v>471</v>
      </c>
      <c r="K159" s="202">
        <f>INDEX('LECI_17-18'!$L$1:$L$507,MATCH('Spending per Student Analysis'!$A159,'LECI_17-18'!A:A,0))</f>
        <v>6386035.0199999996</v>
      </c>
      <c r="L159" s="203">
        <f>INDEX('BEFC_17-18'!$T$1:$T$506,MATCH('Spending per Student Analysis'!$A159,'BEFC_17-18'!A:A,0))</f>
        <v>498.69</v>
      </c>
      <c r="M159" s="203">
        <f>INDEX('BEFC_17-18'!$Z$1:$Z$506,MATCH('Spending per Student Analysis'!$A159,'BEFC_17-18'!A:A,0))</f>
        <v>183.358</v>
      </c>
      <c r="N159" s="203">
        <f t="shared" si="19"/>
        <v>682.048</v>
      </c>
      <c r="R159" s="202">
        <f>INDEX('BEFC_17-18'!$AF$1:$AF$505,MATCH('Spending per Student Analysis'!$A159,'BEFC_17-18'!A:A,0))</f>
        <v>3199195.53</v>
      </c>
      <c r="S159" s="202"/>
      <c r="T159" s="202">
        <f>INDEX('BEFC_17-18'!$AD$1:$AD$505,MATCH('Spending per Student Analysis'!$A159,'BEFC_17-18'!A:A,0))</f>
        <v>142204</v>
      </c>
      <c r="AB159" s="202">
        <f>INDEX('Base Analysis'!$Q$1:$Q$503,MATCH('Spending per Student Analysis'!$A159,'Base Analysis'!A:A,0))</f>
        <v>1741128.4660762588</v>
      </c>
      <c r="AC159" s="201">
        <f t="shared" si="20"/>
        <v>1458067.063923741</v>
      </c>
    </row>
    <row r="160" spans="1:29" x14ac:dyDescent="0.2">
      <c r="A160" s="199">
        <v>108110603</v>
      </c>
      <c r="B160" s="200" t="s">
        <v>179</v>
      </c>
      <c r="C160" s="200" t="s">
        <v>180</v>
      </c>
      <c r="D160" s="197">
        <f>INDEX('BEFC_17-18'!$F$1:$F$505,MATCH('Spending per Student Analysis'!$A160,'BEFC_17-18'!A:A,0))</f>
        <v>1.4060999999999999</v>
      </c>
      <c r="E160" s="197">
        <f t="shared" si="14"/>
        <v>41</v>
      </c>
      <c r="F160" s="201">
        <f t="shared" si="15"/>
        <v>14649.384234278057</v>
      </c>
      <c r="G160" s="211">
        <f t="shared" si="17"/>
        <v>203</v>
      </c>
      <c r="H160" s="202">
        <f t="shared" si="16"/>
        <v>9860.0361672397321</v>
      </c>
      <c r="I160" s="211">
        <f t="shared" si="18"/>
        <v>445</v>
      </c>
      <c r="K160" s="202">
        <f>INDEX('LECI_17-18'!$L$1:$L$507,MATCH('Spending per Student Analysis'!$A160,'LECI_17-18'!A:A,0))</f>
        <v>9787180.3599999994</v>
      </c>
      <c r="L160" s="203">
        <f>INDEX('BEFC_17-18'!$T$1:$T$506,MATCH('Spending per Student Analysis'!$A160,'BEFC_17-18'!A:A,0))</f>
        <v>668.09500000000003</v>
      </c>
      <c r="M160" s="203">
        <f>INDEX('BEFC_17-18'!$Z$1:$Z$506,MATCH('Spending per Student Analysis'!$A160,'BEFC_17-18'!A:A,0))</f>
        <v>324.51600000000002</v>
      </c>
      <c r="N160" s="203">
        <f t="shared" si="19"/>
        <v>992.6110000000001</v>
      </c>
      <c r="R160" s="202">
        <f>INDEX('BEFC_17-18'!$AF$1:$AF$505,MATCH('Spending per Student Analysis'!$A160,'BEFC_17-18'!A:A,0))</f>
        <v>5009087.18</v>
      </c>
      <c r="S160" s="202"/>
      <c r="T160" s="202">
        <f>INDEX('BEFC_17-18'!$AD$1:$AD$505,MATCH('Spending per Student Analysis'!$A160,'BEFC_17-18'!A:A,0))</f>
        <v>220148</v>
      </c>
      <c r="AB160" s="202">
        <f>INDEX('Base Analysis'!$Q$1:$Q$503,MATCH('Spending per Student Analysis'!$A160,'Base Analysis'!A:A,0))</f>
        <v>2695468.5354123232</v>
      </c>
      <c r="AC160" s="201">
        <f t="shared" si="20"/>
        <v>2313618.6445876765</v>
      </c>
    </row>
    <row r="161" spans="1:29" x14ac:dyDescent="0.2">
      <c r="A161" s="199">
        <v>108111203</v>
      </c>
      <c r="B161" s="200" t="s">
        <v>181</v>
      </c>
      <c r="C161" s="200" t="s">
        <v>180</v>
      </c>
      <c r="D161" s="197">
        <f>INDEX('BEFC_17-18'!$F$1:$F$505,MATCH('Spending per Student Analysis'!$A161,'BEFC_17-18'!A:A,0))</f>
        <v>1.1718</v>
      </c>
      <c r="E161" s="197">
        <f t="shared" si="14"/>
        <v>153</v>
      </c>
      <c r="F161" s="201">
        <f t="shared" si="15"/>
        <v>13102.027691037296</v>
      </c>
      <c r="G161" s="211">
        <f t="shared" si="17"/>
        <v>374</v>
      </c>
      <c r="H161" s="202">
        <f t="shared" si="16"/>
        <v>11116.188448005623</v>
      </c>
      <c r="I161" s="211">
        <f t="shared" si="18"/>
        <v>333</v>
      </c>
      <c r="K161" s="202">
        <f>INDEX('LECI_17-18'!$L$1:$L$507,MATCH('Spending per Student Analysis'!$A161,'LECI_17-18'!A:A,0))</f>
        <v>18595760.309999999</v>
      </c>
      <c r="L161" s="203">
        <f>INDEX('BEFC_17-18'!$T$1:$T$506,MATCH('Spending per Student Analysis'!$A161,'BEFC_17-18'!A:A,0))</f>
        <v>1419.3040000000001</v>
      </c>
      <c r="M161" s="203">
        <f>INDEX('BEFC_17-18'!$Z$1:$Z$506,MATCH('Spending per Student Analysis'!$A161,'BEFC_17-18'!A:A,0))</f>
        <v>253.55</v>
      </c>
      <c r="N161" s="203">
        <f t="shared" si="19"/>
        <v>1672.854</v>
      </c>
      <c r="R161" s="202">
        <f>INDEX('BEFC_17-18'!$AF$1:$AF$505,MATCH('Spending per Student Analysis'!$A161,'BEFC_17-18'!A:A,0))</f>
        <v>9298144.9100000001</v>
      </c>
      <c r="S161" s="202"/>
      <c r="T161" s="202">
        <f>INDEX('BEFC_17-18'!$AD$1:$AD$505,MATCH('Spending per Student Analysis'!$A161,'BEFC_17-18'!A:A,0))</f>
        <v>291997</v>
      </c>
      <c r="AB161" s="202">
        <f>INDEX('Base Analysis'!$Q$1:$Q$503,MATCH('Spending per Student Analysis'!$A161,'Base Analysis'!A:A,0))</f>
        <v>3575180.3892161832</v>
      </c>
      <c r="AC161" s="201">
        <f t="shared" si="20"/>
        <v>5722964.5207838174</v>
      </c>
    </row>
    <row r="162" spans="1:29" x14ac:dyDescent="0.2">
      <c r="A162" s="199">
        <v>108111303</v>
      </c>
      <c r="B162" s="200" t="s">
        <v>182</v>
      </c>
      <c r="C162" s="200" t="s">
        <v>180</v>
      </c>
      <c r="D162" s="197">
        <f>INDEX('BEFC_17-18'!$F$1:$F$505,MATCH('Spending per Student Analysis'!$A162,'BEFC_17-18'!A:A,0))</f>
        <v>1.0577000000000001</v>
      </c>
      <c r="E162" s="197">
        <f t="shared" si="14"/>
        <v>233</v>
      </c>
      <c r="F162" s="201">
        <f t="shared" si="15"/>
        <v>11667.007144717725</v>
      </c>
      <c r="G162" s="211">
        <f t="shared" si="17"/>
        <v>479</v>
      </c>
      <c r="H162" s="202">
        <f t="shared" si="16"/>
        <v>10428.586546512013</v>
      </c>
      <c r="I162" s="211">
        <f t="shared" si="18"/>
        <v>411</v>
      </c>
      <c r="K162" s="202">
        <f>INDEX('LECI_17-18'!$L$1:$L$507,MATCH('Spending per Student Analysis'!$A162,'LECI_17-18'!A:A,0))</f>
        <v>19842044.050000001</v>
      </c>
      <c r="L162" s="203">
        <f>INDEX('BEFC_17-18'!$T$1:$T$506,MATCH('Spending per Student Analysis'!$A162,'BEFC_17-18'!A:A,0))</f>
        <v>1700.6969999999999</v>
      </c>
      <c r="M162" s="203">
        <f>INDEX('BEFC_17-18'!$Z$1:$Z$506,MATCH('Spending per Student Analysis'!$A162,'BEFC_17-18'!A:A,0))</f>
        <v>201.96199999999999</v>
      </c>
      <c r="N162" s="203">
        <f t="shared" si="19"/>
        <v>1902.6589999999999</v>
      </c>
      <c r="R162" s="202">
        <f>INDEX('BEFC_17-18'!$AF$1:$AF$505,MATCH('Spending per Student Analysis'!$A162,'BEFC_17-18'!A:A,0))</f>
        <v>7140688.5199999996</v>
      </c>
      <c r="S162" s="202"/>
      <c r="T162" s="202">
        <f>INDEX('BEFC_17-18'!$AD$1:$AD$505,MATCH('Spending per Student Analysis'!$A162,'BEFC_17-18'!A:A,0))</f>
        <v>211958</v>
      </c>
      <c r="AB162" s="202">
        <f>INDEX('Base Analysis'!$Q$1:$Q$503,MATCH('Spending per Student Analysis'!$A162,'Base Analysis'!A:A,0))</f>
        <v>2595187.9171634065</v>
      </c>
      <c r="AC162" s="201">
        <f t="shared" si="20"/>
        <v>4545500.6028365931</v>
      </c>
    </row>
    <row r="163" spans="1:29" x14ac:dyDescent="0.2">
      <c r="A163" s="199">
        <v>108111403</v>
      </c>
      <c r="B163" s="200" t="s">
        <v>183</v>
      </c>
      <c r="C163" s="200" t="s">
        <v>180</v>
      </c>
      <c r="D163" s="197">
        <f>INDEX('BEFC_17-18'!$F$1:$F$505,MATCH('Spending per Student Analysis'!$A163,'BEFC_17-18'!A:A,0))</f>
        <v>1.2302</v>
      </c>
      <c r="E163" s="197">
        <f t="shared" si="14"/>
        <v>113</v>
      </c>
      <c r="F163" s="201">
        <f t="shared" si="15"/>
        <v>13289.647155415576</v>
      </c>
      <c r="G163" s="211">
        <f t="shared" si="17"/>
        <v>348</v>
      </c>
      <c r="H163" s="202">
        <f t="shared" si="16"/>
        <v>11346.266411381466</v>
      </c>
      <c r="I163" s="211">
        <f t="shared" si="18"/>
        <v>306</v>
      </c>
      <c r="K163" s="202">
        <f>INDEX('LECI_17-18'!$L$1:$L$507,MATCH('Spending per Student Analysis'!$A163,'LECI_17-18'!A:A,0))</f>
        <v>10666908.710000001</v>
      </c>
      <c r="L163" s="203">
        <f>INDEX('BEFC_17-18'!$T$1:$T$506,MATCH('Spending per Student Analysis'!$A163,'BEFC_17-18'!A:A,0))</f>
        <v>802.64800000000002</v>
      </c>
      <c r="M163" s="203">
        <f>INDEX('BEFC_17-18'!$Z$1:$Z$506,MATCH('Spending per Student Analysis'!$A163,'BEFC_17-18'!A:A,0))</f>
        <v>137.477</v>
      </c>
      <c r="N163" s="203">
        <f t="shared" si="19"/>
        <v>940.125</v>
      </c>
      <c r="R163" s="202">
        <f>INDEX('BEFC_17-18'!$AF$1:$AF$505,MATCH('Spending per Student Analysis'!$A163,'BEFC_17-18'!A:A,0))</f>
        <v>5719640.1200000001</v>
      </c>
      <c r="S163" s="202"/>
      <c r="T163" s="202">
        <f>INDEX('BEFC_17-18'!$AD$1:$AD$505,MATCH('Spending per Student Analysis'!$A163,'BEFC_17-18'!A:A,0))</f>
        <v>159195</v>
      </c>
      <c r="AB163" s="202">
        <f>INDEX('Base Analysis'!$Q$1:$Q$503,MATCH('Spending per Student Analysis'!$A163,'Base Analysis'!A:A,0))</f>
        <v>1949162.1972595907</v>
      </c>
      <c r="AC163" s="201">
        <f t="shared" si="20"/>
        <v>3770477.9227404092</v>
      </c>
    </row>
    <row r="164" spans="1:29" x14ac:dyDescent="0.2">
      <c r="A164" s="199">
        <v>108112003</v>
      </c>
      <c r="B164" s="200" t="s">
        <v>184</v>
      </c>
      <c r="C164" s="200" t="s">
        <v>180</v>
      </c>
      <c r="D164" s="197">
        <f>INDEX('BEFC_17-18'!$F$1:$F$505,MATCH('Spending per Student Analysis'!$A164,'BEFC_17-18'!A:A,0))</f>
        <v>1.3896999999999999</v>
      </c>
      <c r="E164" s="197">
        <f t="shared" si="14"/>
        <v>46</v>
      </c>
      <c r="F164" s="201">
        <f t="shared" si="15"/>
        <v>15878.073982562557</v>
      </c>
      <c r="G164" s="211">
        <f t="shared" si="17"/>
        <v>126</v>
      </c>
      <c r="H164" s="202">
        <f t="shared" si="16"/>
        <v>12992.532028404457</v>
      </c>
      <c r="I164" s="211">
        <f t="shared" si="18"/>
        <v>155</v>
      </c>
      <c r="K164" s="202">
        <f>INDEX('LECI_17-18'!$L$1:$L$507,MATCH('Spending per Student Analysis'!$A164,'LECI_17-18'!A:A,0))</f>
        <v>10976052.08</v>
      </c>
      <c r="L164" s="203">
        <f>INDEX('BEFC_17-18'!$T$1:$T$506,MATCH('Spending per Student Analysis'!$A164,'BEFC_17-18'!A:A,0))</f>
        <v>691.27099999999996</v>
      </c>
      <c r="M164" s="203">
        <f>INDEX('BEFC_17-18'!$Z$1:$Z$506,MATCH('Spending per Student Analysis'!$A164,'BEFC_17-18'!A:A,0))</f>
        <v>153.52600000000001</v>
      </c>
      <c r="N164" s="203">
        <f t="shared" si="19"/>
        <v>844.79700000000003</v>
      </c>
      <c r="R164" s="202">
        <f>INDEX('BEFC_17-18'!$AF$1:$AF$505,MATCH('Spending per Student Analysis'!$A164,'BEFC_17-18'!A:A,0))</f>
        <v>5146863.7300000004</v>
      </c>
      <c r="S164" s="202"/>
      <c r="T164" s="202">
        <f>INDEX('BEFC_17-18'!$AD$1:$AD$505,MATCH('Spending per Student Analysis'!$A164,'BEFC_17-18'!A:A,0))</f>
        <v>207511</v>
      </c>
      <c r="AB164" s="202">
        <f>INDEX('Base Analysis'!$Q$1:$Q$503,MATCH('Spending per Student Analysis'!$A164,'Base Analysis'!A:A,0))</f>
        <v>2540748.6448280476</v>
      </c>
      <c r="AC164" s="201">
        <f t="shared" si="20"/>
        <v>2606115.0851719528</v>
      </c>
    </row>
    <row r="165" spans="1:29" x14ac:dyDescent="0.2">
      <c r="A165" s="199">
        <v>108112203</v>
      </c>
      <c r="B165" s="200" t="s">
        <v>185</v>
      </c>
      <c r="C165" s="200" t="s">
        <v>180</v>
      </c>
      <c r="D165" s="197">
        <f>INDEX('BEFC_17-18'!$F$1:$F$505,MATCH('Spending per Student Analysis'!$A165,'BEFC_17-18'!A:A,0))</f>
        <v>1.0905</v>
      </c>
      <c r="E165" s="197">
        <f t="shared" si="14"/>
        <v>204</v>
      </c>
      <c r="F165" s="201">
        <f t="shared" si="15"/>
        <v>12587.364086470927</v>
      </c>
      <c r="G165" s="211">
        <f t="shared" si="17"/>
        <v>416</v>
      </c>
      <c r="H165" s="202">
        <f t="shared" si="16"/>
        <v>10939.329342393596</v>
      </c>
      <c r="I165" s="211">
        <f t="shared" si="18"/>
        <v>353</v>
      </c>
      <c r="K165" s="202">
        <f>INDEX('LECI_17-18'!$L$1:$L$507,MATCH('Spending per Student Analysis'!$A165,'LECI_17-18'!A:A,0))</f>
        <v>23737414.829999998</v>
      </c>
      <c r="L165" s="203">
        <f>INDEX('BEFC_17-18'!$T$1:$T$506,MATCH('Spending per Student Analysis'!$A165,'BEFC_17-18'!A:A,0))</f>
        <v>1885.8130000000001</v>
      </c>
      <c r="M165" s="203">
        <f>INDEX('BEFC_17-18'!$Z$1:$Z$506,MATCH('Spending per Student Analysis'!$A165,'BEFC_17-18'!A:A,0))</f>
        <v>284.10199999999998</v>
      </c>
      <c r="N165" s="203">
        <f t="shared" si="19"/>
        <v>2169.915</v>
      </c>
      <c r="R165" s="202">
        <f>INDEX('BEFC_17-18'!$AF$1:$AF$505,MATCH('Spending per Student Analysis'!$A165,'BEFC_17-18'!A:A,0))</f>
        <v>12229941.300000001</v>
      </c>
      <c r="S165" s="202"/>
      <c r="T165" s="202">
        <f>INDEX('BEFC_17-18'!$AD$1:$AD$505,MATCH('Spending per Student Analysis'!$A165,'BEFC_17-18'!A:A,0))</f>
        <v>298132</v>
      </c>
      <c r="AB165" s="202">
        <f>INDEX('Base Analysis'!$Q$1:$Q$503,MATCH('Spending per Student Analysis'!$A165,'Base Analysis'!A:A,0))</f>
        <v>3650303.4226688109</v>
      </c>
      <c r="AC165" s="201">
        <f t="shared" si="20"/>
        <v>8579637.8773311898</v>
      </c>
    </row>
    <row r="166" spans="1:29" x14ac:dyDescent="0.2">
      <c r="A166" s="199">
        <v>108112502</v>
      </c>
      <c r="B166" s="200" t="s">
        <v>186</v>
      </c>
      <c r="C166" s="200" t="s">
        <v>180</v>
      </c>
      <c r="D166" s="197">
        <f>INDEX('BEFC_17-18'!$F$1:$F$505,MATCH('Spending per Student Analysis'!$A166,'BEFC_17-18'!A:A,0))</f>
        <v>1.9091</v>
      </c>
      <c r="E166" s="197">
        <f t="shared" si="14"/>
        <v>4</v>
      </c>
      <c r="F166" s="201">
        <f t="shared" si="15"/>
        <v>13583.873768294183</v>
      </c>
      <c r="G166" s="211">
        <f t="shared" si="17"/>
        <v>312</v>
      </c>
      <c r="H166" s="202">
        <f t="shared" si="16"/>
        <v>9046.247673580121</v>
      </c>
      <c r="I166" s="211">
        <f t="shared" si="18"/>
        <v>481</v>
      </c>
      <c r="K166" s="202">
        <f>INDEX('LECI_17-18'!$L$1:$L$507,MATCH('Spending per Student Analysis'!$A166,'LECI_17-18'!A:A,0))</f>
        <v>42214360</v>
      </c>
      <c r="L166" s="203">
        <f>INDEX('BEFC_17-18'!$T$1:$T$506,MATCH('Spending per Student Analysis'!$A166,'BEFC_17-18'!A:A,0))</f>
        <v>3107.6819999999998</v>
      </c>
      <c r="M166" s="203">
        <f>INDEX('BEFC_17-18'!$Z$1:$Z$506,MATCH('Spending per Student Analysis'!$A166,'BEFC_17-18'!A:A,0))</f>
        <v>1558.8230000000001</v>
      </c>
      <c r="N166" s="203">
        <f t="shared" si="19"/>
        <v>4666.5050000000001</v>
      </c>
      <c r="R166" s="202">
        <f>INDEX('BEFC_17-18'!$AF$1:$AF$505,MATCH('Spending per Student Analysis'!$A166,'BEFC_17-18'!A:A,0))</f>
        <v>16764963.82</v>
      </c>
      <c r="S166" s="202"/>
      <c r="T166" s="202">
        <f>INDEX('BEFC_17-18'!$AD$1:$AD$505,MATCH('Spending per Student Analysis'!$A166,'BEFC_17-18'!A:A,0))</f>
        <v>1691232</v>
      </c>
      <c r="AB166" s="202">
        <f>INDEX('Base Analysis'!$Q$1:$Q$503,MATCH('Spending per Student Analysis'!$A166,'Base Analysis'!A:A,0))</f>
        <v>20707272.40935944</v>
      </c>
      <c r="AC166" s="201">
        <f t="shared" si="20"/>
        <v>-3942308.5893594399</v>
      </c>
    </row>
    <row r="167" spans="1:29" x14ac:dyDescent="0.2">
      <c r="A167" s="199">
        <v>108114503</v>
      </c>
      <c r="B167" s="200" t="s">
        <v>187</v>
      </c>
      <c r="C167" s="200" t="s">
        <v>180</v>
      </c>
      <c r="D167" s="197">
        <f>INDEX('BEFC_17-18'!$F$1:$F$505,MATCH('Spending per Student Analysis'!$A167,'BEFC_17-18'!A:A,0))</f>
        <v>1.1999</v>
      </c>
      <c r="E167" s="197">
        <f t="shared" si="14"/>
        <v>131</v>
      </c>
      <c r="F167" s="201">
        <f t="shared" si="15"/>
        <v>13892.44309805072</v>
      </c>
      <c r="G167" s="211">
        <f t="shared" si="17"/>
        <v>270</v>
      </c>
      <c r="H167" s="202">
        <f t="shared" si="16"/>
        <v>11296.55084581982</v>
      </c>
      <c r="I167" s="211">
        <f t="shared" si="18"/>
        <v>314</v>
      </c>
      <c r="K167" s="202">
        <f>INDEX('LECI_17-18'!$L$1:$L$507,MATCH('Spending per Student Analysis'!$A167,'LECI_17-18'!A:A,0))</f>
        <v>14963772.74</v>
      </c>
      <c r="L167" s="203">
        <f>INDEX('BEFC_17-18'!$T$1:$T$506,MATCH('Spending per Student Analysis'!$A167,'BEFC_17-18'!A:A,0))</f>
        <v>1077.116</v>
      </c>
      <c r="M167" s="203">
        <f>INDEX('BEFC_17-18'!$Z$1:$Z$506,MATCH('Spending per Student Analysis'!$A167,'BEFC_17-18'!A:A,0))</f>
        <v>247.51599999999999</v>
      </c>
      <c r="N167" s="203">
        <f t="shared" si="19"/>
        <v>1324.6320000000001</v>
      </c>
      <c r="R167" s="202">
        <f>INDEX('BEFC_17-18'!$AF$1:$AF$505,MATCH('Spending per Student Analysis'!$A167,'BEFC_17-18'!A:A,0))</f>
        <v>8469189.1699999999</v>
      </c>
      <c r="S167" s="202"/>
      <c r="T167" s="202">
        <f>INDEX('BEFC_17-18'!$AD$1:$AD$505,MATCH('Spending per Student Analysis'!$A167,'BEFC_17-18'!A:A,0))</f>
        <v>246134</v>
      </c>
      <c r="AB167" s="202">
        <f>INDEX('Base Analysis'!$Q$1:$Q$503,MATCH('Spending per Student Analysis'!$A167,'Base Analysis'!A:A,0))</f>
        <v>3013636.4582448923</v>
      </c>
      <c r="AC167" s="201">
        <f t="shared" si="20"/>
        <v>5455552.7117551081</v>
      </c>
    </row>
    <row r="168" spans="1:29" x14ac:dyDescent="0.2">
      <c r="A168" s="199">
        <v>108116003</v>
      </c>
      <c r="B168" s="200" t="s">
        <v>188</v>
      </c>
      <c r="C168" s="200" t="s">
        <v>180</v>
      </c>
      <c r="D168" s="197">
        <f>INDEX('BEFC_17-18'!$F$1:$F$505,MATCH('Spending per Student Analysis'!$A168,'BEFC_17-18'!A:A,0))</f>
        <v>1.1476</v>
      </c>
      <c r="E168" s="197">
        <f t="shared" si="14"/>
        <v>168</v>
      </c>
      <c r="F168" s="201">
        <f t="shared" si="15"/>
        <v>12392.791937157714</v>
      </c>
      <c r="G168" s="211">
        <f t="shared" si="17"/>
        <v>433</v>
      </c>
      <c r="H168" s="202">
        <f t="shared" si="16"/>
        <v>10876.675778358445</v>
      </c>
      <c r="I168" s="211">
        <f t="shared" si="18"/>
        <v>361</v>
      </c>
      <c r="K168" s="202">
        <f>INDEX('LECI_17-18'!$L$1:$L$507,MATCH('Spending per Student Analysis'!$A168,'LECI_17-18'!A:A,0))</f>
        <v>20850054.510000002</v>
      </c>
      <c r="L168" s="203">
        <f>INDEX('BEFC_17-18'!$T$1:$T$506,MATCH('Spending per Student Analysis'!$A168,'BEFC_17-18'!A:A,0))</f>
        <v>1682.434</v>
      </c>
      <c r="M168" s="203">
        <f>INDEX('BEFC_17-18'!$Z$1:$Z$506,MATCH('Spending per Student Analysis'!$A168,'BEFC_17-18'!A:A,0))</f>
        <v>234.517</v>
      </c>
      <c r="N168" s="203">
        <f t="shared" si="19"/>
        <v>1916.951</v>
      </c>
      <c r="R168" s="202">
        <f>INDEX('BEFC_17-18'!$AF$1:$AF$505,MATCH('Spending per Student Analysis'!$A168,'BEFC_17-18'!A:A,0))</f>
        <v>9299688.5999999996</v>
      </c>
      <c r="S168" s="202"/>
      <c r="T168" s="202">
        <f>INDEX('BEFC_17-18'!$AD$1:$AD$505,MATCH('Spending per Student Analysis'!$A168,'BEFC_17-18'!A:A,0))</f>
        <v>277193</v>
      </c>
      <c r="AB168" s="202">
        <f>INDEX('Base Analysis'!$Q$1:$Q$503,MATCH('Spending per Student Analysis'!$A168,'Base Analysis'!A:A,0))</f>
        <v>3393918.9118326292</v>
      </c>
      <c r="AC168" s="201">
        <f t="shared" si="20"/>
        <v>5905769.6881673709</v>
      </c>
    </row>
    <row r="169" spans="1:29" x14ac:dyDescent="0.2">
      <c r="A169" s="199">
        <v>108116303</v>
      </c>
      <c r="B169" s="200" t="s">
        <v>189</v>
      </c>
      <c r="C169" s="200" t="s">
        <v>180</v>
      </c>
      <c r="D169" s="197">
        <f>INDEX('BEFC_17-18'!$F$1:$F$505,MATCH('Spending per Student Analysis'!$A169,'BEFC_17-18'!A:A,0))</f>
        <v>1.2193000000000001</v>
      </c>
      <c r="E169" s="197">
        <f t="shared" si="14"/>
        <v>119</v>
      </c>
      <c r="F169" s="201">
        <f t="shared" si="15"/>
        <v>13026.659551831977</v>
      </c>
      <c r="G169" s="211">
        <f t="shared" si="17"/>
        <v>381</v>
      </c>
      <c r="H169" s="202">
        <f t="shared" si="16"/>
        <v>10995.159881230284</v>
      </c>
      <c r="I169" s="211">
        <f t="shared" si="18"/>
        <v>347</v>
      </c>
      <c r="K169" s="202">
        <f>INDEX('LECI_17-18'!$L$1:$L$507,MATCH('Spending per Student Analysis'!$A169,'LECI_17-18'!A:A,0))</f>
        <v>11742270</v>
      </c>
      <c r="L169" s="203">
        <f>INDEX('BEFC_17-18'!$T$1:$T$506,MATCH('Spending per Student Analysis'!$A169,'BEFC_17-18'!A:A,0))</f>
        <v>901.40300000000002</v>
      </c>
      <c r="M169" s="203">
        <f>INDEX('BEFC_17-18'!$Z$1:$Z$506,MATCH('Spending per Student Analysis'!$A169,'BEFC_17-18'!A:A,0))</f>
        <v>166.54599999999999</v>
      </c>
      <c r="N169" s="203">
        <f t="shared" si="19"/>
        <v>1067.9490000000001</v>
      </c>
      <c r="R169" s="202">
        <f>INDEX('BEFC_17-18'!$AF$1:$AF$505,MATCH('Spending per Student Analysis'!$A169,'BEFC_17-18'!A:A,0))</f>
        <v>6553829.79</v>
      </c>
      <c r="S169" s="202"/>
      <c r="T169" s="202">
        <f>INDEX('BEFC_17-18'!$AD$1:$AD$505,MATCH('Spending per Student Analysis'!$A169,'BEFC_17-18'!A:A,0))</f>
        <v>193161</v>
      </c>
      <c r="AB169" s="202">
        <f>INDEX('Base Analysis'!$Q$1:$Q$503,MATCH('Spending per Student Analysis'!$A169,'Base Analysis'!A:A,0))</f>
        <v>2365043.6378516592</v>
      </c>
      <c r="AC169" s="201">
        <f t="shared" si="20"/>
        <v>4188786.1521483408</v>
      </c>
    </row>
    <row r="170" spans="1:29" x14ac:dyDescent="0.2">
      <c r="A170" s="199">
        <v>108116503</v>
      </c>
      <c r="B170" s="200" t="s">
        <v>190</v>
      </c>
      <c r="C170" s="200" t="s">
        <v>180</v>
      </c>
      <c r="D170" s="197">
        <f>INDEX('BEFC_17-18'!$F$1:$F$505,MATCH('Spending per Student Analysis'!$A170,'BEFC_17-18'!A:A,0))</f>
        <v>1.0424</v>
      </c>
      <c r="E170" s="197">
        <f t="shared" si="14"/>
        <v>250</v>
      </c>
      <c r="F170" s="201">
        <f t="shared" si="15"/>
        <v>11334.073182932476</v>
      </c>
      <c r="G170" s="211">
        <f t="shared" si="17"/>
        <v>490</v>
      </c>
      <c r="H170" s="202">
        <f t="shared" si="16"/>
        <v>9863.6906314100506</v>
      </c>
      <c r="I170" s="211">
        <f t="shared" si="18"/>
        <v>444</v>
      </c>
      <c r="K170" s="202">
        <f>INDEX('LECI_17-18'!$L$1:$L$507,MATCH('Spending per Student Analysis'!$A170,'LECI_17-18'!A:A,0))</f>
        <v>18239413.940000001</v>
      </c>
      <c r="L170" s="203">
        <f>INDEX('BEFC_17-18'!$T$1:$T$506,MATCH('Spending per Student Analysis'!$A170,'BEFC_17-18'!A:A,0))</f>
        <v>1609.2550000000001</v>
      </c>
      <c r="M170" s="203">
        <f>INDEX('BEFC_17-18'!$Z$1:$Z$506,MATCH('Spending per Student Analysis'!$A170,'BEFC_17-18'!A:A,0))</f>
        <v>239.892</v>
      </c>
      <c r="N170" s="203">
        <f t="shared" si="19"/>
        <v>1849.1470000000002</v>
      </c>
      <c r="R170" s="202">
        <f>INDEX('BEFC_17-18'!$AF$1:$AF$505,MATCH('Spending per Student Analysis'!$A170,'BEFC_17-18'!A:A,0))</f>
        <v>3036332.79</v>
      </c>
      <c r="S170" s="202"/>
      <c r="T170" s="202">
        <f>INDEX('BEFC_17-18'!$AD$1:$AD$505,MATCH('Spending per Student Analysis'!$A170,'BEFC_17-18'!A:A,0))</f>
        <v>279665</v>
      </c>
      <c r="AB170" s="202">
        <f>INDEX('Base Analysis'!$Q$1:$Q$503,MATCH('Spending per Student Analysis'!$A170,'Base Analysis'!A:A,0))</f>
        <v>3424186.5147770545</v>
      </c>
      <c r="AC170" s="201">
        <f t="shared" si="20"/>
        <v>-387853.72477705451</v>
      </c>
    </row>
    <row r="171" spans="1:29" x14ac:dyDescent="0.2">
      <c r="A171" s="199">
        <v>108118503</v>
      </c>
      <c r="B171" s="200" t="s">
        <v>191</v>
      </c>
      <c r="C171" s="200" t="s">
        <v>180</v>
      </c>
      <c r="D171" s="197">
        <f>INDEX('BEFC_17-18'!$F$1:$F$505,MATCH('Spending per Student Analysis'!$A171,'BEFC_17-18'!A:A,0))</f>
        <v>0.86</v>
      </c>
      <c r="E171" s="197">
        <f t="shared" si="14"/>
        <v>372</v>
      </c>
      <c r="F171" s="201">
        <f t="shared" si="15"/>
        <v>13028.827420369156</v>
      </c>
      <c r="G171" s="211">
        <f t="shared" si="17"/>
        <v>380</v>
      </c>
      <c r="H171" s="202">
        <f t="shared" si="16"/>
        <v>11557.311767524579</v>
      </c>
      <c r="I171" s="211">
        <f t="shared" si="18"/>
        <v>282</v>
      </c>
      <c r="K171" s="202">
        <f>INDEX('LECI_17-18'!$L$1:$L$507,MATCH('Spending per Student Analysis'!$A171,'LECI_17-18'!A:A,0))</f>
        <v>19391689.809999999</v>
      </c>
      <c r="L171" s="203">
        <f>INDEX('BEFC_17-18'!$T$1:$T$506,MATCH('Spending per Student Analysis'!$A171,'BEFC_17-18'!A:A,0))</f>
        <v>1488.3679999999999</v>
      </c>
      <c r="M171" s="203">
        <f>INDEX('BEFC_17-18'!$Z$1:$Z$506,MATCH('Spending per Student Analysis'!$A171,'BEFC_17-18'!A:A,0))</f>
        <v>189.50399999999999</v>
      </c>
      <c r="N171" s="203">
        <f t="shared" si="19"/>
        <v>1677.8719999999998</v>
      </c>
      <c r="R171" s="202">
        <f>INDEX('BEFC_17-18'!$AF$1:$AF$505,MATCH('Spending per Student Analysis'!$A171,'BEFC_17-18'!A:A,0))</f>
        <v>3833812.92</v>
      </c>
      <c r="S171" s="202"/>
      <c r="T171" s="202">
        <f>INDEX('BEFC_17-18'!$AD$1:$AD$505,MATCH('Spending per Student Analysis'!$A171,'BEFC_17-18'!A:A,0))</f>
        <v>180253</v>
      </c>
      <c r="AB171" s="202">
        <f>INDEX('Base Analysis'!$Q$1:$Q$503,MATCH('Spending per Student Analysis'!$A171,'Base Analysis'!A:A,0))</f>
        <v>2207005.1188086011</v>
      </c>
      <c r="AC171" s="201">
        <f t="shared" si="20"/>
        <v>1626807.8011913989</v>
      </c>
    </row>
    <row r="172" spans="1:29" x14ac:dyDescent="0.2">
      <c r="A172" s="199">
        <v>108561003</v>
      </c>
      <c r="B172" s="200" t="s">
        <v>192</v>
      </c>
      <c r="C172" s="200" t="s">
        <v>193</v>
      </c>
      <c r="D172" s="197">
        <f>INDEX('BEFC_17-18'!$F$1:$F$505,MATCH('Spending per Student Analysis'!$A172,'BEFC_17-18'!A:A,0))</f>
        <v>1.1952</v>
      </c>
      <c r="E172" s="197">
        <f t="shared" si="14"/>
        <v>133</v>
      </c>
      <c r="F172" s="201">
        <f t="shared" si="15"/>
        <v>13093.50326876482</v>
      </c>
      <c r="G172" s="211">
        <f t="shared" si="17"/>
        <v>376</v>
      </c>
      <c r="H172" s="202">
        <f t="shared" si="16"/>
        <v>9405.6993657599141</v>
      </c>
      <c r="I172" s="211">
        <f t="shared" si="18"/>
        <v>469</v>
      </c>
      <c r="K172" s="202">
        <f>INDEX('LECI_17-18'!$L$1:$L$507,MATCH('Spending per Student Analysis'!$A172,'LECI_17-18'!A:A,0))</f>
        <v>10170326.289999999</v>
      </c>
      <c r="L172" s="203">
        <f>INDEX('BEFC_17-18'!$T$1:$T$506,MATCH('Spending per Student Analysis'!$A172,'BEFC_17-18'!A:A,0))</f>
        <v>776.74599999999998</v>
      </c>
      <c r="M172" s="203">
        <f>INDEX('BEFC_17-18'!$Z$1:$Z$506,MATCH('Spending per Student Analysis'!$A172,'BEFC_17-18'!A:A,0))</f>
        <v>304.548</v>
      </c>
      <c r="N172" s="203">
        <f t="shared" si="19"/>
        <v>1081.2939999999999</v>
      </c>
      <c r="R172" s="202">
        <f>INDEX('BEFC_17-18'!$AF$1:$AF$505,MATCH('Spending per Student Analysis'!$A172,'BEFC_17-18'!A:A,0))</f>
        <v>5057797.1100000003</v>
      </c>
      <c r="S172" s="202"/>
      <c r="T172" s="202">
        <f>INDEX('BEFC_17-18'!$AD$1:$AD$505,MATCH('Spending per Student Analysis'!$A172,'BEFC_17-18'!A:A,0))</f>
        <v>184591</v>
      </c>
      <c r="AB172" s="202">
        <f>INDEX('Base Analysis'!$Q$1:$Q$503,MATCH('Spending per Student Analysis'!$A172,'Base Analysis'!A:A,0))</f>
        <v>2260116.1956733484</v>
      </c>
      <c r="AC172" s="201">
        <f t="shared" si="20"/>
        <v>2797680.914326652</v>
      </c>
    </row>
    <row r="173" spans="1:29" x14ac:dyDescent="0.2">
      <c r="A173" s="199">
        <v>108561803</v>
      </c>
      <c r="B173" s="200" t="s">
        <v>194</v>
      </c>
      <c r="C173" s="200" t="s">
        <v>193</v>
      </c>
      <c r="D173" s="197">
        <f>INDEX('BEFC_17-18'!$F$1:$F$505,MATCH('Spending per Student Analysis'!$A173,'BEFC_17-18'!A:A,0))</f>
        <v>1.1715</v>
      </c>
      <c r="E173" s="197">
        <f t="shared" si="14"/>
        <v>154</v>
      </c>
      <c r="F173" s="201">
        <f t="shared" si="15"/>
        <v>12448.488016146997</v>
      </c>
      <c r="G173" s="211">
        <f t="shared" si="17"/>
        <v>426</v>
      </c>
      <c r="H173" s="202">
        <f t="shared" si="16"/>
        <v>10416.668955493473</v>
      </c>
      <c r="I173" s="211">
        <f t="shared" si="18"/>
        <v>413</v>
      </c>
      <c r="K173" s="202">
        <f>INDEX('LECI_17-18'!$L$1:$L$507,MATCH('Spending per Student Analysis'!$A173,'LECI_17-18'!A:A,0))</f>
        <v>12606534.02</v>
      </c>
      <c r="L173" s="203">
        <f>INDEX('BEFC_17-18'!$T$1:$T$506,MATCH('Spending per Student Analysis'!$A173,'BEFC_17-18'!A:A,0))</f>
        <v>1012.696</v>
      </c>
      <c r="M173" s="203">
        <f>INDEX('BEFC_17-18'!$Z$1:$Z$506,MATCH('Spending per Student Analysis'!$A173,'BEFC_17-18'!A:A,0))</f>
        <v>197.53100000000001</v>
      </c>
      <c r="N173" s="203">
        <f t="shared" si="19"/>
        <v>1210.2270000000001</v>
      </c>
      <c r="R173" s="202">
        <f>INDEX('BEFC_17-18'!$AF$1:$AF$505,MATCH('Spending per Student Analysis'!$A173,'BEFC_17-18'!A:A,0))</f>
        <v>6594050.21</v>
      </c>
      <c r="S173" s="202"/>
      <c r="T173" s="202">
        <f>INDEX('BEFC_17-18'!$AD$1:$AD$505,MATCH('Spending per Student Analysis'!$A173,'BEFC_17-18'!A:A,0))</f>
        <v>158256</v>
      </c>
      <c r="AB173" s="202">
        <f>INDEX('Base Analysis'!$Q$1:$Q$503,MATCH('Spending per Student Analysis'!$A173,'Base Analysis'!A:A,0))</f>
        <v>1937673.4924605754</v>
      </c>
      <c r="AC173" s="201">
        <f t="shared" si="20"/>
        <v>4656376.7175394241</v>
      </c>
    </row>
    <row r="174" spans="1:29" x14ac:dyDescent="0.2">
      <c r="A174" s="199">
        <v>108565203</v>
      </c>
      <c r="B174" s="200" t="s">
        <v>195</v>
      </c>
      <c r="C174" s="200" t="s">
        <v>193</v>
      </c>
      <c r="D174" s="197">
        <f>INDEX('BEFC_17-18'!$F$1:$F$505,MATCH('Spending per Student Analysis'!$A174,'BEFC_17-18'!A:A,0))</f>
        <v>1.1540999999999999</v>
      </c>
      <c r="E174" s="197">
        <f t="shared" si="14"/>
        <v>166</v>
      </c>
      <c r="F174" s="201">
        <f t="shared" si="15"/>
        <v>14643.427715520265</v>
      </c>
      <c r="G174" s="211">
        <f t="shared" si="17"/>
        <v>205</v>
      </c>
      <c r="H174" s="202">
        <f t="shared" si="16"/>
        <v>10998.715237518829</v>
      </c>
      <c r="I174" s="211">
        <f t="shared" si="18"/>
        <v>345</v>
      </c>
      <c r="K174" s="202">
        <f>INDEX('LECI_17-18'!$L$1:$L$507,MATCH('Spending per Student Analysis'!$A174,'LECI_17-18'!A:A,0))</f>
        <v>12939020.59</v>
      </c>
      <c r="L174" s="203">
        <f>INDEX('BEFC_17-18'!$T$1:$T$506,MATCH('Spending per Student Analysis'!$A174,'BEFC_17-18'!A:A,0))</f>
        <v>883.60599999999999</v>
      </c>
      <c r="M174" s="203">
        <f>INDEX('BEFC_17-18'!$Z$1:$Z$506,MATCH('Spending per Student Analysis'!$A174,'BEFC_17-18'!A:A,0))</f>
        <v>292.80599999999998</v>
      </c>
      <c r="N174" s="203">
        <f t="shared" si="19"/>
        <v>1176.412</v>
      </c>
      <c r="R174" s="202">
        <f>INDEX('BEFC_17-18'!$AF$1:$AF$505,MATCH('Spending per Student Analysis'!$A174,'BEFC_17-18'!A:A,0))</f>
        <v>7095233.7000000002</v>
      </c>
      <c r="S174" s="202"/>
      <c r="T174" s="202">
        <f>INDEX('BEFC_17-18'!$AD$1:$AD$505,MATCH('Spending per Student Analysis'!$A174,'BEFC_17-18'!A:A,0))</f>
        <v>166197</v>
      </c>
      <c r="AB174" s="202">
        <f>INDEX('Base Analysis'!$Q$1:$Q$503,MATCH('Spending per Student Analysis'!$A174,'Base Analysis'!A:A,0))</f>
        <v>2034901.4933883804</v>
      </c>
      <c r="AC174" s="201">
        <f t="shared" si="20"/>
        <v>5060332.2066116203</v>
      </c>
    </row>
    <row r="175" spans="1:29" x14ac:dyDescent="0.2">
      <c r="A175" s="199">
        <v>108565503</v>
      </c>
      <c r="B175" s="200" t="s">
        <v>196</v>
      </c>
      <c r="C175" s="200" t="s">
        <v>193</v>
      </c>
      <c r="D175" s="197">
        <f>INDEX('BEFC_17-18'!$F$1:$F$505,MATCH('Spending per Student Analysis'!$A175,'BEFC_17-18'!A:A,0))</f>
        <v>1.2496</v>
      </c>
      <c r="E175" s="197">
        <f t="shared" si="14"/>
        <v>104</v>
      </c>
      <c r="F175" s="201">
        <f t="shared" si="15"/>
        <v>13865.650219608924</v>
      </c>
      <c r="G175" s="211">
        <f t="shared" si="17"/>
        <v>272</v>
      </c>
      <c r="H175" s="202">
        <f t="shared" si="16"/>
        <v>10860.899794020148</v>
      </c>
      <c r="I175" s="211">
        <f t="shared" si="18"/>
        <v>363</v>
      </c>
      <c r="K175" s="202">
        <f>INDEX('LECI_17-18'!$L$1:$L$507,MATCH('Spending per Student Analysis'!$A175,'LECI_17-18'!A:A,0))</f>
        <v>16198032.84</v>
      </c>
      <c r="L175" s="203">
        <f>INDEX('BEFC_17-18'!$T$1:$T$506,MATCH('Spending per Student Analysis'!$A175,'BEFC_17-18'!A:A,0))</f>
        <v>1168.213</v>
      </c>
      <c r="M175" s="203">
        <f>INDEX('BEFC_17-18'!$Z$1:$Z$506,MATCH('Spending per Student Analysis'!$A175,'BEFC_17-18'!A:A,0))</f>
        <v>323.19499999999999</v>
      </c>
      <c r="N175" s="203">
        <f t="shared" si="19"/>
        <v>1491.4079999999999</v>
      </c>
      <c r="R175" s="202">
        <f>INDEX('BEFC_17-18'!$AF$1:$AF$505,MATCH('Spending per Student Analysis'!$A175,'BEFC_17-18'!A:A,0))</f>
        <v>7356236.7199999997</v>
      </c>
      <c r="S175" s="202"/>
      <c r="T175" s="202">
        <f>INDEX('BEFC_17-18'!$AD$1:$AD$505,MATCH('Spending per Student Analysis'!$A175,'BEFC_17-18'!A:A,0))</f>
        <v>273031</v>
      </c>
      <c r="AB175" s="202">
        <f>INDEX('Base Analysis'!$Q$1:$Q$503,MATCH('Spending per Student Analysis'!$A175,'Base Analysis'!A:A,0))</f>
        <v>3342969.4079886805</v>
      </c>
      <c r="AC175" s="201">
        <f t="shared" si="20"/>
        <v>4013267.3120113192</v>
      </c>
    </row>
    <row r="176" spans="1:29" x14ac:dyDescent="0.2">
      <c r="A176" s="199">
        <v>108566303</v>
      </c>
      <c r="B176" s="200" t="s">
        <v>197</v>
      </c>
      <c r="C176" s="200" t="s">
        <v>193</v>
      </c>
      <c r="D176" s="197">
        <f>INDEX('BEFC_17-18'!$F$1:$F$505,MATCH('Spending per Student Analysis'!$A176,'BEFC_17-18'!A:A,0))</f>
        <v>1.0886</v>
      </c>
      <c r="E176" s="197">
        <f t="shared" si="14"/>
        <v>205</v>
      </c>
      <c r="F176" s="201">
        <f t="shared" si="15"/>
        <v>13447.580573712195</v>
      </c>
      <c r="G176" s="211">
        <f t="shared" si="17"/>
        <v>329</v>
      </c>
      <c r="H176" s="202">
        <f t="shared" si="16"/>
        <v>9970.5882311582518</v>
      </c>
      <c r="I176" s="211">
        <f t="shared" si="18"/>
        <v>435</v>
      </c>
      <c r="K176" s="202">
        <f>INDEX('LECI_17-18'!$L$1:$L$507,MATCH('Spending per Student Analysis'!$A176,'LECI_17-18'!A:A,0))</f>
        <v>9926667.7899999991</v>
      </c>
      <c r="L176" s="203">
        <f>INDEX('BEFC_17-18'!$T$1:$T$506,MATCH('Spending per Student Analysis'!$A176,'BEFC_17-18'!A:A,0))</f>
        <v>738.17499999999995</v>
      </c>
      <c r="M176" s="203">
        <f>INDEX('BEFC_17-18'!$Z$1:$Z$506,MATCH('Spending per Student Analysis'!$A176,'BEFC_17-18'!A:A,0))</f>
        <v>257.42</v>
      </c>
      <c r="N176" s="203">
        <f t="shared" si="19"/>
        <v>995.59500000000003</v>
      </c>
      <c r="R176" s="202">
        <f>INDEX('BEFC_17-18'!$AF$1:$AF$505,MATCH('Spending per Student Analysis'!$A176,'BEFC_17-18'!A:A,0))</f>
        <v>3254075.68</v>
      </c>
      <c r="S176" s="202"/>
      <c r="T176" s="202">
        <f>INDEX('BEFC_17-18'!$AD$1:$AD$505,MATCH('Spending per Student Analysis'!$A176,'BEFC_17-18'!A:A,0))</f>
        <v>170460</v>
      </c>
      <c r="AB176" s="202">
        <f>INDEX('Base Analysis'!$Q$1:$Q$503,MATCH('Spending per Student Analysis'!$A176,'Base Analysis'!A:A,0))</f>
        <v>2087097.3431221184</v>
      </c>
      <c r="AC176" s="201">
        <f t="shared" si="20"/>
        <v>1166978.3368778818</v>
      </c>
    </row>
    <row r="177" spans="1:29" x14ac:dyDescent="0.2">
      <c r="A177" s="199">
        <v>108567004</v>
      </c>
      <c r="B177" s="200" t="s">
        <v>198</v>
      </c>
      <c r="C177" s="200" t="s">
        <v>193</v>
      </c>
      <c r="D177" s="197">
        <f>INDEX('BEFC_17-18'!$F$1:$F$505,MATCH('Spending per Student Analysis'!$A177,'BEFC_17-18'!A:A,0))</f>
        <v>1.3471</v>
      </c>
      <c r="E177" s="197">
        <f t="shared" si="14"/>
        <v>60</v>
      </c>
      <c r="F177" s="201">
        <f t="shared" si="15"/>
        <v>15247.748300447687</v>
      </c>
      <c r="G177" s="211">
        <f t="shared" si="17"/>
        <v>157</v>
      </c>
      <c r="H177" s="202">
        <f t="shared" si="16"/>
        <v>10910.574377768404</v>
      </c>
      <c r="I177" s="211">
        <f t="shared" si="18"/>
        <v>355</v>
      </c>
      <c r="K177" s="202">
        <f>INDEX('LECI_17-18'!$L$1:$L$507,MATCH('Spending per Student Analysis'!$A177,'LECI_17-18'!A:A,0))</f>
        <v>4138162.65</v>
      </c>
      <c r="L177" s="203">
        <f>INDEX('BEFC_17-18'!$T$1:$T$506,MATCH('Spending per Student Analysis'!$A177,'BEFC_17-18'!A:A,0))</f>
        <v>271.39499999999998</v>
      </c>
      <c r="M177" s="203">
        <f>INDEX('BEFC_17-18'!$Z$1:$Z$506,MATCH('Spending per Student Analysis'!$A177,'BEFC_17-18'!A:A,0))</f>
        <v>107.88500000000001</v>
      </c>
      <c r="N177" s="203">
        <f t="shared" si="19"/>
        <v>379.28</v>
      </c>
      <c r="R177" s="202">
        <f>INDEX('BEFC_17-18'!$AF$1:$AF$505,MATCH('Spending per Student Analysis'!$A177,'BEFC_17-18'!A:A,0))</f>
        <v>1913899.05</v>
      </c>
      <c r="S177" s="202"/>
      <c r="T177" s="202">
        <f>INDEX('BEFC_17-18'!$AD$1:$AD$505,MATCH('Spending per Student Analysis'!$A177,'BEFC_17-18'!A:A,0))</f>
        <v>55102</v>
      </c>
      <c r="AB177" s="202">
        <f>INDEX('Base Analysis'!$Q$1:$Q$503,MATCH('Spending per Student Analysis'!$A177,'Base Analysis'!A:A,0))</f>
        <v>674667.49253827764</v>
      </c>
      <c r="AC177" s="201">
        <f t="shared" si="20"/>
        <v>1239231.5574617223</v>
      </c>
    </row>
    <row r="178" spans="1:29" x14ac:dyDescent="0.2">
      <c r="A178" s="199">
        <v>108567204</v>
      </c>
      <c r="B178" s="200" t="s">
        <v>199</v>
      </c>
      <c r="C178" s="200" t="s">
        <v>193</v>
      </c>
      <c r="D178" s="197">
        <f>INDEX('BEFC_17-18'!$F$1:$F$505,MATCH('Spending per Student Analysis'!$A178,'BEFC_17-18'!A:A,0))</f>
        <v>1.2753000000000001</v>
      </c>
      <c r="E178" s="197">
        <f t="shared" si="14"/>
        <v>90</v>
      </c>
      <c r="F178" s="201">
        <f t="shared" si="15"/>
        <v>15530.797716230285</v>
      </c>
      <c r="G178" s="211">
        <f t="shared" si="17"/>
        <v>144</v>
      </c>
      <c r="H178" s="202">
        <f t="shared" si="16"/>
        <v>11729.085925253892</v>
      </c>
      <c r="I178" s="211">
        <f t="shared" si="18"/>
        <v>270</v>
      </c>
      <c r="K178" s="202">
        <f>INDEX('LECI_17-18'!$L$1:$L$507,MATCH('Spending per Student Analysis'!$A178,'LECI_17-18'!A:A,0))</f>
        <v>7265664.3799999999</v>
      </c>
      <c r="L178" s="203">
        <f>INDEX('BEFC_17-18'!$T$1:$T$506,MATCH('Spending per Student Analysis'!$A178,'BEFC_17-18'!A:A,0))</f>
        <v>467.82299999999998</v>
      </c>
      <c r="M178" s="203">
        <f>INDEX('BEFC_17-18'!$Z$1:$Z$506,MATCH('Spending per Student Analysis'!$A178,'BEFC_17-18'!A:A,0))</f>
        <v>151.63399999999999</v>
      </c>
      <c r="N178" s="203">
        <f t="shared" si="19"/>
        <v>619.45699999999999</v>
      </c>
      <c r="R178" s="202">
        <f>INDEX('BEFC_17-18'!$AF$1:$AF$505,MATCH('Spending per Student Analysis'!$A178,'BEFC_17-18'!A:A,0))</f>
        <v>3832906.3</v>
      </c>
      <c r="S178" s="202"/>
      <c r="T178" s="202">
        <f>INDEX('BEFC_17-18'!$AD$1:$AD$505,MATCH('Spending per Student Analysis'!$A178,'BEFC_17-18'!A:A,0))</f>
        <v>128639</v>
      </c>
      <c r="AB178" s="202">
        <f>INDEX('Base Analysis'!$Q$1:$Q$503,MATCH('Spending per Student Analysis'!$A178,'Base Analysis'!A:A,0))</f>
        <v>1575038.9246287094</v>
      </c>
      <c r="AC178" s="201">
        <f t="shared" si="20"/>
        <v>2257867.3753712904</v>
      </c>
    </row>
    <row r="179" spans="1:29" x14ac:dyDescent="0.2">
      <c r="A179" s="199">
        <v>108567404</v>
      </c>
      <c r="B179" s="200" t="s">
        <v>200</v>
      </c>
      <c r="C179" s="200" t="s">
        <v>193</v>
      </c>
      <c r="D179" s="197">
        <f>INDEX('BEFC_17-18'!$F$1:$F$505,MATCH('Spending per Student Analysis'!$A179,'BEFC_17-18'!A:A,0))</f>
        <v>0.97960000000000003</v>
      </c>
      <c r="E179" s="197">
        <f t="shared" si="14"/>
        <v>291</v>
      </c>
      <c r="F179" s="201">
        <f t="shared" si="15"/>
        <v>17650.172410049294</v>
      </c>
      <c r="G179" s="211">
        <f t="shared" si="17"/>
        <v>58</v>
      </c>
      <c r="H179" s="202">
        <f t="shared" si="16"/>
        <v>12498.415661724328</v>
      </c>
      <c r="I179" s="211">
        <f t="shared" si="18"/>
        <v>189</v>
      </c>
      <c r="K179" s="202">
        <f>INDEX('LECI_17-18'!$L$1:$L$507,MATCH('Spending per Student Analysis'!$A179,'LECI_17-18'!A:A,0))</f>
        <v>5689903.7300000004</v>
      </c>
      <c r="L179" s="203">
        <f>INDEX('BEFC_17-18'!$T$1:$T$506,MATCH('Spending per Student Analysis'!$A179,'BEFC_17-18'!A:A,0))</f>
        <v>322.37099999999998</v>
      </c>
      <c r="M179" s="203">
        <f>INDEX('BEFC_17-18'!$Z$1:$Z$506,MATCH('Spending per Student Analysis'!$A179,'BEFC_17-18'!A:A,0))</f>
        <v>132.87899999999999</v>
      </c>
      <c r="N179" s="203">
        <f t="shared" si="19"/>
        <v>455.25</v>
      </c>
      <c r="R179" s="202">
        <f>INDEX('BEFC_17-18'!$AF$1:$AF$505,MATCH('Spending per Student Analysis'!$A179,'BEFC_17-18'!A:A,0))</f>
        <v>1474893.39</v>
      </c>
      <c r="S179" s="202"/>
      <c r="T179" s="202">
        <f>INDEX('BEFC_17-18'!$AD$1:$AD$505,MATCH('Spending per Student Analysis'!$A179,'BEFC_17-18'!A:A,0))</f>
        <v>85927</v>
      </c>
      <c r="AB179" s="202">
        <f>INDEX('Base Analysis'!$Q$1:$Q$503,MATCH('Spending per Student Analysis'!$A179,'Base Analysis'!A:A,0))</f>
        <v>1052077.7699262607</v>
      </c>
      <c r="AC179" s="201">
        <f t="shared" si="20"/>
        <v>422815.62007373921</v>
      </c>
    </row>
    <row r="180" spans="1:29" x14ac:dyDescent="0.2">
      <c r="A180" s="199">
        <v>108567703</v>
      </c>
      <c r="B180" s="200" t="s">
        <v>201</v>
      </c>
      <c r="C180" s="200" t="s">
        <v>193</v>
      </c>
      <c r="D180" s="197">
        <f>INDEX('BEFC_17-18'!$F$1:$F$505,MATCH('Spending per Student Analysis'!$A180,'BEFC_17-18'!A:A,0))</f>
        <v>1.1694</v>
      </c>
      <c r="E180" s="197">
        <f t="shared" si="14"/>
        <v>155</v>
      </c>
      <c r="F180" s="201">
        <f t="shared" si="15"/>
        <v>14819.234734910287</v>
      </c>
      <c r="G180" s="211">
        <f t="shared" si="17"/>
        <v>193</v>
      </c>
      <c r="H180" s="202">
        <f t="shared" si="16"/>
        <v>12613.201110948467</v>
      </c>
      <c r="I180" s="211">
        <f t="shared" si="18"/>
        <v>180</v>
      </c>
      <c r="K180" s="202">
        <f>INDEX('LECI_17-18'!$L$1:$L$507,MATCH('Spending per Student Analysis'!$A180,'LECI_17-18'!A:A,0))</f>
        <v>32743617.82</v>
      </c>
      <c r="L180" s="203">
        <f>INDEX('BEFC_17-18'!$T$1:$T$506,MATCH('Spending per Student Analysis'!$A180,'BEFC_17-18'!A:A,0))</f>
        <v>2209.5349999999999</v>
      </c>
      <c r="M180" s="203">
        <f>INDEX('BEFC_17-18'!$Z$1:$Z$506,MATCH('Spending per Student Analysis'!$A180,'BEFC_17-18'!A:A,0))</f>
        <v>386.44499999999999</v>
      </c>
      <c r="N180" s="203">
        <f t="shared" si="19"/>
        <v>2595.98</v>
      </c>
      <c r="R180" s="202">
        <f>INDEX('BEFC_17-18'!$AF$1:$AF$505,MATCH('Spending per Student Analysis'!$A180,'BEFC_17-18'!A:A,0))</f>
        <v>7497730.1900000004</v>
      </c>
      <c r="S180" s="202"/>
      <c r="T180" s="202">
        <f>INDEX('BEFC_17-18'!$AD$1:$AD$505,MATCH('Spending per Student Analysis'!$A180,'BEFC_17-18'!A:A,0))</f>
        <v>542192</v>
      </c>
      <c r="AB180" s="202">
        <f>INDEX('Base Analysis'!$Q$1:$Q$503,MATCH('Spending per Student Analysis'!$A180,'Base Analysis'!A:A,0))</f>
        <v>6638546.0484636789</v>
      </c>
      <c r="AC180" s="201">
        <f t="shared" si="20"/>
        <v>859184.14153632149</v>
      </c>
    </row>
    <row r="181" spans="1:29" x14ac:dyDescent="0.2">
      <c r="A181" s="199">
        <v>108568404</v>
      </c>
      <c r="B181" s="200" t="s">
        <v>202</v>
      </c>
      <c r="C181" s="200" t="s">
        <v>193</v>
      </c>
      <c r="D181" s="197">
        <f>INDEX('BEFC_17-18'!$F$1:$F$505,MATCH('Spending per Student Analysis'!$A181,'BEFC_17-18'!A:A,0))</f>
        <v>1.4931000000000001</v>
      </c>
      <c r="E181" s="197">
        <f t="shared" si="14"/>
        <v>27</v>
      </c>
      <c r="F181" s="201">
        <f t="shared" si="15"/>
        <v>13227.603252350063</v>
      </c>
      <c r="G181" s="211">
        <f t="shared" si="17"/>
        <v>361</v>
      </c>
      <c r="H181" s="202">
        <f t="shared" si="16"/>
        <v>9368.1225001682124</v>
      </c>
      <c r="I181" s="211">
        <f t="shared" si="18"/>
        <v>470</v>
      </c>
      <c r="K181" s="202">
        <f>INDEX('LECI_17-18'!$L$1:$L$507,MATCH('Spending per Student Analysis'!$A181,'LECI_17-18'!A:A,0))</f>
        <v>5012282.79</v>
      </c>
      <c r="L181" s="203">
        <f>INDEX('BEFC_17-18'!$T$1:$T$506,MATCH('Spending per Student Analysis'!$A181,'BEFC_17-18'!A:A,0))</f>
        <v>378.92599999999999</v>
      </c>
      <c r="M181" s="203">
        <f>INDEX('BEFC_17-18'!$Z$1:$Z$506,MATCH('Spending per Student Analysis'!$A181,'BEFC_17-18'!A:A,0))</f>
        <v>156.11000000000001</v>
      </c>
      <c r="N181" s="203">
        <f t="shared" si="19"/>
        <v>535.03600000000006</v>
      </c>
      <c r="R181" s="202">
        <f>INDEX('BEFC_17-18'!$AF$1:$AF$505,MATCH('Spending per Student Analysis'!$A181,'BEFC_17-18'!A:A,0))</f>
        <v>2205680.04</v>
      </c>
      <c r="S181" s="202"/>
      <c r="T181" s="202">
        <f>INDEX('BEFC_17-18'!$AD$1:$AD$505,MATCH('Spending per Student Analysis'!$A181,'BEFC_17-18'!A:A,0))</f>
        <v>125362</v>
      </c>
      <c r="AB181" s="202">
        <f>INDEX('Base Analysis'!$Q$1:$Q$503,MATCH('Spending per Student Analysis'!$A181,'Base Analysis'!A:A,0))</f>
        <v>1534923.3289372001</v>
      </c>
      <c r="AC181" s="201">
        <f t="shared" si="20"/>
        <v>670756.71106279991</v>
      </c>
    </row>
    <row r="182" spans="1:29" x14ac:dyDescent="0.2">
      <c r="A182" s="199">
        <v>108569103</v>
      </c>
      <c r="B182" s="200" t="s">
        <v>203</v>
      </c>
      <c r="C182" s="200" t="s">
        <v>193</v>
      </c>
      <c r="D182" s="197">
        <f>INDEX('BEFC_17-18'!$F$1:$F$505,MATCH('Spending per Student Analysis'!$A182,'BEFC_17-18'!A:A,0))</f>
        <v>1.4238999999999999</v>
      </c>
      <c r="E182" s="197">
        <f t="shared" si="14"/>
        <v>36</v>
      </c>
      <c r="F182" s="201">
        <f t="shared" si="15"/>
        <v>13344.80675529482</v>
      </c>
      <c r="G182" s="211">
        <f t="shared" si="17"/>
        <v>344</v>
      </c>
      <c r="H182" s="202">
        <f t="shared" si="16"/>
        <v>10790.832174455372</v>
      </c>
      <c r="I182" s="211">
        <f t="shared" si="18"/>
        <v>369</v>
      </c>
      <c r="K182" s="202">
        <f>INDEX('LECI_17-18'!$L$1:$L$507,MATCH('Spending per Student Analysis'!$A182,'LECI_17-18'!A:A,0))</f>
        <v>15813942.970000001</v>
      </c>
      <c r="L182" s="203">
        <f>INDEX('BEFC_17-18'!$T$1:$T$506,MATCH('Spending per Student Analysis'!$A182,'BEFC_17-18'!A:A,0))</f>
        <v>1185.0260000000001</v>
      </c>
      <c r="M182" s="203">
        <f>INDEX('BEFC_17-18'!$Z$1:$Z$506,MATCH('Spending per Student Analysis'!$A182,'BEFC_17-18'!A:A,0))</f>
        <v>280.47199999999998</v>
      </c>
      <c r="N182" s="203">
        <f t="shared" si="19"/>
        <v>1465.498</v>
      </c>
      <c r="R182" s="202">
        <f>INDEX('BEFC_17-18'!$AF$1:$AF$505,MATCH('Spending per Student Analysis'!$A182,'BEFC_17-18'!A:A,0))</f>
        <v>8406784.5700000003</v>
      </c>
      <c r="S182" s="202"/>
      <c r="T182" s="202">
        <f>INDEX('BEFC_17-18'!$AD$1:$AD$505,MATCH('Spending per Student Analysis'!$A182,'BEFC_17-18'!A:A,0))</f>
        <v>288263</v>
      </c>
      <c r="AB182" s="202">
        <f>INDEX('Base Analysis'!$Q$1:$Q$503,MATCH('Spending per Student Analysis'!$A182,'Base Analysis'!A:A,0))</f>
        <v>3529459.9574561133</v>
      </c>
      <c r="AC182" s="201">
        <f t="shared" si="20"/>
        <v>4877324.6125438865</v>
      </c>
    </row>
    <row r="183" spans="1:29" x14ac:dyDescent="0.2">
      <c r="A183" s="199">
        <v>109122703</v>
      </c>
      <c r="B183" s="200" t="s">
        <v>204</v>
      </c>
      <c r="C183" s="200" t="s">
        <v>205</v>
      </c>
      <c r="D183" s="197">
        <f>INDEX('BEFC_17-18'!$F$1:$F$505,MATCH('Spending per Student Analysis'!$A183,'BEFC_17-18'!A:A,0))</f>
        <v>1.3433999999999999</v>
      </c>
      <c r="E183" s="197">
        <f t="shared" si="14"/>
        <v>61</v>
      </c>
      <c r="F183" s="201">
        <f t="shared" si="15"/>
        <v>17587.639504440245</v>
      </c>
      <c r="G183" s="211">
        <f t="shared" si="17"/>
        <v>61</v>
      </c>
      <c r="H183" s="202">
        <f t="shared" si="16"/>
        <v>12374.359517147504</v>
      </c>
      <c r="I183" s="211">
        <f t="shared" si="18"/>
        <v>199</v>
      </c>
      <c r="K183" s="202">
        <f>INDEX('LECI_17-18'!$L$1:$L$507,MATCH('Spending per Student Analysis'!$A183,'LECI_17-18'!A:A,0))</f>
        <v>10627260.82</v>
      </c>
      <c r="L183" s="203">
        <f>INDEX('BEFC_17-18'!$T$1:$T$506,MATCH('Spending per Student Analysis'!$A183,'BEFC_17-18'!A:A,0))</f>
        <v>604.24599999999998</v>
      </c>
      <c r="M183" s="203">
        <f>INDEX('BEFC_17-18'!$Z$1:$Z$506,MATCH('Spending per Student Analysis'!$A183,'BEFC_17-18'!A:A,0))</f>
        <v>254.56700000000001</v>
      </c>
      <c r="N183" s="203">
        <f t="shared" si="19"/>
        <v>858.81299999999999</v>
      </c>
      <c r="R183" s="202">
        <f>INDEX('BEFC_17-18'!$AF$1:$AF$505,MATCH('Spending per Student Analysis'!$A183,'BEFC_17-18'!A:A,0))</f>
        <v>5222737.25</v>
      </c>
      <c r="S183" s="202"/>
      <c r="T183" s="202">
        <f>INDEX('BEFC_17-18'!$AD$1:$AD$505,MATCH('Spending per Student Analysis'!$A183,'BEFC_17-18'!A:A,0))</f>
        <v>208119</v>
      </c>
      <c r="AB183" s="202">
        <f>INDEX('Base Analysis'!$Q$1:$Q$503,MATCH('Spending per Student Analysis'!$A183,'Base Analysis'!A:A,0))</f>
        <v>2548193.2362473574</v>
      </c>
      <c r="AC183" s="201">
        <f t="shared" si="20"/>
        <v>2674544.0137526426</v>
      </c>
    </row>
    <row r="184" spans="1:29" x14ac:dyDescent="0.2">
      <c r="A184" s="199">
        <v>109243503</v>
      </c>
      <c r="B184" s="200" t="s">
        <v>206</v>
      </c>
      <c r="C184" s="200" t="s">
        <v>207</v>
      </c>
      <c r="D184" s="197">
        <f>INDEX('BEFC_17-18'!$F$1:$F$505,MATCH('Spending per Student Analysis'!$A184,'BEFC_17-18'!A:A,0))</f>
        <v>1.1631</v>
      </c>
      <c r="E184" s="197">
        <f t="shared" si="14"/>
        <v>157</v>
      </c>
      <c r="F184" s="201">
        <f t="shared" si="15"/>
        <v>16825.979783739298</v>
      </c>
      <c r="G184" s="211">
        <f t="shared" si="17"/>
        <v>83</v>
      </c>
      <c r="H184" s="202">
        <f t="shared" si="16"/>
        <v>12097.922246728349</v>
      </c>
      <c r="I184" s="211">
        <f t="shared" si="18"/>
        <v>224</v>
      </c>
      <c r="K184" s="202">
        <f>INDEX('LECI_17-18'!$L$1:$L$507,MATCH('Spending per Student Analysis'!$A184,'LECI_17-18'!A:A,0))</f>
        <v>9977604.0999999996</v>
      </c>
      <c r="L184" s="203">
        <f>INDEX('BEFC_17-18'!$T$1:$T$506,MATCH('Spending per Student Analysis'!$A184,'BEFC_17-18'!A:A,0))</f>
        <v>592.98800000000006</v>
      </c>
      <c r="M184" s="203">
        <f>INDEX('BEFC_17-18'!$Z$1:$Z$506,MATCH('Spending per Student Analysis'!$A184,'BEFC_17-18'!A:A,0))</f>
        <v>231.749</v>
      </c>
      <c r="N184" s="203">
        <f t="shared" si="19"/>
        <v>824.73700000000008</v>
      </c>
      <c r="R184" s="202">
        <f>INDEX('BEFC_17-18'!$AF$1:$AF$505,MATCH('Spending per Student Analysis'!$A184,'BEFC_17-18'!A:A,0))</f>
        <v>4940531.58</v>
      </c>
      <c r="S184" s="202"/>
      <c r="T184" s="202">
        <f>INDEX('BEFC_17-18'!$AD$1:$AD$505,MATCH('Spending per Student Analysis'!$A184,'BEFC_17-18'!A:A,0))</f>
        <v>153218</v>
      </c>
      <c r="AB184" s="202">
        <f>INDEX('Base Analysis'!$Q$1:$Q$503,MATCH('Spending per Student Analysis'!$A184,'Base Analysis'!A:A,0))</f>
        <v>1875984.9515692319</v>
      </c>
      <c r="AC184" s="201">
        <f t="shared" si="20"/>
        <v>3064546.6284307679</v>
      </c>
    </row>
    <row r="185" spans="1:29" x14ac:dyDescent="0.2">
      <c r="A185" s="199">
        <v>109246003</v>
      </c>
      <c r="B185" s="200" t="s">
        <v>208</v>
      </c>
      <c r="C185" s="200" t="s">
        <v>207</v>
      </c>
      <c r="D185" s="197">
        <f>INDEX('BEFC_17-18'!$F$1:$F$505,MATCH('Spending per Student Analysis'!$A185,'BEFC_17-18'!A:A,0))</f>
        <v>1.1727000000000001</v>
      </c>
      <c r="E185" s="197">
        <f t="shared" si="14"/>
        <v>151</v>
      </c>
      <c r="F185" s="201">
        <f t="shared" si="15"/>
        <v>14962.526520753754</v>
      </c>
      <c r="G185" s="211">
        <f t="shared" si="17"/>
        <v>181</v>
      </c>
      <c r="H185" s="202">
        <f t="shared" si="16"/>
        <v>11867.82997769157</v>
      </c>
      <c r="I185" s="211">
        <f t="shared" si="18"/>
        <v>253</v>
      </c>
      <c r="K185" s="202">
        <f>INDEX('LECI_17-18'!$L$1:$L$507,MATCH('Spending per Student Analysis'!$A185,'LECI_17-18'!A:A,0))</f>
        <v>12656008.17</v>
      </c>
      <c r="L185" s="203">
        <f>INDEX('BEFC_17-18'!$T$1:$T$506,MATCH('Spending per Student Analysis'!$A185,'BEFC_17-18'!A:A,0))</f>
        <v>845.84699999999998</v>
      </c>
      <c r="M185" s="203">
        <f>INDEX('BEFC_17-18'!$Z$1:$Z$506,MATCH('Spending per Student Analysis'!$A185,'BEFC_17-18'!A:A,0))</f>
        <v>220.566</v>
      </c>
      <c r="N185" s="203">
        <f t="shared" si="19"/>
        <v>1066.413</v>
      </c>
      <c r="R185" s="202">
        <f>INDEX('BEFC_17-18'!$AF$1:$AF$505,MATCH('Spending per Student Analysis'!$A185,'BEFC_17-18'!A:A,0))</f>
        <v>4909284.84</v>
      </c>
      <c r="S185" s="202"/>
      <c r="T185" s="202">
        <f>INDEX('BEFC_17-18'!$AD$1:$AD$505,MATCH('Spending per Student Analysis'!$A185,'BEFC_17-18'!A:A,0))</f>
        <v>192016</v>
      </c>
      <c r="AB185" s="202">
        <f>INDEX('Base Analysis'!$Q$1:$Q$503,MATCH('Spending per Student Analysis'!$A185,'Base Analysis'!A:A,0))</f>
        <v>2351023.1767004002</v>
      </c>
      <c r="AC185" s="201">
        <f t="shared" si="20"/>
        <v>2558261.6632995997</v>
      </c>
    </row>
    <row r="186" spans="1:29" x14ac:dyDescent="0.2">
      <c r="A186" s="199">
        <v>109248003</v>
      </c>
      <c r="B186" s="200" t="s">
        <v>209</v>
      </c>
      <c r="C186" s="200" t="s">
        <v>207</v>
      </c>
      <c r="D186" s="197">
        <f>INDEX('BEFC_17-18'!$F$1:$F$505,MATCH('Spending per Student Analysis'!$A186,'BEFC_17-18'!A:A,0))</f>
        <v>1.1232</v>
      </c>
      <c r="E186" s="197">
        <f t="shared" si="14"/>
        <v>183</v>
      </c>
      <c r="F186" s="201">
        <f t="shared" si="15"/>
        <v>11508.873507070459</v>
      </c>
      <c r="G186" s="211">
        <f t="shared" si="17"/>
        <v>486</v>
      </c>
      <c r="H186" s="202">
        <f t="shared" si="16"/>
        <v>9946.7361795679844</v>
      </c>
      <c r="I186" s="211">
        <f t="shared" si="18"/>
        <v>438</v>
      </c>
      <c r="K186" s="202">
        <f>INDEX('LECI_17-18'!$L$1:$L$507,MATCH('Spending per Student Analysis'!$A186,'LECI_17-18'!A:A,0))</f>
        <v>24196370.75</v>
      </c>
      <c r="L186" s="203">
        <f>INDEX('BEFC_17-18'!$T$1:$T$506,MATCH('Spending per Student Analysis'!$A186,'BEFC_17-18'!A:A,0))</f>
        <v>2102.41</v>
      </c>
      <c r="M186" s="203">
        <f>INDEX('BEFC_17-18'!$Z$1:$Z$506,MATCH('Spending per Student Analysis'!$A186,'BEFC_17-18'!A:A,0))</f>
        <v>330.18400000000003</v>
      </c>
      <c r="N186" s="203">
        <f t="shared" si="19"/>
        <v>2432.5940000000001</v>
      </c>
      <c r="R186" s="202">
        <f>INDEX('BEFC_17-18'!$AF$1:$AF$505,MATCH('Spending per Student Analysis'!$A186,'BEFC_17-18'!A:A,0))</f>
        <v>6283477.2800000003</v>
      </c>
      <c r="S186" s="202"/>
      <c r="T186" s="202">
        <f>INDEX('BEFC_17-18'!$AD$1:$AD$505,MATCH('Spending per Student Analysis'!$A186,'BEFC_17-18'!A:A,0))</f>
        <v>329071</v>
      </c>
      <c r="AB186" s="202">
        <f>INDEX('Base Analysis'!$Q$1:$Q$503,MATCH('Spending per Student Analysis'!$A186,'Base Analysis'!A:A,0))</f>
        <v>4029108.8633662602</v>
      </c>
      <c r="AC186" s="201">
        <f t="shared" si="20"/>
        <v>2254368.4166337401</v>
      </c>
    </row>
    <row r="187" spans="1:29" x14ac:dyDescent="0.2">
      <c r="A187" s="199">
        <v>109420803</v>
      </c>
      <c r="B187" s="200" t="s">
        <v>210</v>
      </c>
      <c r="C187" s="200" t="s">
        <v>211</v>
      </c>
      <c r="D187" s="197">
        <f>INDEX('BEFC_17-18'!$F$1:$F$505,MATCH('Spending per Student Analysis'!$A187,'BEFC_17-18'!A:A,0))</f>
        <v>1.2264999999999999</v>
      </c>
      <c r="E187" s="197">
        <f t="shared" si="14"/>
        <v>115</v>
      </c>
      <c r="F187" s="201">
        <f t="shared" si="15"/>
        <v>13053.730996564531</v>
      </c>
      <c r="G187" s="211">
        <f t="shared" si="17"/>
        <v>378</v>
      </c>
      <c r="H187" s="202">
        <f t="shared" si="16"/>
        <v>10985.504164448077</v>
      </c>
      <c r="I187" s="211">
        <f t="shared" si="18"/>
        <v>349</v>
      </c>
      <c r="K187" s="202">
        <f>INDEX('LECI_17-18'!$L$1:$L$507,MATCH('Spending per Student Analysis'!$A187,'LECI_17-18'!A:A,0))</f>
        <v>33794464.780000001</v>
      </c>
      <c r="L187" s="203">
        <f>INDEX('BEFC_17-18'!$T$1:$T$506,MATCH('Spending per Student Analysis'!$A187,'BEFC_17-18'!A:A,0))</f>
        <v>2588.8739999999998</v>
      </c>
      <c r="M187" s="203">
        <f>INDEX('BEFC_17-18'!$Z$1:$Z$506,MATCH('Spending per Student Analysis'!$A187,'BEFC_17-18'!A:A,0))</f>
        <v>487.404</v>
      </c>
      <c r="N187" s="203">
        <f t="shared" si="19"/>
        <v>3076.2779999999998</v>
      </c>
      <c r="R187" s="202">
        <f>INDEX('BEFC_17-18'!$AF$1:$AF$505,MATCH('Spending per Student Analysis'!$A187,'BEFC_17-18'!A:A,0))</f>
        <v>12432657.4</v>
      </c>
      <c r="S187" s="202"/>
      <c r="T187" s="202">
        <f>INDEX('BEFC_17-18'!$AD$1:$AD$505,MATCH('Spending per Student Analysis'!$A187,'BEFC_17-18'!A:A,0))</f>
        <v>664151</v>
      </c>
      <c r="AB187" s="202">
        <f>INDEX('Base Analysis'!$Q$1:$Q$503,MATCH('Spending per Student Analysis'!$A187,'Base Analysis'!A:A,0))</f>
        <v>8131793.0590205127</v>
      </c>
      <c r="AC187" s="201">
        <f t="shared" si="20"/>
        <v>4300864.3409794876</v>
      </c>
    </row>
    <row r="188" spans="1:29" x14ac:dyDescent="0.2">
      <c r="A188" s="199">
        <v>109422303</v>
      </c>
      <c r="B188" s="200" t="s">
        <v>212</v>
      </c>
      <c r="C188" s="200" t="s">
        <v>211</v>
      </c>
      <c r="D188" s="197">
        <f>INDEX('BEFC_17-18'!$F$1:$F$505,MATCH('Spending per Student Analysis'!$A188,'BEFC_17-18'!A:A,0))</f>
        <v>1.2363999999999999</v>
      </c>
      <c r="E188" s="197">
        <f t="shared" si="14"/>
        <v>110</v>
      </c>
      <c r="F188" s="201">
        <f t="shared" si="15"/>
        <v>13680.306592223378</v>
      </c>
      <c r="G188" s="211">
        <f t="shared" si="17"/>
        <v>297</v>
      </c>
      <c r="H188" s="202">
        <f t="shared" si="16"/>
        <v>10170.470661103758</v>
      </c>
      <c r="I188" s="211">
        <f t="shared" si="18"/>
        <v>429</v>
      </c>
      <c r="K188" s="202">
        <f>INDEX('LECI_17-18'!$L$1:$L$507,MATCH('Spending per Student Analysis'!$A188,'LECI_17-18'!A:A,0))</f>
        <v>16174048.640000001</v>
      </c>
      <c r="L188" s="203">
        <f>INDEX('BEFC_17-18'!$T$1:$T$506,MATCH('Spending per Student Analysis'!$A188,'BEFC_17-18'!A:A,0))</f>
        <v>1182.287</v>
      </c>
      <c r="M188" s="203">
        <f>INDEX('BEFC_17-18'!$Z$1:$Z$506,MATCH('Spending per Student Analysis'!$A188,'BEFC_17-18'!A:A,0))</f>
        <v>408.00799999999998</v>
      </c>
      <c r="N188" s="203">
        <f t="shared" si="19"/>
        <v>1590.2950000000001</v>
      </c>
      <c r="R188" s="202">
        <f>INDEX('BEFC_17-18'!$AF$1:$AF$505,MATCH('Spending per Student Analysis'!$A188,'BEFC_17-18'!A:A,0))</f>
        <v>7892832.2699999996</v>
      </c>
      <c r="S188" s="202"/>
      <c r="T188" s="202">
        <f>INDEX('BEFC_17-18'!$AD$1:$AD$505,MATCH('Spending per Student Analysis'!$A188,'BEFC_17-18'!A:A,0))</f>
        <v>363549</v>
      </c>
      <c r="AB188" s="202">
        <f>INDEX('Base Analysis'!$Q$1:$Q$503,MATCH('Spending per Student Analysis'!$A188,'Base Analysis'!A:A,0))</f>
        <v>4451257.3775444496</v>
      </c>
      <c r="AC188" s="201">
        <f t="shared" si="20"/>
        <v>3441574.8924555499</v>
      </c>
    </row>
    <row r="189" spans="1:29" x14ac:dyDescent="0.2">
      <c r="A189" s="199">
        <v>109426003</v>
      </c>
      <c r="B189" s="200" t="s">
        <v>213</v>
      </c>
      <c r="C189" s="200" t="s">
        <v>211</v>
      </c>
      <c r="D189" s="197">
        <f>INDEX('BEFC_17-18'!$F$1:$F$505,MATCH('Spending per Student Analysis'!$A189,'BEFC_17-18'!A:A,0))</f>
        <v>1.1574</v>
      </c>
      <c r="E189" s="197">
        <f t="shared" si="14"/>
        <v>162</v>
      </c>
      <c r="F189" s="201">
        <f t="shared" si="15"/>
        <v>14559.422863241616</v>
      </c>
      <c r="G189" s="211">
        <f t="shared" si="17"/>
        <v>213</v>
      </c>
      <c r="H189" s="202">
        <f t="shared" si="16"/>
        <v>10785.353376178626</v>
      </c>
      <c r="I189" s="211">
        <f t="shared" si="18"/>
        <v>371</v>
      </c>
      <c r="K189" s="202">
        <f>INDEX('LECI_17-18'!$L$1:$L$507,MATCH('Spending per Student Analysis'!$A189,'LECI_17-18'!A:A,0))</f>
        <v>9958354.0500000007</v>
      </c>
      <c r="L189" s="203">
        <f>INDEX('BEFC_17-18'!$T$1:$T$506,MATCH('Spending per Student Analysis'!$A189,'BEFC_17-18'!A:A,0))</f>
        <v>683.98</v>
      </c>
      <c r="M189" s="203">
        <f>INDEX('BEFC_17-18'!$Z$1:$Z$506,MATCH('Spending per Student Analysis'!$A189,'BEFC_17-18'!A:A,0))</f>
        <v>239.34200000000001</v>
      </c>
      <c r="N189" s="203">
        <f t="shared" si="19"/>
        <v>923.322</v>
      </c>
      <c r="R189" s="202">
        <f>INDEX('BEFC_17-18'!$AF$1:$AF$505,MATCH('Spending per Student Analysis'!$A189,'BEFC_17-18'!A:A,0))</f>
        <v>5453659.7300000004</v>
      </c>
      <c r="S189" s="202"/>
      <c r="T189" s="202">
        <f>INDEX('BEFC_17-18'!$AD$1:$AD$505,MATCH('Spending per Student Analysis'!$A189,'BEFC_17-18'!A:A,0))</f>
        <v>186044</v>
      </c>
      <c r="AB189" s="202">
        <f>INDEX('Base Analysis'!$Q$1:$Q$503,MATCH('Spending per Student Analysis'!$A189,'Base Analysis'!A:A,0))</f>
        <v>2277907.3181956573</v>
      </c>
      <c r="AC189" s="201">
        <f t="shared" si="20"/>
        <v>3175752.4118043431</v>
      </c>
    </row>
    <row r="190" spans="1:29" x14ac:dyDescent="0.2">
      <c r="A190" s="199">
        <v>109426303</v>
      </c>
      <c r="B190" s="200" t="s">
        <v>214</v>
      </c>
      <c r="C190" s="200" t="s">
        <v>211</v>
      </c>
      <c r="D190" s="197">
        <f>INDEX('BEFC_17-18'!$F$1:$F$505,MATCH('Spending per Student Analysis'!$A190,'BEFC_17-18'!A:A,0))</f>
        <v>1.3515999999999999</v>
      </c>
      <c r="E190" s="197">
        <f t="shared" si="14"/>
        <v>58</v>
      </c>
      <c r="F190" s="201">
        <f t="shared" si="15"/>
        <v>14502.460098694382</v>
      </c>
      <c r="G190" s="211">
        <f t="shared" si="17"/>
        <v>214</v>
      </c>
      <c r="H190" s="202">
        <f t="shared" si="16"/>
        <v>10632.533833684663</v>
      </c>
      <c r="I190" s="211">
        <f t="shared" si="18"/>
        <v>380</v>
      </c>
      <c r="K190" s="202">
        <f>INDEX('LECI_17-18'!$L$1:$L$507,MATCH('Spending per Student Analysis'!$A190,'LECI_17-18'!A:A,0))</f>
        <v>12942749.52</v>
      </c>
      <c r="L190" s="203">
        <f>INDEX('BEFC_17-18'!$T$1:$T$506,MATCH('Spending per Student Analysis'!$A190,'BEFC_17-18'!A:A,0))</f>
        <v>892.452</v>
      </c>
      <c r="M190" s="203">
        <f>INDEX('BEFC_17-18'!$Z$1:$Z$506,MATCH('Spending per Student Analysis'!$A190,'BEFC_17-18'!A:A,0))</f>
        <v>324.82600000000002</v>
      </c>
      <c r="N190" s="203">
        <f t="shared" si="19"/>
        <v>1217.278</v>
      </c>
      <c r="R190" s="202">
        <f>INDEX('BEFC_17-18'!$AF$1:$AF$505,MATCH('Spending per Student Analysis'!$A190,'BEFC_17-18'!A:A,0))</f>
        <v>7009245.4500000002</v>
      </c>
      <c r="S190" s="202"/>
      <c r="T190" s="202">
        <f>INDEX('BEFC_17-18'!$AD$1:$AD$505,MATCH('Spending per Student Analysis'!$A190,'BEFC_17-18'!A:A,0))</f>
        <v>297004</v>
      </c>
      <c r="AB190" s="202">
        <f>INDEX('Base Analysis'!$Q$1:$Q$503,MATCH('Spending per Student Analysis'!$A190,'Base Analysis'!A:A,0))</f>
        <v>3636483.865034115</v>
      </c>
      <c r="AC190" s="201">
        <f t="shared" si="20"/>
        <v>3372761.5849658852</v>
      </c>
    </row>
    <row r="191" spans="1:29" x14ac:dyDescent="0.2">
      <c r="A191" s="199">
        <v>109427503</v>
      </c>
      <c r="B191" s="200" t="s">
        <v>215</v>
      </c>
      <c r="C191" s="200" t="s">
        <v>211</v>
      </c>
      <c r="D191" s="197">
        <f>INDEX('BEFC_17-18'!$F$1:$F$505,MATCH('Spending per Student Analysis'!$A191,'BEFC_17-18'!A:A,0))</f>
        <v>1.1856</v>
      </c>
      <c r="E191" s="197">
        <f t="shared" si="14"/>
        <v>140</v>
      </c>
      <c r="F191" s="201">
        <f t="shared" si="15"/>
        <v>15899.154183487119</v>
      </c>
      <c r="G191" s="211">
        <f t="shared" si="17"/>
        <v>122</v>
      </c>
      <c r="H191" s="202">
        <f t="shared" si="16"/>
        <v>11382.816177773497</v>
      </c>
      <c r="I191" s="211">
        <f t="shared" si="18"/>
        <v>299</v>
      </c>
      <c r="K191" s="202">
        <f>INDEX('LECI_17-18'!$L$1:$L$507,MATCH('Spending per Student Analysis'!$A191,'LECI_17-18'!A:A,0))</f>
        <v>13233184.01</v>
      </c>
      <c r="L191" s="203">
        <f>INDEX('BEFC_17-18'!$T$1:$T$506,MATCH('Spending per Student Analysis'!$A191,'BEFC_17-18'!A:A,0))</f>
        <v>832.32</v>
      </c>
      <c r="M191" s="203">
        <f>INDEX('BEFC_17-18'!$Z$1:$Z$506,MATCH('Spending per Student Analysis'!$A191,'BEFC_17-18'!A:A,0))</f>
        <v>330.238</v>
      </c>
      <c r="N191" s="203">
        <f t="shared" si="19"/>
        <v>1162.558</v>
      </c>
      <c r="R191" s="202">
        <f>INDEX('BEFC_17-18'!$AF$1:$AF$505,MATCH('Spending per Student Analysis'!$A191,'BEFC_17-18'!A:A,0))</f>
        <v>6237469.3200000003</v>
      </c>
      <c r="S191" s="202"/>
      <c r="T191" s="202">
        <f>INDEX('BEFC_17-18'!$AD$1:$AD$505,MATCH('Spending per Student Analysis'!$A191,'BEFC_17-18'!A:A,0))</f>
        <v>252951</v>
      </c>
      <c r="AB191" s="202">
        <f>INDEX('Base Analysis'!$Q$1:$Q$503,MATCH('Spending per Student Analysis'!$A191,'Base Analysis'!A:A,0))</f>
        <v>3097108.1489413632</v>
      </c>
      <c r="AC191" s="201">
        <f t="shared" si="20"/>
        <v>3140361.1710586371</v>
      </c>
    </row>
    <row r="192" spans="1:29" x14ac:dyDescent="0.2">
      <c r="A192" s="199">
        <v>109530304</v>
      </c>
      <c r="B192" s="200" t="s">
        <v>216</v>
      </c>
      <c r="C192" s="200" t="s">
        <v>217</v>
      </c>
      <c r="D192" s="197">
        <f>INDEX('BEFC_17-18'!$F$1:$F$505,MATCH('Spending per Student Analysis'!$A192,'BEFC_17-18'!A:A,0))</f>
        <v>1.3671</v>
      </c>
      <c r="E192" s="197">
        <f t="shared" si="14"/>
        <v>54</v>
      </c>
      <c r="F192" s="201">
        <f t="shared" si="15"/>
        <v>24236.836821909834</v>
      </c>
      <c r="G192" s="211">
        <f t="shared" si="17"/>
        <v>3</v>
      </c>
      <c r="H192" s="202">
        <f t="shared" si="16"/>
        <v>18094.213060596459</v>
      </c>
      <c r="I192" s="211">
        <f t="shared" si="18"/>
        <v>17</v>
      </c>
      <c r="K192" s="202">
        <f>INDEX('LECI_17-18'!$L$1:$L$507,MATCH('Spending per Student Analysis'!$A192,'LECI_17-18'!A:A,0))</f>
        <v>3998278.26</v>
      </c>
      <c r="L192" s="203">
        <f>INDEX('BEFC_17-18'!$T$1:$T$506,MATCH('Spending per Student Analysis'!$A192,'BEFC_17-18'!A:A,0))</f>
        <v>164.96700000000001</v>
      </c>
      <c r="M192" s="203">
        <f>INDEX('BEFC_17-18'!$Z$1:$Z$506,MATCH('Spending per Student Analysis'!$A192,'BEFC_17-18'!A:A,0))</f>
        <v>56.003</v>
      </c>
      <c r="N192" s="203">
        <f t="shared" si="19"/>
        <v>220.97000000000003</v>
      </c>
      <c r="R192" s="202">
        <f>INDEX('BEFC_17-18'!$AF$1:$AF$505,MATCH('Spending per Student Analysis'!$A192,'BEFC_17-18'!A:A,0))</f>
        <v>1418746.41</v>
      </c>
      <c r="S192" s="202"/>
      <c r="T192" s="202">
        <f>INDEX('BEFC_17-18'!$AD$1:$AD$505,MATCH('Spending per Student Analysis'!$A192,'BEFC_17-18'!A:A,0))</f>
        <v>59330</v>
      </c>
      <c r="AB192" s="202">
        <f>INDEX('Base Analysis'!$Q$1:$Q$503,MATCH('Spending per Student Analysis'!$A192,'Base Analysis'!A:A,0))</f>
        <v>726435.49219044612</v>
      </c>
      <c r="AC192" s="201">
        <f t="shared" si="20"/>
        <v>692310.91780955379</v>
      </c>
    </row>
    <row r="193" spans="1:29" x14ac:dyDescent="0.2">
      <c r="A193" s="199">
        <v>109531304</v>
      </c>
      <c r="B193" s="200" t="s">
        <v>218</v>
      </c>
      <c r="C193" s="200" t="s">
        <v>217</v>
      </c>
      <c r="D193" s="197">
        <f>INDEX('BEFC_17-18'!$F$1:$F$505,MATCH('Spending per Student Analysis'!$A193,'BEFC_17-18'!A:A,0))</f>
        <v>1.1873</v>
      </c>
      <c r="E193" s="197">
        <f t="shared" si="14"/>
        <v>139</v>
      </c>
      <c r="F193" s="201">
        <f t="shared" si="15"/>
        <v>13727.906867053742</v>
      </c>
      <c r="G193" s="211">
        <f t="shared" si="17"/>
        <v>290</v>
      </c>
      <c r="H193" s="202">
        <f t="shared" si="16"/>
        <v>10429.894976735175</v>
      </c>
      <c r="I193" s="211">
        <f t="shared" si="18"/>
        <v>410</v>
      </c>
      <c r="K193" s="202">
        <f>INDEX('LECI_17-18'!$L$1:$L$507,MATCH('Spending per Student Analysis'!$A193,'LECI_17-18'!A:A,0))</f>
        <v>11088991.33</v>
      </c>
      <c r="L193" s="203">
        <f>INDEX('BEFC_17-18'!$T$1:$T$506,MATCH('Spending per Student Analysis'!$A193,'BEFC_17-18'!A:A,0))</f>
        <v>807.77</v>
      </c>
      <c r="M193" s="203">
        <f>INDEX('BEFC_17-18'!$Z$1:$Z$506,MATCH('Spending per Student Analysis'!$A193,'BEFC_17-18'!A:A,0))</f>
        <v>255.423</v>
      </c>
      <c r="N193" s="203">
        <f t="shared" si="19"/>
        <v>1063.193</v>
      </c>
      <c r="R193" s="202">
        <f>INDEX('BEFC_17-18'!$AF$1:$AF$505,MATCH('Spending per Student Analysis'!$A193,'BEFC_17-18'!A:A,0))</f>
        <v>4087361.36</v>
      </c>
      <c r="S193" s="202"/>
      <c r="T193" s="202">
        <f>INDEX('BEFC_17-18'!$AD$1:$AD$505,MATCH('Spending per Student Analysis'!$A193,'BEFC_17-18'!A:A,0))</f>
        <v>247301</v>
      </c>
      <c r="AB193" s="202">
        <f>INDEX('Base Analysis'!$Q$1:$Q$503,MATCH('Spending per Student Analysis'!$A193,'Base Analysis'!A:A,0))</f>
        <v>3027930.3714048066</v>
      </c>
      <c r="AC193" s="201">
        <f t="shared" si="20"/>
        <v>1059430.9885951933</v>
      </c>
    </row>
    <row r="194" spans="1:29" x14ac:dyDescent="0.2">
      <c r="A194" s="199">
        <v>109532804</v>
      </c>
      <c r="B194" s="200" t="s">
        <v>219</v>
      </c>
      <c r="C194" s="200" t="s">
        <v>217</v>
      </c>
      <c r="D194" s="197">
        <f>INDEX('BEFC_17-18'!$F$1:$F$505,MATCH('Spending per Student Analysis'!$A194,'BEFC_17-18'!A:A,0))</f>
        <v>1.3174999999999999</v>
      </c>
      <c r="E194" s="197">
        <f t="shared" ref="E194:E257" si="21">RANK(D194,$D$2:$D$501)</f>
        <v>75</v>
      </c>
      <c r="F194" s="201">
        <f t="shared" ref="F194:F257" si="22">K194/L194</f>
        <v>17958.877099688394</v>
      </c>
      <c r="G194" s="211">
        <f t="shared" si="17"/>
        <v>49</v>
      </c>
      <c r="H194" s="202">
        <f t="shared" ref="H194:H257" si="23">K194/(L194+M194)</f>
        <v>12573.78839054277</v>
      </c>
      <c r="I194" s="211">
        <f t="shared" si="18"/>
        <v>183</v>
      </c>
      <c r="K194" s="202">
        <f>INDEX('LECI_17-18'!$L$1:$L$507,MATCH('Spending per Student Analysis'!$A194,'LECI_17-18'!A:A,0))</f>
        <v>6403076</v>
      </c>
      <c r="L194" s="203">
        <f>INDEX('BEFC_17-18'!$T$1:$T$506,MATCH('Spending per Student Analysis'!$A194,'BEFC_17-18'!A:A,0))</f>
        <v>356.541</v>
      </c>
      <c r="M194" s="203">
        <f>INDEX('BEFC_17-18'!$Z$1:$Z$506,MATCH('Spending per Student Analysis'!$A194,'BEFC_17-18'!A:A,0))</f>
        <v>152.69900000000001</v>
      </c>
      <c r="N194" s="203">
        <f t="shared" si="19"/>
        <v>509.24</v>
      </c>
      <c r="R194" s="202">
        <f>INDEX('BEFC_17-18'!$AF$1:$AF$505,MATCH('Spending per Student Analysis'!$A194,'BEFC_17-18'!A:A,0))</f>
        <v>2037185.82</v>
      </c>
      <c r="S194" s="202"/>
      <c r="T194" s="202">
        <f>INDEX('BEFC_17-18'!$AD$1:$AD$505,MATCH('Spending per Student Analysis'!$A194,'BEFC_17-18'!A:A,0))</f>
        <v>129259</v>
      </c>
      <c r="AB194" s="202">
        <f>INDEX('Base Analysis'!$Q$1:$Q$503,MATCH('Spending per Student Analysis'!$A194,'Base Analysis'!A:A,0))</f>
        <v>1582630.47324995</v>
      </c>
      <c r="AC194" s="201">
        <f t="shared" si="20"/>
        <v>454555.34675005008</v>
      </c>
    </row>
    <row r="195" spans="1:29" x14ac:dyDescent="0.2">
      <c r="A195" s="199">
        <v>109535504</v>
      </c>
      <c r="B195" s="200" t="s">
        <v>220</v>
      </c>
      <c r="C195" s="200" t="s">
        <v>217</v>
      </c>
      <c r="D195" s="197">
        <f>INDEX('BEFC_17-18'!$F$1:$F$505,MATCH('Spending per Student Analysis'!$A195,'BEFC_17-18'!A:A,0))</f>
        <v>1.3406</v>
      </c>
      <c r="E195" s="197">
        <f t="shared" si="21"/>
        <v>63</v>
      </c>
      <c r="F195" s="201">
        <f t="shared" si="22"/>
        <v>16038.646858309741</v>
      </c>
      <c r="G195" s="211">
        <f t="shared" ref="G195:G258" si="24">RANK(F195,$F$2:$F$501,0)</f>
        <v>116</v>
      </c>
      <c r="H195" s="202">
        <f t="shared" si="23"/>
        <v>11199.313536549289</v>
      </c>
      <c r="I195" s="211">
        <f t="shared" ref="I195:I258" si="25">RANK(H195,$H$2:$H$501,0)</f>
        <v>326</v>
      </c>
      <c r="K195" s="202">
        <f>INDEX('LECI_17-18'!$L$1:$L$507,MATCH('Spending per Student Analysis'!$A195,'LECI_17-18'!A:A,0))</f>
        <v>9048026.1999999993</v>
      </c>
      <c r="L195" s="203">
        <f>INDEX('BEFC_17-18'!$T$1:$T$506,MATCH('Spending per Student Analysis'!$A195,'BEFC_17-18'!A:A,0))</f>
        <v>564.13900000000001</v>
      </c>
      <c r="M195" s="203">
        <f>INDEX('BEFC_17-18'!$Z$1:$Z$506,MATCH('Spending per Student Analysis'!$A195,'BEFC_17-18'!A:A,0))</f>
        <v>243.77</v>
      </c>
      <c r="N195" s="203">
        <f t="shared" ref="N195:N258" si="26">M195+L195</f>
        <v>807.90899999999999</v>
      </c>
      <c r="R195" s="202">
        <f>INDEX('BEFC_17-18'!$AF$1:$AF$505,MATCH('Spending per Student Analysis'!$A195,'BEFC_17-18'!A:A,0))</f>
        <v>4158483.2</v>
      </c>
      <c r="S195" s="202"/>
      <c r="T195" s="202">
        <f>INDEX('BEFC_17-18'!$AD$1:$AD$505,MATCH('Spending per Student Analysis'!$A195,'BEFC_17-18'!A:A,0))</f>
        <v>175975</v>
      </c>
      <c r="AB195" s="202">
        <f>INDEX('Base Analysis'!$Q$1:$Q$503,MATCH('Spending per Student Analysis'!$A195,'Base Analysis'!A:A,0))</f>
        <v>2154621.3870825213</v>
      </c>
      <c r="AC195" s="201">
        <f t="shared" ref="AC195:AC258" si="27">R195-AB195</f>
        <v>2003861.8129174788</v>
      </c>
    </row>
    <row r="196" spans="1:29" x14ac:dyDescent="0.2">
      <c r="A196" s="199">
        <v>109537504</v>
      </c>
      <c r="B196" s="200" t="s">
        <v>221</v>
      </c>
      <c r="C196" s="200" t="s">
        <v>217</v>
      </c>
      <c r="D196" s="197">
        <f>INDEX('BEFC_17-18'!$F$1:$F$505,MATCH('Spending per Student Analysis'!$A196,'BEFC_17-18'!A:A,0))</f>
        <v>1.5350999999999999</v>
      </c>
      <c r="E196" s="197">
        <f t="shared" si="21"/>
        <v>19</v>
      </c>
      <c r="F196" s="201">
        <f t="shared" si="22"/>
        <v>16823.276933668865</v>
      </c>
      <c r="G196" s="211">
        <f t="shared" si="24"/>
        <v>84</v>
      </c>
      <c r="H196" s="202">
        <f t="shared" si="23"/>
        <v>11940.151326486768</v>
      </c>
      <c r="I196" s="211">
        <f t="shared" si="25"/>
        <v>240</v>
      </c>
      <c r="K196" s="202">
        <f>INDEX('LECI_17-18'!$L$1:$L$507,MATCH('Spending per Student Analysis'!$A196,'LECI_17-18'!A:A,0))</f>
        <v>7086300.71</v>
      </c>
      <c r="L196" s="203">
        <f>INDEX('BEFC_17-18'!$T$1:$T$506,MATCH('Spending per Student Analysis'!$A196,'BEFC_17-18'!A:A,0))</f>
        <v>421.22</v>
      </c>
      <c r="M196" s="203">
        <f>INDEX('BEFC_17-18'!$Z$1:$Z$506,MATCH('Spending per Student Analysis'!$A196,'BEFC_17-18'!A:A,0))</f>
        <v>172.26499999999999</v>
      </c>
      <c r="N196" s="203">
        <f t="shared" si="26"/>
        <v>593.48500000000001</v>
      </c>
      <c r="R196" s="202">
        <f>INDEX('BEFC_17-18'!$AF$1:$AF$505,MATCH('Spending per Student Analysis'!$A196,'BEFC_17-18'!A:A,0))</f>
        <v>3492686.8</v>
      </c>
      <c r="S196" s="202"/>
      <c r="T196" s="202">
        <f>INDEX('BEFC_17-18'!$AD$1:$AD$505,MATCH('Spending per Student Analysis'!$A196,'BEFC_17-18'!A:A,0))</f>
        <v>202498</v>
      </c>
      <c r="AB196" s="202">
        <f>INDEX('Base Analysis'!$Q$1:$Q$503,MATCH('Spending per Student Analysis'!$A196,'Base Analysis'!A:A,0))</f>
        <v>2479365.1796470401</v>
      </c>
      <c r="AC196" s="201">
        <f t="shared" si="27"/>
        <v>1013321.6203529597</v>
      </c>
    </row>
    <row r="197" spans="1:29" x14ac:dyDescent="0.2">
      <c r="A197" s="199">
        <v>110141003</v>
      </c>
      <c r="B197" s="200" t="s">
        <v>222</v>
      </c>
      <c r="C197" s="200" t="s">
        <v>223</v>
      </c>
      <c r="D197" s="197">
        <f>INDEX('BEFC_17-18'!$F$1:$F$505,MATCH('Spending per Student Analysis'!$A197,'BEFC_17-18'!A:A,0))</f>
        <v>0.99170000000000003</v>
      </c>
      <c r="E197" s="197">
        <f t="shared" si="21"/>
        <v>283</v>
      </c>
      <c r="F197" s="201">
        <f t="shared" si="22"/>
        <v>15066.673390081531</v>
      </c>
      <c r="G197" s="211">
        <f t="shared" si="24"/>
        <v>174</v>
      </c>
      <c r="H197" s="202">
        <f t="shared" si="23"/>
        <v>12430.684743487929</v>
      </c>
      <c r="I197" s="211">
        <f t="shared" si="25"/>
        <v>196</v>
      </c>
      <c r="K197" s="202">
        <f>INDEX('LECI_17-18'!$L$1:$L$507,MATCH('Spending per Student Analysis'!$A197,'LECI_17-18'!A:A,0))</f>
        <v>25748236.690000001</v>
      </c>
      <c r="L197" s="203">
        <f>INDEX('BEFC_17-18'!$T$1:$T$506,MATCH('Spending per Student Analysis'!$A197,'BEFC_17-18'!A:A,0))</f>
        <v>1708.953</v>
      </c>
      <c r="M197" s="203">
        <f>INDEX('BEFC_17-18'!$Z$1:$Z$506,MATCH('Spending per Student Analysis'!$A197,'BEFC_17-18'!A:A,0))</f>
        <v>362.392</v>
      </c>
      <c r="N197" s="203">
        <f t="shared" si="26"/>
        <v>2071.3449999999998</v>
      </c>
      <c r="R197" s="202">
        <f>INDEX('BEFC_17-18'!$AF$1:$AF$505,MATCH('Spending per Student Analysis'!$A197,'BEFC_17-18'!A:A,0))</f>
        <v>7847879.8799999999</v>
      </c>
      <c r="S197" s="202"/>
      <c r="T197" s="202">
        <f>INDEX('BEFC_17-18'!$AD$1:$AD$505,MATCH('Spending per Student Analysis'!$A197,'BEFC_17-18'!A:A,0))</f>
        <v>351855</v>
      </c>
      <c r="AB197" s="202">
        <f>INDEX('Base Analysis'!$Q$1:$Q$503,MATCH('Spending per Student Analysis'!$A197,'Base Analysis'!A:A,0))</f>
        <v>4308078.2778560761</v>
      </c>
      <c r="AC197" s="201">
        <f t="shared" si="27"/>
        <v>3539801.6021439238</v>
      </c>
    </row>
    <row r="198" spans="1:29" x14ac:dyDescent="0.2">
      <c r="A198" s="199">
        <v>110141103</v>
      </c>
      <c r="B198" s="200" t="s">
        <v>224</v>
      </c>
      <c r="C198" s="200" t="s">
        <v>223</v>
      </c>
      <c r="D198" s="197">
        <f>INDEX('BEFC_17-18'!$F$1:$F$505,MATCH('Spending per Student Analysis'!$A198,'BEFC_17-18'!A:A,0))</f>
        <v>0.9879</v>
      </c>
      <c r="E198" s="197">
        <f t="shared" si="21"/>
        <v>286</v>
      </c>
      <c r="F198" s="201">
        <f t="shared" si="22"/>
        <v>14900.342287414172</v>
      </c>
      <c r="G198" s="211">
        <f t="shared" si="24"/>
        <v>186</v>
      </c>
      <c r="H198" s="202">
        <f t="shared" si="23"/>
        <v>13052.905083071846</v>
      </c>
      <c r="I198" s="211">
        <f t="shared" si="25"/>
        <v>151</v>
      </c>
      <c r="K198" s="202">
        <f>INDEX('LECI_17-18'!$L$1:$L$507,MATCH('Spending per Student Analysis'!$A198,'LECI_17-18'!A:A,0))</f>
        <v>41843945.829999998</v>
      </c>
      <c r="L198" s="203">
        <f>INDEX('BEFC_17-18'!$T$1:$T$506,MATCH('Spending per Student Analysis'!$A198,'BEFC_17-18'!A:A,0))</f>
        <v>2808.2539999999999</v>
      </c>
      <c r="M198" s="203">
        <f>INDEX('BEFC_17-18'!$Z$1:$Z$506,MATCH('Spending per Student Analysis'!$A198,'BEFC_17-18'!A:A,0))</f>
        <v>397.46499999999997</v>
      </c>
      <c r="N198" s="203">
        <f t="shared" si="26"/>
        <v>3205.7190000000001</v>
      </c>
      <c r="R198" s="202">
        <f>INDEX('BEFC_17-18'!$AF$1:$AF$505,MATCH('Spending per Student Analysis'!$A198,'BEFC_17-18'!A:A,0))</f>
        <v>7949157.1799999997</v>
      </c>
      <c r="S198" s="202"/>
      <c r="T198" s="202">
        <f>INDEX('BEFC_17-18'!$AD$1:$AD$505,MATCH('Spending per Student Analysis'!$A198,'BEFC_17-18'!A:A,0))</f>
        <v>467120</v>
      </c>
      <c r="AB198" s="202">
        <f>INDEX('Base Analysis'!$Q$1:$Q$503,MATCH('Spending per Student Analysis'!$A198,'Base Analysis'!A:A,0))</f>
        <v>5719373.3956148839</v>
      </c>
      <c r="AC198" s="201">
        <f t="shared" si="27"/>
        <v>2229783.7843851158</v>
      </c>
    </row>
    <row r="199" spans="1:29" x14ac:dyDescent="0.2">
      <c r="A199" s="199">
        <v>110147003</v>
      </c>
      <c r="B199" s="200" t="s">
        <v>225</v>
      </c>
      <c r="C199" s="200" t="s">
        <v>223</v>
      </c>
      <c r="D199" s="197">
        <f>INDEX('BEFC_17-18'!$F$1:$F$505,MATCH('Spending per Student Analysis'!$A199,'BEFC_17-18'!A:A,0))</f>
        <v>1.0446</v>
      </c>
      <c r="E199" s="197">
        <f t="shared" si="21"/>
        <v>247</v>
      </c>
      <c r="F199" s="201">
        <f t="shared" si="22"/>
        <v>14358.958397005774</v>
      </c>
      <c r="G199" s="211">
        <f t="shared" si="24"/>
        <v>229</v>
      </c>
      <c r="H199" s="202">
        <f t="shared" si="23"/>
        <v>11257.047859760685</v>
      </c>
      <c r="I199" s="211">
        <f t="shared" si="25"/>
        <v>317</v>
      </c>
      <c r="K199" s="202">
        <f>INDEX('LECI_17-18'!$L$1:$L$507,MATCH('Spending per Student Analysis'!$A199,'LECI_17-18'!A:A,0))</f>
        <v>21752601.460000001</v>
      </c>
      <c r="L199" s="203">
        <f>INDEX('BEFC_17-18'!$T$1:$T$506,MATCH('Spending per Student Analysis'!$A199,'BEFC_17-18'!A:A,0))</f>
        <v>1514.915</v>
      </c>
      <c r="M199" s="203">
        <f>INDEX('BEFC_17-18'!$Z$1:$Z$506,MATCH('Spending per Student Analysis'!$A199,'BEFC_17-18'!A:A,0))</f>
        <v>417.43900000000002</v>
      </c>
      <c r="N199" s="203">
        <f t="shared" si="26"/>
        <v>1932.354</v>
      </c>
      <c r="R199" s="202">
        <f>INDEX('BEFC_17-18'!$AF$1:$AF$505,MATCH('Spending per Student Analysis'!$A199,'BEFC_17-18'!A:A,0))</f>
        <v>4892568.4400000004</v>
      </c>
      <c r="S199" s="202"/>
      <c r="T199" s="202">
        <f>INDEX('BEFC_17-18'!$AD$1:$AD$505,MATCH('Spending per Student Analysis'!$A199,'BEFC_17-18'!A:A,0))</f>
        <v>383384</v>
      </c>
      <c r="AB199" s="202">
        <f>INDEX('Base Analysis'!$Q$1:$Q$503,MATCH('Spending per Student Analysis'!$A199,'Base Analysis'!A:A,0))</f>
        <v>4694116.245149795</v>
      </c>
      <c r="AC199" s="201">
        <f t="shared" si="27"/>
        <v>198452.19485020544</v>
      </c>
    </row>
    <row r="200" spans="1:29" x14ac:dyDescent="0.2">
      <c r="A200" s="199">
        <v>110148002</v>
      </c>
      <c r="B200" s="200" t="s">
        <v>226</v>
      </c>
      <c r="C200" s="200" t="s">
        <v>223</v>
      </c>
      <c r="D200" s="197">
        <f>INDEX('BEFC_17-18'!$F$1:$F$505,MATCH('Spending per Student Analysis'!$A200,'BEFC_17-18'!A:A,0))</f>
        <v>1.0125999999999999</v>
      </c>
      <c r="E200" s="197">
        <f t="shared" si="21"/>
        <v>270</v>
      </c>
      <c r="F200" s="201">
        <f t="shared" si="22"/>
        <v>16283.000059422448</v>
      </c>
      <c r="G200" s="211">
        <f t="shared" si="24"/>
        <v>105</v>
      </c>
      <c r="H200" s="202">
        <f t="shared" si="23"/>
        <v>14563.388582482858</v>
      </c>
      <c r="I200" s="211">
        <f t="shared" si="25"/>
        <v>75</v>
      </c>
      <c r="K200" s="202">
        <f>INDEX('LECI_17-18'!$L$1:$L$507,MATCH('Spending per Student Analysis'!$A200,'LECI_17-18'!A:A,0))</f>
        <v>116732957.69</v>
      </c>
      <c r="L200" s="203">
        <f>INDEX('BEFC_17-18'!$T$1:$T$506,MATCH('Spending per Student Analysis'!$A200,'BEFC_17-18'!A:A,0))</f>
        <v>7169.0079999999998</v>
      </c>
      <c r="M200" s="203">
        <f>INDEX('BEFC_17-18'!$Z$1:$Z$506,MATCH('Spending per Student Analysis'!$A200,'BEFC_17-18'!A:A,0))</f>
        <v>846.5</v>
      </c>
      <c r="N200" s="203">
        <f t="shared" si="26"/>
        <v>8015.5079999999998</v>
      </c>
      <c r="R200" s="202">
        <f>INDEX('BEFC_17-18'!$AF$1:$AF$505,MATCH('Spending per Student Analysis'!$A200,'BEFC_17-18'!A:A,0))</f>
        <v>6440590.5199999996</v>
      </c>
      <c r="S200" s="202"/>
      <c r="T200" s="202">
        <f>INDEX('BEFC_17-18'!$AD$1:$AD$505,MATCH('Spending per Student Analysis'!$A200,'BEFC_17-18'!A:A,0))</f>
        <v>1283889</v>
      </c>
      <c r="AB200" s="202">
        <f>INDEX('Base Analysis'!$Q$1:$Q$503,MATCH('Spending per Student Analysis'!$A200,'Base Analysis'!A:A,0))</f>
        <v>15719803.546108108</v>
      </c>
      <c r="AC200" s="201">
        <f t="shared" si="27"/>
        <v>-9279213.0261081085</v>
      </c>
    </row>
    <row r="201" spans="1:29" x14ac:dyDescent="0.2">
      <c r="A201" s="199">
        <v>110171003</v>
      </c>
      <c r="B201" s="200" t="s">
        <v>227</v>
      </c>
      <c r="C201" s="200" t="s">
        <v>134</v>
      </c>
      <c r="D201" s="197">
        <f>INDEX('BEFC_17-18'!$F$1:$F$505,MATCH('Spending per Student Analysis'!$A201,'BEFC_17-18'!A:A,0))</f>
        <v>1.2887999999999999</v>
      </c>
      <c r="E201" s="197">
        <f t="shared" si="21"/>
        <v>84</v>
      </c>
      <c r="F201" s="201">
        <f t="shared" si="22"/>
        <v>13767.65903114231</v>
      </c>
      <c r="G201" s="211">
        <f t="shared" si="24"/>
        <v>286</v>
      </c>
      <c r="H201" s="202">
        <f t="shared" si="23"/>
        <v>11935.413497972724</v>
      </c>
      <c r="I201" s="211">
        <f t="shared" si="25"/>
        <v>242</v>
      </c>
      <c r="K201" s="202">
        <f>INDEX('LECI_17-18'!$L$1:$L$507,MATCH('Spending per Student Analysis'!$A201,'LECI_17-18'!A:A,0))</f>
        <v>32380776.82</v>
      </c>
      <c r="L201" s="203">
        <f>INDEX('BEFC_17-18'!$T$1:$T$506,MATCH('Spending per Student Analysis'!$A201,'BEFC_17-18'!A:A,0))</f>
        <v>2351.9450000000002</v>
      </c>
      <c r="M201" s="203">
        <f>INDEX('BEFC_17-18'!$Z$1:$Z$506,MATCH('Spending per Student Analysis'!$A201,'BEFC_17-18'!A:A,0))</f>
        <v>361.05500000000001</v>
      </c>
      <c r="N201" s="203">
        <f t="shared" si="26"/>
        <v>2713</v>
      </c>
      <c r="R201" s="202">
        <f>INDEX('BEFC_17-18'!$AF$1:$AF$505,MATCH('Spending per Student Analysis'!$A201,'BEFC_17-18'!A:A,0))</f>
        <v>12062263.810000001</v>
      </c>
      <c r="S201" s="202"/>
      <c r="T201" s="202">
        <f>INDEX('BEFC_17-18'!$AD$1:$AD$505,MATCH('Spending per Student Analysis'!$A201,'BEFC_17-18'!A:A,0))</f>
        <v>568365</v>
      </c>
      <c r="AB201" s="202">
        <f>INDEX('Base Analysis'!$Q$1:$Q$503,MATCH('Spending per Student Analysis'!$A201,'Base Analysis'!A:A,0))</f>
        <v>6958998.3186882799</v>
      </c>
      <c r="AC201" s="201">
        <f t="shared" si="27"/>
        <v>5103265.4913117206</v>
      </c>
    </row>
    <row r="202" spans="1:29" x14ac:dyDescent="0.2">
      <c r="A202" s="199">
        <v>110171803</v>
      </c>
      <c r="B202" s="200" t="s">
        <v>228</v>
      </c>
      <c r="C202" s="200" t="s">
        <v>134</v>
      </c>
      <c r="D202" s="197">
        <f>INDEX('BEFC_17-18'!$F$1:$F$505,MATCH('Spending per Student Analysis'!$A202,'BEFC_17-18'!A:A,0))</f>
        <v>1.3785000000000001</v>
      </c>
      <c r="E202" s="197">
        <f t="shared" si="21"/>
        <v>52</v>
      </c>
      <c r="F202" s="201">
        <f t="shared" si="22"/>
        <v>13547.515520987157</v>
      </c>
      <c r="G202" s="211">
        <f t="shared" si="24"/>
        <v>316</v>
      </c>
      <c r="H202" s="202">
        <f t="shared" si="23"/>
        <v>10307.242160742462</v>
      </c>
      <c r="I202" s="211">
        <f t="shared" si="25"/>
        <v>422</v>
      </c>
      <c r="K202" s="202">
        <f>INDEX('LECI_17-18'!$L$1:$L$507,MATCH('Spending per Student Analysis'!$A202,'LECI_17-18'!A:A,0))</f>
        <v>14017993.640000001</v>
      </c>
      <c r="L202" s="203">
        <f>INDEX('BEFC_17-18'!$T$1:$T$506,MATCH('Spending per Student Analysis'!$A202,'BEFC_17-18'!A:A,0))</f>
        <v>1034.7280000000001</v>
      </c>
      <c r="M202" s="203">
        <f>INDEX('BEFC_17-18'!$Z$1:$Z$506,MATCH('Spending per Student Analysis'!$A202,'BEFC_17-18'!A:A,0))</f>
        <v>325.286</v>
      </c>
      <c r="N202" s="203">
        <f t="shared" si="26"/>
        <v>1360.0140000000001</v>
      </c>
      <c r="R202" s="202">
        <f>INDEX('BEFC_17-18'!$AF$1:$AF$505,MATCH('Spending per Student Analysis'!$A202,'BEFC_17-18'!A:A,0))</f>
        <v>7181350.3799999999</v>
      </c>
      <c r="S202" s="202"/>
      <c r="T202" s="202">
        <f>INDEX('BEFC_17-18'!$AD$1:$AD$505,MATCH('Spending per Student Analysis'!$A202,'BEFC_17-18'!A:A,0))</f>
        <v>349357</v>
      </c>
      <c r="AB202" s="202">
        <f>INDEX('Base Analysis'!$Q$1:$Q$503,MATCH('Spending per Student Analysis'!$A202,'Base Analysis'!A:A,0))</f>
        <v>4277496.2981125833</v>
      </c>
      <c r="AC202" s="201">
        <f t="shared" si="27"/>
        <v>2903854.0818874165</v>
      </c>
    </row>
    <row r="203" spans="1:29" x14ac:dyDescent="0.2">
      <c r="A203" s="199">
        <v>110173003</v>
      </c>
      <c r="B203" s="200" t="s">
        <v>229</v>
      </c>
      <c r="C203" s="200" t="s">
        <v>134</v>
      </c>
      <c r="D203" s="197">
        <f>INDEX('BEFC_17-18'!$F$1:$F$505,MATCH('Spending per Student Analysis'!$A203,'BEFC_17-18'!A:A,0))</f>
        <v>1.3548</v>
      </c>
      <c r="E203" s="197">
        <f t="shared" si="21"/>
        <v>56</v>
      </c>
      <c r="F203" s="201">
        <f t="shared" si="22"/>
        <v>14829.510642657247</v>
      </c>
      <c r="G203" s="211">
        <f t="shared" si="24"/>
        <v>190</v>
      </c>
      <c r="H203" s="202">
        <f t="shared" si="23"/>
        <v>10886.01003664673</v>
      </c>
      <c r="I203" s="211">
        <f t="shared" si="25"/>
        <v>359</v>
      </c>
      <c r="K203" s="202">
        <f>INDEX('LECI_17-18'!$L$1:$L$507,MATCH('Spending per Student Analysis'!$A203,'LECI_17-18'!A:A,0))</f>
        <v>12087074.41</v>
      </c>
      <c r="L203" s="203">
        <f>INDEX('BEFC_17-18'!$T$1:$T$506,MATCH('Spending per Student Analysis'!$A203,'BEFC_17-18'!A:A,0))</f>
        <v>815.06899999999996</v>
      </c>
      <c r="M203" s="203">
        <f>INDEX('BEFC_17-18'!$Z$1:$Z$506,MATCH('Spending per Student Analysis'!$A203,'BEFC_17-18'!A:A,0))</f>
        <v>295.262</v>
      </c>
      <c r="N203" s="203">
        <f t="shared" si="26"/>
        <v>1110.3309999999999</v>
      </c>
      <c r="R203" s="202">
        <f>INDEX('BEFC_17-18'!$AF$1:$AF$505,MATCH('Spending per Student Analysis'!$A203,'BEFC_17-18'!A:A,0))</f>
        <v>5354069.5199999996</v>
      </c>
      <c r="S203" s="202"/>
      <c r="T203" s="202">
        <f>INDEX('BEFC_17-18'!$AD$1:$AD$505,MATCH('Spending per Student Analysis'!$A203,'BEFC_17-18'!A:A,0))</f>
        <v>300124</v>
      </c>
      <c r="AB203" s="202">
        <f>INDEX('Base Analysis'!$Q$1:$Q$503,MATCH('Spending per Student Analysis'!$A203,'Base Analysis'!A:A,0))</f>
        <v>3674692.737536021</v>
      </c>
      <c r="AC203" s="201">
        <f t="shared" si="27"/>
        <v>1679376.7824639785</v>
      </c>
    </row>
    <row r="204" spans="1:29" x14ac:dyDescent="0.2">
      <c r="A204" s="199">
        <v>110173504</v>
      </c>
      <c r="B204" s="200" t="s">
        <v>230</v>
      </c>
      <c r="C204" s="200" t="s">
        <v>134</v>
      </c>
      <c r="D204" s="197">
        <f>INDEX('BEFC_17-18'!$F$1:$F$505,MATCH('Spending per Student Analysis'!$A204,'BEFC_17-18'!A:A,0))</f>
        <v>1.3231999999999999</v>
      </c>
      <c r="E204" s="197">
        <f t="shared" si="21"/>
        <v>71</v>
      </c>
      <c r="F204" s="201">
        <f t="shared" si="22"/>
        <v>17647.822885745885</v>
      </c>
      <c r="G204" s="211">
        <f t="shared" si="24"/>
        <v>59</v>
      </c>
      <c r="H204" s="202">
        <f t="shared" si="23"/>
        <v>12219.446873677636</v>
      </c>
      <c r="I204" s="211">
        <f t="shared" si="25"/>
        <v>215</v>
      </c>
      <c r="K204" s="202">
        <f>INDEX('LECI_17-18'!$L$1:$L$507,MATCH('Spending per Student Analysis'!$A204,'LECI_17-18'!A:A,0))</f>
        <v>5457730.4100000001</v>
      </c>
      <c r="L204" s="203">
        <f>INDEX('BEFC_17-18'!$T$1:$T$506,MATCH('Spending per Student Analysis'!$A204,'BEFC_17-18'!A:A,0))</f>
        <v>309.25799999999998</v>
      </c>
      <c r="M204" s="203">
        <f>INDEX('BEFC_17-18'!$Z$1:$Z$506,MATCH('Spending per Student Analysis'!$A204,'BEFC_17-18'!A:A,0))</f>
        <v>137.38499999999999</v>
      </c>
      <c r="N204" s="203">
        <f t="shared" si="26"/>
        <v>446.64299999999997</v>
      </c>
      <c r="R204" s="202">
        <f>INDEX('BEFC_17-18'!$AF$1:$AF$505,MATCH('Spending per Student Analysis'!$A204,'BEFC_17-18'!A:A,0))</f>
        <v>2652719.5299999998</v>
      </c>
      <c r="S204" s="202"/>
      <c r="T204" s="202">
        <f>INDEX('BEFC_17-18'!$AD$1:$AD$505,MATCH('Spending per Student Analysis'!$A204,'BEFC_17-18'!A:A,0))</f>
        <v>106703</v>
      </c>
      <c r="AB204" s="202">
        <f>INDEX('Base Analysis'!$Q$1:$Q$503,MATCH('Spending per Student Analysis'!$A204,'Base Analysis'!A:A,0))</f>
        <v>1306460.6864677956</v>
      </c>
      <c r="AC204" s="201">
        <f t="shared" si="27"/>
        <v>1346258.8435322042</v>
      </c>
    </row>
    <row r="205" spans="1:29" x14ac:dyDescent="0.2">
      <c r="A205" s="199">
        <v>110175003</v>
      </c>
      <c r="B205" s="200" t="s">
        <v>231</v>
      </c>
      <c r="C205" s="200" t="s">
        <v>134</v>
      </c>
      <c r="D205" s="197">
        <f>INDEX('BEFC_17-18'!$F$1:$F$505,MATCH('Spending per Student Analysis'!$A205,'BEFC_17-18'!A:A,0))</f>
        <v>1.3832</v>
      </c>
      <c r="E205" s="197">
        <f t="shared" si="21"/>
        <v>49</v>
      </c>
      <c r="F205" s="201">
        <f t="shared" si="22"/>
        <v>13668.184958550419</v>
      </c>
      <c r="G205" s="211">
        <f t="shared" si="24"/>
        <v>300</v>
      </c>
      <c r="H205" s="202">
        <f t="shared" si="23"/>
        <v>10219.747568220046</v>
      </c>
      <c r="I205" s="211">
        <f t="shared" si="25"/>
        <v>427</v>
      </c>
      <c r="K205" s="202">
        <f>INDEX('LECI_17-18'!$L$1:$L$507,MATCH('Spending per Student Analysis'!$A205,'LECI_17-18'!A:A,0))</f>
        <v>12479558.59</v>
      </c>
      <c r="L205" s="203">
        <f>INDEX('BEFC_17-18'!$T$1:$T$506,MATCH('Spending per Student Analysis'!$A205,'BEFC_17-18'!A:A,0))</f>
        <v>913.03700000000003</v>
      </c>
      <c r="M205" s="203">
        <f>INDEX('BEFC_17-18'!$Z$1:$Z$506,MATCH('Spending per Student Analysis'!$A205,'BEFC_17-18'!A:A,0))</f>
        <v>308.08499999999998</v>
      </c>
      <c r="N205" s="203">
        <f t="shared" si="26"/>
        <v>1221.1220000000001</v>
      </c>
      <c r="R205" s="202">
        <f>INDEX('BEFC_17-18'!$AF$1:$AF$505,MATCH('Spending per Student Analysis'!$A205,'BEFC_17-18'!A:A,0))</f>
        <v>6627172.4800000004</v>
      </c>
      <c r="S205" s="202"/>
      <c r="T205" s="202">
        <f>INDEX('BEFC_17-18'!$AD$1:$AD$505,MATCH('Spending per Student Analysis'!$A205,'BEFC_17-18'!A:A,0))</f>
        <v>305371</v>
      </c>
      <c r="AB205" s="202">
        <f>INDEX('Base Analysis'!$Q$1:$Q$503,MATCH('Spending per Student Analysis'!$A205,'Base Analysis'!A:A,0))</f>
        <v>3738937.2176103061</v>
      </c>
      <c r="AC205" s="201">
        <f t="shared" si="27"/>
        <v>2888235.2623896943</v>
      </c>
    </row>
    <row r="206" spans="1:29" x14ac:dyDescent="0.2">
      <c r="A206" s="199">
        <v>110177003</v>
      </c>
      <c r="B206" s="200" t="s">
        <v>232</v>
      </c>
      <c r="C206" s="200" t="s">
        <v>134</v>
      </c>
      <c r="D206" s="197">
        <f>INDEX('BEFC_17-18'!$F$1:$F$505,MATCH('Spending per Student Analysis'!$A206,'BEFC_17-18'!A:A,0))</f>
        <v>1.3170999999999999</v>
      </c>
      <c r="E206" s="197">
        <f t="shared" si="21"/>
        <v>76</v>
      </c>
      <c r="F206" s="201">
        <f t="shared" si="22"/>
        <v>14702.535934331456</v>
      </c>
      <c r="G206" s="211">
        <f t="shared" si="24"/>
        <v>201</v>
      </c>
      <c r="H206" s="202">
        <f t="shared" si="23"/>
        <v>12090.229147257396</v>
      </c>
      <c r="I206" s="211">
        <f t="shared" si="25"/>
        <v>226</v>
      </c>
      <c r="K206" s="202">
        <f>INDEX('LECI_17-18'!$L$1:$L$507,MATCH('Spending per Student Analysis'!$A206,'LECI_17-18'!A:A,0))</f>
        <v>26499630.23</v>
      </c>
      <c r="L206" s="203">
        <f>INDEX('BEFC_17-18'!$T$1:$T$506,MATCH('Spending per Student Analysis'!$A206,'BEFC_17-18'!A:A,0))</f>
        <v>1802.385</v>
      </c>
      <c r="M206" s="203">
        <f>INDEX('BEFC_17-18'!$Z$1:$Z$506,MATCH('Spending per Student Analysis'!$A206,'BEFC_17-18'!A:A,0))</f>
        <v>389.43700000000001</v>
      </c>
      <c r="N206" s="203">
        <f t="shared" si="26"/>
        <v>2191.8220000000001</v>
      </c>
      <c r="R206" s="202">
        <f>INDEX('BEFC_17-18'!$AF$1:$AF$505,MATCH('Spending per Student Analysis'!$A206,'BEFC_17-18'!A:A,0))</f>
        <v>11264138.460000001</v>
      </c>
      <c r="S206" s="202"/>
      <c r="T206" s="202">
        <f>INDEX('BEFC_17-18'!$AD$1:$AD$505,MATCH('Spending per Student Analysis'!$A206,'BEFC_17-18'!A:A,0))</f>
        <v>506622</v>
      </c>
      <c r="AB206" s="202">
        <f>INDEX('Base Analysis'!$Q$1:$Q$503,MATCH('Spending per Student Analysis'!$A206,'Base Analysis'!A:A,0))</f>
        <v>6203026.2891275678</v>
      </c>
      <c r="AC206" s="201">
        <f t="shared" si="27"/>
        <v>5061112.1708724331</v>
      </c>
    </row>
    <row r="207" spans="1:29" x14ac:dyDescent="0.2">
      <c r="A207" s="199">
        <v>110179003</v>
      </c>
      <c r="B207" s="200" t="s">
        <v>233</v>
      </c>
      <c r="C207" s="200" t="s">
        <v>134</v>
      </c>
      <c r="D207" s="197">
        <f>INDEX('BEFC_17-18'!$F$1:$F$505,MATCH('Spending per Student Analysis'!$A207,'BEFC_17-18'!A:A,0))</f>
        <v>1.194</v>
      </c>
      <c r="E207" s="197">
        <f t="shared" si="21"/>
        <v>135</v>
      </c>
      <c r="F207" s="201">
        <f t="shared" si="22"/>
        <v>13823.7903945013</v>
      </c>
      <c r="G207" s="211">
        <f t="shared" si="24"/>
        <v>278</v>
      </c>
      <c r="H207" s="202">
        <f t="shared" si="23"/>
        <v>10078.31338446581</v>
      </c>
      <c r="I207" s="211">
        <f t="shared" si="25"/>
        <v>432</v>
      </c>
      <c r="K207" s="202">
        <f>INDEX('LECI_17-18'!$L$1:$L$507,MATCH('Spending per Student Analysis'!$A207,'LECI_17-18'!A:A,0))</f>
        <v>14927191.52</v>
      </c>
      <c r="L207" s="203">
        <f>INDEX('BEFC_17-18'!$T$1:$T$506,MATCH('Spending per Student Analysis'!$A207,'BEFC_17-18'!A:A,0))</f>
        <v>1079.819</v>
      </c>
      <c r="M207" s="203">
        <f>INDEX('BEFC_17-18'!$Z$1:$Z$506,MATCH('Spending per Student Analysis'!$A207,'BEFC_17-18'!A:A,0))</f>
        <v>401.30099999999999</v>
      </c>
      <c r="N207" s="203">
        <f t="shared" si="26"/>
        <v>1481.12</v>
      </c>
      <c r="R207" s="202">
        <f>INDEX('BEFC_17-18'!$AF$1:$AF$505,MATCH('Spending per Student Analysis'!$A207,'BEFC_17-18'!A:A,0))</f>
        <v>7074954.0800000001</v>
      </c>
      <c r="S207" s="202"/>
      <c r="T207" s="202">
        <f>INDEX('BEFC_17-18'!$AD$1:$AD$505,MATCH('Spending per Student Analysis'!$A207,'BEFC_17-18'!A:A,0))</f>
        <v>336083</v>
      </c>
      <c r="AB207" s="202">
        <f>INDEX('Base Analysis'!$Q$1:$Q$503,MATCH('Spending per Student Analysis'!$A207,'Base Analysis'!A:A,0))</f>
        <v>4114965.3532130453</v>
      </c>
      <c r="AC207" s="201">
        <f t="shared" si="27"/>
        <v>2959988.7267869548</v>
      </c>
    </row>
    <row r="208" spans="1:29" x14ac:dyDescent="0.2">
      <c r="A208" s="199">
        <v>110183602</v>
      </c>
      <c r="B208" s="200" t="s">
        <v>234</v>
      </c>
      <c r="C208" s="200" t="s">
        <v>235</v>
      </c>
      <c r="D208" s="197">
        <f>INDEX('BEFC_17-18'!$F$1:$F$505,MATCH('Spending per Student Analysis'!$A208,'BEFC_17-18'!A:A,0))</f>
        <v>1.2201</v>
      </c>
      <c r="E208" s="197">
        <f t="shared" si="21"/>
        <v>118</v>
      </c>
      <c r="F208" s="201">
        <f t="shared" si="22"/>
        <v>15224.67795652882</v>
      </c>
      <c r="G208" s="211">
        <f t="shared" si="24"/>
        <v>162</v>
      </c>
      <c r="H208" s="202">
        <f t="shared" si="23"/>
        <v>12366.675863413462</v>
      </c>
      <c r="I208" s="211">
        <f t="shared" si="25"/>
        <v>201</v>
      </c>
      <c r="K208" s="202">
        <f>INDEX('LECI_17-18'!$L$1:$L$507,MATCH('Spending per Student Analysis'!$A208,'LECI_17-18'!A:A,0))</f>
        <v>67874933.310000002</v>
      </c>
      <c r="L208" s="203">
        <f>INDEX('BEFC_17-18'!$T$1:$T$506,MATCH('Spending per Student Analysis'!$A208,'BEFC_17-18'!A:A,0))</f>
        <v>4458.2179999999998</v>
      </c>
      <c r="M208" s="203">
        <f>INDEX('BEFC_17-18'!$Z$1:$Z$506,MATCH('Spending per Student Analysis'!$A208,'BEFC_17-18'!A:A,0))</f>
        <v>1030.317</v>
      </c>
      <c r="N208" s="203">
        <f t="shared" si="26"/>
        <v>5488.5349999999999</v>
      </c>
      <c r="R208" s="202">
        <f>INDEX('BEFC_17-18'!$AF$1:$AF$505,MATCH('Spending per Student Analysis'!$A208,'BEFC_17-18'!A:A,0))</f>
        <v>19362678.18</v>
      </c>
      <c r="S208" s="202"/>
      <c r="T208" s="202">
        <f>INDEX('BEFC_17-18'!$AD$1:$AD$505,MATCH('Spending per Student Analysis'!$A208,'BEFC_17-18'!A:A,0))</f>
        <v>1101860</v>
      </c>
      <c r="AB208" s="202">
        <f>INDEX('Base Analysis'!$Q$1:$Q$503,MATCH('Spending per Student Analysis'!$A208,'Base Analysis'!A:A,0))</f>
        <v>13491058.062502539</v>
      </c>
      <c r="AC208" s="201">
        <f t="shared" si="27"/>
        <v>5871620.1174974609</v>
      </c>
    </row>
    <row r="209" spans="1:29" x14ac:dyDescent="0.2">
      <c r="A209" s="199">
        <v>111291304</v>
      </c>
      <c r="B209" s="200" t="s">
        <v>236</v>
      </c>
      <c r="C209" s="200" t="s">
        <v>237</v>
      </c>
      <c r="D209" s="197">
        <f>INDEX('BEFC_17-18'!$F$1:$F$505,MATCH('Spending per Student Analysis'!$A209,'BEFC_17-18'!A:A,0))</f>
        <v>1.1739999999999999</v>
      </c>
      <c r="E209" s="197">
        <f t="shared" si="21"/>
        <v>150</v>
      </c>
      <c r="F209" s="201">
        <f t="shared" si="22"/>
        <v>13694.615525398571</v>
      </c>
      <c r="G209" s="211">
        <f t="shared" si="24"/>
        <v>294</v>
      </c>
      <c r="H209" s="202">
        <f t="shared" si="23"/>
        <v>10360.132978296175</v>
      </c>
      <c r="I209" s="211">
        <f t="shared" si="25"/>
        <v>414</v>
      </c>
      <c r="K209" s="202">
        <f>INDEX('LECI_17-18'!$L$1:$L$507,MATCH('Spending per Student Analysis'!$A209,'LECI_17-18'!A:A,0))</f>
        <v>13543605</v>
      </c>
      <c r="L209" s="203">
        <f>INDEX('BEFC_17-18'!$T$1:$T$506,MATCH('Spending per Student Analysis'!$A209,'BEFC_17-18'!A:A,0))</f>
        <v>988.97299999999996</v>
      </c>
      <c r="M209" s="203">
        <f>INDEX('BEFC_17-18'!$Z$1:$Z$506,MATCH('Spending per Student Analysis'!$A209,'BEFC_17-18'!A:A,0))</f>
        <v>318.30799999999999</v>
      </c>
      <c r="N209" s="203">
        <f t="shared" si="26"/>
        <v>1307.2809999999999</v>
      </c>
      <c r="R209" s="202">
        <f>INDEX('BEFC_17-18'!$AF$1:$AF$505,MATCH('Spending per Student Analysis'!$A209,'BEFC_17-18'!A:A,0))</f>
        <v>5290089.7699999996</v>
      </c>
      <c r="S209" s="202"/>
      <c r="T209" s="202">
        <f>INDEX('BEFC_17-18'!$AD$1:$AD$505,MATCH('Spending per Student Analysis'!$A209,'BEFC_17-18'!A:A,0))</f>
        <v>253409</v>
      </c>
      <c r="AB209" s="202">
        <f>INDEX('Base Analysis'!$Q$1:$Q$503,MATCH('Spending per Student Analysis'!$A209,'Base Analysis'!A:A,0))</f>
        <v>3102716.7054454167</v>
      </c>
      <c r="AC209" s="201">
        <f t="shared" si="27"/>
        <v>2187373.0645545828</v>
      </c>
    </row>
    <row r="210" spans="1:29" x14ac:dyDescent="0.2">
      <c r="A210" s="199">
        <v>111292304</v>
      </c>
      <c r="B210" s="200" t="s">
        <v>238</v>
      </c>
      <c r="C210" s="200" t="s">
        <v>237</v>
      </c>
      <c r="D210" s="197">
        <f>INDEX('BEFC_17-18'!$F$1:$F$505,MATCH('Spending per Student Analysis'!$A210,'BEFC_17-18'!A:A,0))</f>
        <v>1.1183000000000001</v>
      </c>
      <c r="E210" s="197">
        <f t="shared" si="21"/>
        <v>187</v>
      </c>
      <c r="F210" s="201">
        <f t="shared" si="22"/>
        <v>16319.765821422832</v>
      </c>
      <c r="G210" s="211">
        <f t="shared" si="24"/>
        <v>103</v>
      </c>
      <c r="H210" s="202">
        <f t="shared" si="23"/>
        <v>12186.347084811405</v>
      </c>
      <c r="I210" s="211">
        <f t="shared" si="25"/>
        <v>217</v>
      </c>
      <c r="K210" s="202">
        <f>INDEX('LECI_17-18'!$L$1:$L$507,MATCH('Spending per Student Analysis'!$A210,'LECI_17-18'!A:A,0))</f>
        <v>5991198.1900000004</v>
      </c>
      <c r="L210" s="203">
        <f>INDEX('BEFC_17-18'!$T$1:$T$506,MATCH('Spending per Student Analysis'!$A210,'BEFC_17-18'!A:A,0))</f>
        <v>367.113</v>
      </c>
      <c r="M210" s="203">
        <f>INDEX('BEFC_17-18'!$Z$1:$Z$506,MATCH('Spending per Student Analysis'!$A210,'BEFC_17-18'!A:A,0))</f>
        <v>124.51900000000001</v>
      </c>
      <c r="N210" s="203">
        <f t="shared" si="26"/>
        <v>491.63200000000001</v>
      </c>
      <c r="R210" s="202">
        <f>INDEX('BEFC_17-18'!$AF$1:$AF$505,MATCH('Spending per Student Analysis'!$A210,'BEFC_17-18'!A:A,0))</f>
        <v>2761259.4</v>
      </c>
      <c r="S210" s="202"/>
      <c r="T210" s="202">
        <f>INDEX('BEFC_17-18'!$AD$1:$AD$505,MATCH('Spending per Student Analysis'!$A210,'BEFC_17-18'!A:A,0))</f>
        <v>94413</v>
      </c>
      <c r="AB210" s="202">
        <f>INDEX('Base Analysis'!$Q$1:$Q$503,MATCH('Spending per Student Analysis'!$A210,'Base Analysis'!A:A,0))</f>
        <v>1155987.6729975343</v>
      </c>
      <c r="AC210" s="201">
        <f t="shared" si="27"/>
        <v>1605271.7270024656</v>
      </c>
    </row>
    <row r="211" spans="1:29" x14ac:dyDescent="0.2">
      <c r="A211" s="199">
        <v>111297504</v>
      </c>
      <c r="B211" s="200" t="s">
        <v>239</v>
      </c>
      <c r="C211" s="200" t="s">
        <v>237</v>
      </c>
      <c r="D211" s="197">
        <f>INDEX('BEFC_17-18'!$F$1:$F$505,MATCH('Spending per Student Analysis'!$A211,'BEFC_17-18'!A:A,0))</f>
        <v>1.0055000000000001</v>
      </c>
      <c r="E211" s="197">
        <f t="shared" si="21"/>
        <v>274</v>
      </c>
      <c r="F211" s="201">
        <f t="shared" si="22"/>
        <v>13528.723340792414</v>
      </c>
      <c r="G211" s="211">
        <f t="shared" si="24"/>
        <v>320</v>
      </c>
      <c r="H211" s="202">
        <f t="shared" si="23"/>
        <v>10538.908759262313</v>
      </c>
      <c r="I211" s="211">
        <f t="shared" si="25"/>
        <v>397</v>
      </c>
      <c r="K211" s="202">
        <f>INDEX('LECI_17-18'!$L$1:$L$507,MATCH('Spending per Student Analysis'!$A211,'LECI_17-18'!A:A,0))</f>
        <v>10295913.140000001</v>
      </c>
      <c r="L211" s="203">
        <f>INDEX('BEFC_17-18'!$T$1:$T$506,MATCH('Spending per Student Analysis'!$A211,'BEFC_17-18'!A:A,0))</f>
        <v>761.04100000000005</v>
      </c>
      <c r="M211" s="203">
        <f>INDEX('BEFC_17-18'!$Z$1:$Z$506,MATCH('Spending per Student Analysis'!$A211,'BEFC_17-18'!A:A,0))</f>
        <v>215.90199999999999</v>
      </c>
      <c r="N211" s="203">
        <f t="shared" si="26"/>
        <v>976.94299999999998</v>
      </c>
      <c r="R211" s="202">
        <f>INDEX('BEFC_17-18'!$AF$1:$AF$505,MATCH('Spending per Student Analysis'!$A211,'BEFC_17-18'!A:A,0))</f>
        <v>4304212.2699999996</v>
      </c>
      <c r="S211" s="202"/>
      <c r="T211" s="202">
        <f>INDEX('BEFC_17-18'!$AD$1:$AD$505,MATCH('Spending per Student Analysis'!$A211,'BEFC_17-18'!A:A,0))</f>
        <v>129638</v>
      </c>
      <c r="AB211" s="202">
        <f>INDEX('Base Analysis'!$Q$1:$Q$503,MATCH('Spending per Student Analysis'!$A211,'Base Analysis'!A:A,0))</f>
        <v>1587269.8563083601</v>
      </c>
      <c r="AC211" s="201">
        <f t="shared" si="27"/>
        <v>2716942.4136916394</v>
      </c>
    </row>
    <row r="212" spans="1:29" x14ac:dyDescent="0.2">
      <c r="A212" s="199">
        <v>111312503</v>
      </c>
      <c r="B212" s="200" t="s">
        <v>240</v>
      </c>
      <c r="C212" s="200" t="s">
        <v>241</v>
      </c>
      <c r="D212" s="197">
        <f>INDEX('BEFC_17-18'!$F$1:$F$505,MATCH('Spending per Student Analysis'!$A212,'BEFC_17-18'!A:A,0))</f>
        <v>1.2224999999999999</v>
      </c>
      <c r="E212" s="197">
        <f t="shared" si="21"/>
        <v>116</v>
      </c>
      <c r="F212" s="201">
        <f t="shared" si="22"/>
        <v>11750.854039411355</v>
      </c>
      <c r="G212" s="211">
        <f t="shared" si="24"/>
        <v>473</v>
      </c>
      <c r="H212" s="202">
        <f t="shared" si="23"/>
        <v>9619.1906471490656</v>
      </c>
      <c r="I212" s="211">
        <f t="shared" si="25"/>
        <v>461</v>
      </c>
      <c r="K212" s="202">
        <f>INDEX('LECI_17-18'!$L$1:$L$507,MATCH('Spending per Student Analysis'!$A212,'LECI_17-18'!A:A,0))</f>
        <v>24422211.23</v>
      </c>
      <c r="L212" s="203">
        <f>INDEX('BEFC_17-18'!$T$1:$T$506,MATCH('Spending per Student Analysis'!$A212,'BEFC_17-18'!A:A,0))</f>
        <v>2078.335</v>
      </c>
      <c r="M212" s="203">
        <f>INDEX('BEFC_17-18'!$Z$1:$Z$506,MATCH('Spending per Student Analysis'!$A212,'BEFC_17-18'!A:A,0))</f>
        <v>460.57</v>
      </c>
      <c r="N212" s="203">
        <f t="shared" si="26"/>
        <v>2538.9050000000002</v>
      </c>
      <c r="R212" s="202">
        <f>INDEX('BEFC_17-18'!$AF$1:$AF$505,MATCH('Spending per Student Analysis'!$A212,'BEFC_17-18'!A:A,0))</f>
        <v>7607615.9500000002</v>
      </c>
      <c r="S212" s="202"/>
      <c r="T212" s="202">
        <f>INDEX('BEFC_17-18'!$AD$1:$AD$505,MATCH('Spending per Student Analysis'!$A212,'BEFC_17-18'!A:A,0))</f>
        <v>389602</v>
      </c>
      <c r="AB212" s="202">
        <f>INDEX('Base Analysis'!$Q$1:$Q$503,MATCH('Spending per Student Analysis'!$A212,'Base Analysis'!A:A,0))</f>
        <v>4770247.516620731</v>
      </c>
      <c r="AC212" s="201">
        <f t="shared" si="27"/>
        <v>2837368.4333792692</v>
      </c>
    </row>
    <row r="213" spans="1:29" x14ac:dyDescent="0.2">
      <c r="A213" s="199">
        <v>111312804</v>
      </c>
      <c r="B213" s="200" t="s">
        <v>242</v>
      </c>
      <c r="C213" s="200" t="s">
        <v>241</v>
      </c>
      <c r="D213" s="197">
        <f>INDEX('BEFC_17-18'!$F$1:$F$505,MATCH('Spending per Student Analysis'!$A213,'BEFC_17-18'!A:A,0))</f>
        <v>1.0792999999999999</v>
      </c>
      <c r="E213" s="197">
        <f t="shared" si="21"/>
        <v>214</v>
      </c>
      <c r="F213" s="201">
        <f t="shared" si="22"/>
        <v>13182.265288602039</v>
      </c>
      <c r="G213" s="211">
        <f t="shared" si="24"/>
        <v>367</v>
      </c>
      <c r="H213" s="202">
        <f t="shared" si="23"/>
        <v>9723.3913984124574</v>
      </c>
      <c r="I213" s="211">
        <f t="shared" si="25"/>
        <v>456</v>
      </c>
      <c r="K213" s="202">
        <f>INDEX('LECI_17-18'!$L$1:$L$507,MATCH('Spending per Student Analysis'!$A213,'LECI_17-18'!A:A,0))</f>
        <v>9842551.5600000005</v>
      </c>
      <c r="L213" s="203">
        <f>INDEX('BEFC_17-18'!$T$1:$T$506,MATCH('Spending per Student Analysis'!$A213,'BEFC_17-18'!A:A,0))</f>
        <v>746.65099999999995</v>
      </c>
      <c r="M213" s="203">
        <f>INDEX('BEFC_17-18'!$Z$1:$Z$506,MATCH('Spending per Student Analysis'!$A213,'BEFC_17-18'!A:A,0))</f>
        <v>265.60399999999998</v>
      </c>
      <c r="N213" s="203">
        <f t="shared" si="26"/>
        <v>1012.2549999999999</v>
      </c>
      <c r="R213" s="202">
        <f>INDEX('BEFC_17-18'!$AF$1:$AF$505,MATCH('Spending per Student Analysis'!$A213,'BEFC_17-18'!A:A,0))</f>
        <v>4849841.6500000004</v>
      </c>
      <c r="S213" s="202"/>
      <c r="T213" s="202">
        <f>INDEX('BEFC_17-18'!$AD$1:$AD$505,MATCH('Spending per Student Analysis'!$A213,'BEFC_17-18'!A:A,0))</f>
        <v>170244</v>
      </c>
      <c r="AB213" s="202">
        <f>INDEX('Base Analysis'!$Q$1:$Q$503,MATCH('Spending per Student Analysis'!$A213,'Base Analysis'!A:A,0))</f>
        <v>2084446.5328341334</v>
      </c>
      <c r="AC213" s="201">
        <f t="shared" si="27"/>
        <v>2765395.1171658672</v>
      </c>
    </row>
    <row r="214" spans="1:29" x14ac:dyDescent="0.2">
      <c r="A214" s="199">
        <v>111316003</v>
      </c>
      <c r="B214" s="200" t="s">
        <v>243</v>
      </c>
      <c r="C214" s="200" t="s">
        <v>241</v>
      </c>
      <c r="D214" s="197">
        <f>INDEX('BEFC_17-18'!$F$1:$F$505,MATCH('Spending per Student Analysis'!$A214,'BEFC_17-18'!A:A,0))</f>
        <v>1.353</v>
      </c>
      <c r="E214" s="197">
        <f t="shared" si="21"/>
        <v>57</v>
      </c>
      <c r="F214" s="201">
        <f t="shared" si="22"/>
        <v>11714.216846975798</v>
      </c>
      <c r="G214" s="211">
        <f t="shared" si="24"/>
        <v>477</v>
      </c>
      <c r="H214" s="202">
        <f t="shared" si="23"/>
        <v>8972.7659546531377</v>
      </c>
      <c r="I214" s="211">
        <f t="shared" si="25"/>
        <v>485</v>
      </c>
      <c r="K214" s="202">
        <f>INDEX('LECI_17-18'!$L$1:$L$507,MATCH('Spending per Student Analysis'!$A214,'LECI_17-18'!A:A,0))</f>
        <v>17767503.260000002</v>
      </c>
      <c r="L214" s="203">
        <f>INDEX('BEFC_17-18'!$T$1:$T$506,MATCH('Spending per Student Analysis'!$A214,'BEFC_17-18'!A:A,0))</f>
        <v>1516.7470000000001</v>
      </c>
      <c r="M214" s="203">
        <f>INDEX('BEFC_17-18'!$Z$1:$Z$506,MATCH('Spending per Student Analysis'!$A214,'BEFC_17-18'!A:A,0))</f>
        <v>463.41199999999998</v>
      </c>
      <c r="N214" s="203">
        <f t="shared" si="26"/>
        <v>1980.1590000000001</v>
      </c>
      <c r="R214" s="202">
        <f>INDEX('BEFC_17-18'!$AF$1:$AF$505,MATCH('Spending per Student Analysis'!$A214,'BEFC_17-18'!A:A,0))</f>
        <v>8411870.3399999999</v>
      </c>
      <c r="S214" s="202"/>
      <c r="T214" s="202">
        <f>INDEX('BEFC_17-18'!$AD$1:$AD$505,MATCH('Spending per Student Analysis'!$A214,'BEFC_17-18'!A:A,0))</f>
        <v>465557</v>
      </c>
      <c r="AB214" s="202">
        <f>INDEX('Base Analysis'!$Q$1:$Q$503,MATCH('Spending per Student Analysis'!$A214,'Base Analysis'!A:A,0))</f>
        <v>5700237.3356622495</v>
      </c>
      <c r="AC214" s="201">
        <f t="shared" si="27"/>
        <v>2711633.0043377504</v>
      </c>
    </row>
    <row r="215" spans="1:29" x14ac:dyDescent="0.2">
      <c r="A215" s="199">
        <v>111317503</v>
      </c>
      <c r="B215" s="200" t="s">
        <v>244</v>
      </c>
      <c r="C215" s="200" t="s">
        <v>241</v>
      </c>
      <c r="D215" s="197">
        <f>INDEX('BEFC_17-18'!$F$1:$F$505,MATCH('Spending per Student Analysis'!$A215,'BEFC_17-18'!A:A,0))</f>
        <v>1.1884999999999999</v>
      </c>
      <c r="E215" s="197">
        <f t="shared" si="21"/>
        <v>138</v>
      </c>
      <c r="F215" s="201">
        <f t="shared" si="22"/>
        <v>12335.729688351455</v>
      </c>
      <c r="G215" s="211">
        <f t="shared" si="24"/>
        <v>439</v>
      </c>
      <c r="H215" s="202">
        <f t="shared" si="23"/>
        <v>9486.8581513621721</v>
      </c>
      <c r="I215" s="211">
        <f t="shared" si="25"/>
        <v>467</v>
      </c>
      <c r="K215" s="202">
        <f>INDEX('LECI_17-18'!$L$1:$L$507,MATCH('Spending per Student Analysis'!$A215,'LECI_17-18'!A:A,0))</f>
        <v>15212224.48</v>
      </c>
      <c r="L215" s="203">
        <f>INDEX('BEFC_17-18'!$T$1:$T$506,MATCH('Spending per Student Analysis'!$A215,'BEFC_17-18'!A:A,0))</f>
        <v>1233.184</v>
      </c>
      <c r="M215" s="203">
        <f>INDEX('BEFC_17-18'!$Z$1:$Z$506,MATCH('Spending per Student Analysis'!$A215,'BEFC_17-18'!A:A,0))</f>
        <v>370.32100000000003</v>
      </c>
      <c r="N215" s="203">
        <f t="shared" si="26"/>
        <v>1603.5050000000001</v>
      </c>
      <c r="R215" s="202">
        <f>INDEX('BEFC_17-18'!$AF$1:$AF$505,MATCH('Spending per Student Analysis'!$A215,'BEFC_17-18'!A:A,0))</f>
        <v>6597767.3399999999</v>
      </c>
      <c r="S215" s="202"/>
      <c r="T215" s="202">
        <f>INDEX('BEFC_17-18'!$AD$1:$AD$505,MATCH('Spending per Student Analysis'!$A215,'BEFC_17-18'!A:A,0))</f>
        <v>276322</v>
      </c>
      <c r="AB215" s="202">
        <f>INDEX('Base Analysis'!$Q$1:$Q$503,MATCH('Spending per Student Analysis'!$A215,'Base Analysis'!A:A,0))</f>
        <v>3383261.7243660553</v>
      </c>
      <c r="AC215" s="201">
        <f t="shared" si="27"/>
        <v>3214505.6156339445</v>
      </c>
    </row>
    <row r="216" spans="1:29" x14ac:dyDescent="0.2">
      <c r="A216" s="199">
        <v>111343603</v>
      </c>
      <c r="B216" s="200" t="s">
        <v>245</v>
      </c>
      <c r="C216" s="200" t="s">
        <v>246</v>
      </c>
      <c r="D216" s="197">
        <f>INDEX('BEFC_17-18'!$F$1:$F$505,MATCH('Spending per Student Analysis'!$A216,'BEFC_17-18'!A:A,0))</f>
        <v>1.133</v>
      </c>
      <c r="E216" s="197">
        <f t="shared" si="21"/>
        <v>175</v>
      </c>
      <c r="F216" s="201">
        <f t="shared" si="22"/>
        <v>11011.529702339432</v>
      </c>
      <c r="G216" s="211">
        <f t="shared" si="24"/>
        <v>498</v>
      </c>
      <c r="H216" s="202">
        <f t="shared" si="23"/>
        <v>9042.7974190897457</v>
      </c>
      <c r="I216" s="211">
        <f t="shared" si="25"/>
        <v>482</v>
      </c>
      <c r="K216" s="202">
        <f>INDEX('LECI_17-18'!$L$1:$L$507,MATCH('Spending per Student Analysis'!$A216,'LECI_17-18'!A:A,0))</f>
        <v>32835500.649999999</v>
      </c>
      <c r="L216" s="203">
        <f>INDEX('BEFC_17-18'!$T$1:$T$506,MATCH('Spending per Student Analysis'!$A216,'BEFC_17-18'!A:A,0))</f>
        <v>2981.92</v>
      </c>
      <c r="M216" s="203">
        <f>INDEX('BEFC_17-18'!$Z$1:$Z$506,MATCH('Spending per Student Analysis'!$A216,'BEFC_17-18'!A:A,0))</f>
        <v>649.202</v>
      </c>
      <c r="N216" s="203">
        <f t="shared" si="26"/>
        <v>3631.1220000000003</v>
      </c>
      <c r="R216" s="202">
        <f>INDEX('BEFC_17-18'!$AF$1:$AF$505,MATCH('Spending per Student Analysis'!$A216,'BEFC_17-18'!A:A,0))</f>
        <v>9818300.8499999996</v>
      </c>
      <c r="S216" s="202"/>
      <c r="T216" s="202">
        <f>INDEX('BEFC_17-18'!$AD$1:$AD$505,MATCH('Spending per Student Analysis'!$A216,'BEFC_17-18'!A:A,0))</f>
        <v>460383</v>
      </c>
      <c r="AB216" s="202">
        <f>INDEX('Base Analysis'!$Q$1:$Q$503,MATCH('Spending per Student Analysis'!$A216,'Base Analysis'!A:A,0))</f>
        <v>5636878.3192350389</v>
      </c>
      <c r="AC216" s="201">
        <f t="shared" si="27"/>
        <v>4181422.5307649607</v>
      </c>
    </row>
    <row r="217" spans="1:29" x14ac:dyDescent="0.2">
      <c r="A217" s="199">
        <v>111444602</v>
      </c>
      <c r="B217" s="200" t="s">
        <v>247</v>
      </c>
      <c r="C217" s="200" t="s">
        <v>248</v>
      </c>
      <c r="D217" s="197">
        <f>INDEX('BEFC_17-18'!$F$1:$F$505,MATCH('Spending per Student Analysis'!$A217,'BEFC_17-18'!A:A,0))</f>
        <v>1.3008999999999999</v>
      </c>
      <c r="E217" s="197">
        <f t="shared" si="21"/>
        <v>78</v>
      </c>
      <c r="F217" s="201">
        <f t="shared" si="22"/>
        <v>11928.425705173348</v>
      </c>
      <c r="G217" s="211">
        <f t="shared" si="24"/>
        <v>460</v>
      </c>
      <c r="H217" s="202">
        <f t="shared" si="23"/>
        <v>9837.0935987967841</v>
      </c>
      <c r="I217" s="211">
        <f t="shared" si="25"/>
        <v>450</v>
      </c>
      <c r="K217" s="202">
        <f>INDEX('LECI_17-18'!$L$1:$L$507,MATCH('Spending per Student Analysis'!$A217,'LECI_17-18'!A:A,0))</f>
        <v>61775324.68</v>
      </c>
      <c r="L217" s="203">
        <f>INDEX('BEFC_17-18'!$T$1:$T$506,MATCH('Spending per Student Analysis'!$A217,'BEFC_17-18'!A:A,0))</f>
        <v>5178.8329999999996</v>
      </c>
      <c r="M217" s="203">
        <f>INDEX('BEFC_17-18'!$Z$1:$Z$506,MATCH('Spending per Student Analysis'!$A217,'BEFC_17-18'!A:A,0))</f>
        <v>1101.002</v>
      </c>
      <c r="N217" s="203">
        <f t="shared" si="26"/>
        <v>6279.8349999999991</v>
      </c>
      <c r="R217" s="202">
        <f>INDEX('BEFC_17-18'!$AF$1:$AF$505,MATCH('Spending per Student Analysis'!$A217,'BEFC_17-18'!A:A,0))</f>
        <v>19770283.949999999</v>
      </c>
      <c r="S217" s="202"/>
      <c r="T217" s="202">
        <f>INDEX('BEFC_17-18'!$AD$1:$AD$505,MATCH('Spending per Student Analysis'!$A217,'BEFC_17-18'!A:A,0))</f>
        <v>1429086</v>
      </c>
      <c r="AB217" s="202">
        <f>INDEX('Base Analysis'!$Q$1:$Q$503,MATCH('Spending per Student Analysis'!$A217,'Base Analysis'!A:A,0))</f>
        <v>17497587.602868401</v>
      </c>
      <c r="AC217" s="201">
        <f t="shared" si="27"/>
        <v>2272696.3471315987</v>
      </c>
    </row>
    <row r="218" spans="1:29" x14ac:dyDescent="0.2">
      <c r="A218" s="199">
        <v>112011103</v>
      </c>
      <c r="B218" s="200" t="s">
        <v>249</v>
      </c>
      <c r="C218" s="200" t="s">
        <v>250</v>
      </c>
      <c r="D218" s="197">
        <f>INDEX('BEFC_17-18'!$F$1:$F$505,MATCH('Spending per Student Analysis'!$A218,'BEFC_17-18'!A:A,0))</f>
        <v>0.81459999999999999</v>
      </c>
      <c r="E218" s="197">
        <f t="shared" si="21"/>
        <v>400</v>
      </c>
      <c r="F218" s="201">
        <f t="shared" si="22"/>
        <v>11203.726810537952</v>
      </c>
      <c r="G218" s="211">
        <f t="shared" si="24"/>
        <v>494</v>
      </c>
      <c r="H218" s="202">
        <f t="shared" si="23"/>
        <v>9920.0849606383636</v>
      </c>
      <c r="I218" s="211">
        <f t="shared" si="25"/>
        <v>439</v>
      </c>
      <c r="K218" s="202">
        <f>INDEX('LECI_17-18'!$L$1:$L$507,MATCH('Spending per Student Analysis'!$A218,'LECI_17-18'!A:A,0))</f>
        <v>23220250.390000001</v>
      </c>
      <c r="L218" s="203">
        <f>INDEX('BEFC_17-18'!$T$1:$T$506,MATCH('Spending per Student Analysis'!$A218,'BEFC_17-18'!A:A,0))</f>
        <v>2072.547</v>
      </c>
      <c r="M218" s="203">
        <f>INDEX('BEFC_17-18'!$Z$1:$Z$506,MATCH('Spending per Student Analysis'!$A218,'BEFC_17-18'!A:A,0))</f>
        <v>268.18400000000003</v>
      </c>
      <c r="N218" s="203">
        <f t="shared" si="26"/>
        <v>2340.7310000000002</v>
      </c>
      <c r="R218" s="202">
        <f>INDEX('BEFC_17-18'!$AF$1:$AF$505,MATCH('Spending per Student Analysis'!$A218,'BEFC_17-18'!A:A,0))</f>
        <v>5878309.6200000001</v>
      </c>
      <c r="S218" s="202"/>
      <c r="T218" s="202">
        <f>INDEX('BEFC_17-18'!$AD$1:$AD$505,MATCH('Spending per Student Analysis'!$A218,'BEFC_17-18'!A:A,0))</f>
        <v>306592</v>
      </c>
      <c r="AB218" s="202">
        <f>INDEX('Base Analysis'!$Q$1:$Q$503,MATCH('Spending per Student Analysis'!$A218,'Base Analysis'!A:A,0))</f>
        <v>3753882.2069813046</v>
      </c>
      <c r="AC218" s="201">
        <f t="shared" si="27"/>
        <v>2124427.4130186955</v>
      </c>
    </row>
    <row r="219" spans="1:29" x14ac:dyDescent="0.2">
      <c r="A219" s="199">
        <v>112011603</v>
      </c>
      <c r="B219" s="200" t="s">
        <v>251</v>
      </c>
      <c r="C219" s="200" t="s">
        <v>250</v>
      </c>
      <c r="D219" s="197">
        <f>INDEX('BEFC_17-18'!$F$1:$F$505,MATCH('Spending per Student Analysis'!$A219,'BEFC_17-18'!A:A,0))</f>
        <v>0.94679999999999997</v>
      </c>
      <c r="E219" s="197">
        <f t="shared" si="21"/>
        <v>315</v>
      </c>
      <c r="F219" s="201">
        <f t="shared" si="22"/>
        <v>12192.082425611943</v>
      </c>
      <c r="G219" s="211">
        <f t="shared" si="24"/>
        <v>448</v>
      </c>
      <c r="H219" s="202">
        <f t="shared" si="23"/>
        <v>10353.373156110023</v>
      </c>
      <c r="I219" s="211">
        <f t="shared" si="25"/>
        <v>417</v>
      </c>
      <c r="K219" s="202">
        <f>INDEX('LECI_17-18'!$L$1:$L$507,MATCH('Spending per Student Analysis'!$A219,'LECI_17-18'!A:A,0))</f>
        <v>48213577.759999998</v>
      </c>
      <c r="L219" s="203">
        <f>INDEX('BEFC_17-18'!$T$1:$T$506,MATCH('Spending per Student Analysis'!$A219,'BEFC_17-18'!A:A,0))</f>
        <v>3954.4989999999998</v>
      </c>
      <c r="M219" s="203">
        <f>INDEX('BEFC_17-18'!$Z$1:$Z$506,MATCH('Spending per Student Analysis'!$A219,'BEFC_17-18'!A:A,0))</f>
        <v>702.3</v>
      </c>
      <c r="N219" s="203">
        <f t="shared" si="26"/>
        <v>4656.799</v>
      </c>
      <c r="R219" s="202">
        <f>INDEX('BEFC_17-18'!$AF$1:$AF$505,MATCH('Spending per Student Analysis'!$A219,'BEFC_17-18'!A:A,0))</f>
        <v>8066055.1299999999</v>
      </c>
      <c r="S219" s="202"/>
      <c r="T219" s="202">
        <f>INDEX('BEFC_17-18'!$AD$1:$AD$505,MATCH('Spending per Student Analysis'!$A219,'BEFC_17-18'!A:A,0))</f>
        <v>760275</v>
      </c>
      <c r="AB219" s="202">
        <f>INDEX('Base Analysis'!$Q$1:$Q$503,MATCH('Spending per Student Analysis'!$A219,'Base Analysis'!A:A,0))</f>
        <v>9308734.2247084789</v>
      </c>
      <c r="AC219" s="201">
        <f t="shared" si="27"/>
        <v>-1242679.094708479</v>
      </c>
    </row>
    <row r="220" spans="1:29" x14ac:dyDescent="0.2">
      <c r="A220" s="199">
        <v>112013054</v>
      </c>
      <c r="B220" s="200" t="s">
        <v>252</v>
      </c>
      <c r="C220" s="200" t="s">
        <v>250</v>
      </c>
      <c r="D220" s="197">
        <f>INDEX('BEFC_17-18'!$F$1:$F$505,MATCH('Spending per Student Analysis'!$A220,'BEFC_17-18'!A:A,0))</f>
        <v>0.7762</v>
      </c>
      <c r="E220" s="197">
        <f t="shared" si="21"/>
        <v>426</v>
      </c>
      <c r="F220" s="201">
        <f t="shared" si="22"/>
        <v>13246.458275954492</v>
      </c>
      <c r="G220" s="211">
        <f t="shared" si="24"/>
        <v>357</v>
      </c>
      <c r="H220" s="202">
        <f t="shared" si="23"/>
        <v>11636.545596553658</v>
      </c>
      <c r="I220" s="211">
        <f t="shared" si="25"/>
        <v>274</v>
      </c>
      <c r="K220" s="202">
        <f>INDEX('LECI_17-18'!$L$1:$L$507,MATCH('Spending per Student Analysis'!$A220,'LECI_17-18'!A:A,0))</f>
        <v>14332535.390000001</v>
      </c>
      <c r="L220" s="203">
        <f>INDEX('BEFC_17-18'!$T$1:$T$506,MATCH('Spending per Student Analysis'!$A220,'BEFC_17-18'!A:A,0))</f>
        <v>1081.99</v>
      </c>
      <c r="M220" s="203">
        <f>INDEX('BEFC_17-18'!$Z$1:$Z$506,MATCH('Spending per Student Analysis'!$A220,'BEFC_17-18'!A:A,0))</f>
        <v>149.69300000000001</v>
      </c>
      <c r="N220" s="203">
        <f t="shared" si="26"/>
        <v>1231.683</v>
      </c>
      <c r="R220" s="202">
        <f>INDEX('BEFC_17-18'!$AF$1:$AF$505,MATCH('Spending per Student Analysis'!$A220,'BEFC_17-18'!A:A,0))</f>
        <v>3342764.07</v>
      </c>
      <c r="S220" s="202"/>
      <c r="T220" s="202">
        <f>INDEX('BEFC_17-18'!$AD$1:$AD$505,MATCH('Spending per Student Analysis'!$A220,'BEFC_17-18'!A:A,0))</f>
        <v>157374</v>
      </c>
      <c r="AB220" s="202">
        <f>INDEX('Base Analysis'!$Q$1:$Q$503,MATCH('Spending per Student Analysis'!$A220,'Base Analysis'!A:A,0))</f>
        <v>1926871.2080098174</v>
      </c>
      <c r="AC220" s="201">
        <f t="shared" si="27"/>
        <v>1415892.8619901824</v>
      </c>
    </row>
    <row r="221" spans="1:29" x14ac:dyDescent="0.2">
      <c r="A221" s="199">
        <v>112013753</v>
      </c>
      <c r="B221" s="200" t="s">
        <v>253</v>
      </c>
      <c r="C221" s="200" t="s">
        <v>250</v>
      </c>
      <c r="D221" s="197">
        <f>INDEX('BEFC_17-18'!$F$1:$F$505,MATCH('Spending per Student Analysis'!$A221,'BEFC_17-18'!A:A,0))</f>
        <v>0.90669999999999995</v>
      </c>
      <c r="E221" s="197">
        <f t="shared" si="21"/>
        <v>341</v>
      </c>
      <c r="F221" s="201">
        <f t="shared" si="22"/>
        <v>16435.941346816351</v>
      </c>
      <c r="G221" s="211">
        <f t="shared" si="24"/>
        <v>98</v>
      </c>
      <c r="H221" s="202">
        <f t="shared" si="23"/>
        <v>13544.257306935679</v>
      </c>
      <c r="I221" s="211">
        <f t="shared" si="25"/>
        <v>120</v>
      </c>
      <c r="K221" s="202">
        <f>INDEX('LECI_17-18'!$L$1:$L$507,MATCH('Spending per Student Analysis'!$A221,'LECI_17-18'!A:A,0))</f>
        <v>51120428.960000001</v>
      </c>
      <c r="L221" s="203">
        <f>INDEX('BEFC_17-18'!$T$1:$T$506,MATCH('Spending per Student Analysis'!$A221,'BEFC_17-18'!A:A,0))</f>
        <v>3110.2829999999999</v>
      </c>
      <c r="M221" s="203">
        <f>INDEX('BEFC_17-18'!$Z$1:$Z$506,MATCH('Spending per Student Analysis'!$A221,'BEFC_17-18'!A:A,0))</f>
        <v>664.04200000000003</v>
      </c>
      <c r="N221" s="203">
        <f t="shared" si="26"/>
        <v>3774.3249999999998</v>
      </c>
      <c r="R221" s="202">
        <f>INDEX('BEFC_17-18'!$AF$1:$AF$505,MATCH('Spending per Student Analysis'!$A221,'BEFC_17-18'!A:A,0))</f>
        <v>7257695.1399999997</v>
      </c>
      <c r="S221" s="202"/>
      <c r="T221" s="202">
        <f>INDEX('BEFC_17-18'!$AD$1:$AD$505,MATCH('Spending per Student Analysis'!$A221,'BEFC_17-18'!A:A,0))</f>
        <v>558739</v>
      </c>
      <c r="AB221" s="202">
        <f>INDEX('Base Analysis'!$Q$1:$Q$503,MATCH('Spending per Student Analysis'!$A221,'Base Analysis'!A:A,0))</f>
        <v>6841144.2233933304</v>
      </c>
      <c r="AC221" s="201">
        <f t="shared" si="27"/>
        <v>416550.91660666931</v>
      </c>
    </row>
    <row r="222" spans="1:29" x14ac:dyDescent="0.2">
      <c r="A222" s="199">
        <v>112015203</v>
      </c>
      <c r="B222" s="200" t="s">
        <v>254</v>
      </c>
      <c r="C222" s="200" t="s">
        <v>250</v>
      </c>
      <c r="D222" s="197">
        <f>INDEX('BEFC_17-18'!$F$1:$F$505,MATCH('Spending per Student Analysis'!$A222,'BEFC_17-18'!A:A,0))</f>
        <v>0.84930000000000005</v>
      </c>
      <c r="E222" s="197">
        <f t="shared" si="21"/>
        <v>381</v>
      </c>
      <c r="F222" s="201">
        <f t="shared" si="22"/>
        <v>12746.610519931097</v>
      </c>
      <c r="G222" s="211">
        <f t="shared" si="24"/>
        <v>403</v>
      </c>
      <c r="H222" s="202">
        <f t="shared" si="23"/>
        <v>11446.716535628646</v>
      </c>
      <c r="I222" s="211">
        <f t="shared" si="25"/>
        <v>289</v>
      </c>
      <c r="K222" s="202">
        <f>INDEX('LECI_17-18'!$L$1:$L$507,MATCH('Spending per Student Analysis'!$A222,'LECI_17-18'!A:A,0))</f>
        <v>26268852.289999999</v>
      </c>
      <c r="L222" s="203">
        <f>INDEX('BEFC_17-18'!$T$1:$T$506,MATCH('Spending per Student Analysis'!$A222,'BEFC_17-18'!A:A,0))</f>
        <v>2060.85</v>
      </c>
      <c r="M222" s="203">
        <f>INDEX('BEFC_17-18'!$Z$1:$Z$506,MATCH('Spending per Student Analysis'!$A222,'BEFC_17-18'!A:A,0))</f>
        <v>234.03100000000001</v>
      </c>
      <c r="N222" s="203">
        <f t="shared" si="26"/>
        <v>2294.8809999999999</v>
      </c>
      <c r="R222" s="202">
        <f>INDEX('BEFC_17-18'!$AF$1:$AF$505,MATCH('Spending per Student Analysis'!$A222,'BEFC_17-18'!A:A,0))</f>
        <v>6083869.5300000003</v>
      </c>
      <c r="S222" s="202"/>
      <c r="T222" s="202">
        <f>INDEX('BEFC_17-18'!$AD$1:$AD$505,MATCH('Spending per Student Analysis'!$A222,'BEFC_17-18'!A:A,0))</f>
        <v>283085</v>
      </c>
      <c r="AB222" s="202">
        <f>INDEX('Base Analysis'!$Q$1:$Q$503,MATCH('Spending per Student Analysis'!$A222,'Base Analysis'!A:A,0))</f>
        <v>3466061.8764562374</v>
      </c>
      <c r="AC222" s="201">
        <f t="shared" si="27"/>
        <v>2617807.6535437629</v>
      </c>
    </row>
    <row r="223" spans="1:29" x14ac:dyDescent="0.2">
      <c r="A223" s="199">
        <v>112018523</v>
      </c>
      <c r="B223" s="200" t="s">
        <v>255</v>
      </c>
      <c r="C223" s="200" t="s">
        <v>250</v>
      </c>
      <c r="D223" s="197">
        <f>INDEX('BEFC_17-18'!$F$1:$F$505,MATCH('Spending per Student Analysis'!$A223,'BEFC_17-18'!A:A,0))</f>
        <v>0.92659999999999998</v>
      </c>
      <c r="E223" s="197">
        <f t="shared" si="21"/>
        <v>328</v>
      </c>
      <c r="F223" s="201">
        <f t="shared" si="22"/>
        <v>13430.31881667563</v>
      </c>
      <c r="G223" s="211">
        <f t="shared" si="24"/>
        <v>332</v>
      </c>
      <c r="H223" s="202">
        <f t="shared" si="23"/>
        <v>11216.151702773288</v>
      </c>
      <c r="I223" s="211">
        <f t="shared" si="25"/>
        <v>323</v>
      </c>
      <c r="K223" s="202">
        <f>INDEX('LECI_17-18'!$L$1:$L$507,MATCH('Spending per Student Analysis'!$A223,'LECI_17-18'!A:A,0))</f>
        <v>23874218.219999999</v>
      </c>
      <c r="L223" s="203">
        <f>INDEX('BEFC_17-18'!$T$1:$T$506,MATCH('Spending per Student Analysis'!$A223,'BEFC_17-18'!A:A,0))</f>
        <v>1777.636</v>
      </c>
      <c r="M223" s="203">
        <f>INDEX('BEFC_17-18'!$Z$1:$Z$506,MATCH('Spending per Student Analysis'!$A223,'BEFC_17-18'!A:A,0))</f>
        <v>350.92099999999999</v>
      </c>
      <c r="N223" s="203">
        <f t="shared" si="26"/>
        <v>2128.5569999999998</v>
      </c>
      <c r="R223" s="202">
        <f>INDEX('BEFC_17-18'!$AF$1:$AF$505,MATCH('Spending per Student Analysis'!$A223,'BEFC_17-18'!A:A,0))</f>
        <v>6066303.9299999997</v>
      </c>
      <c r="S223" s="202"/>
      <c r="T223" s="202">
        <f>INDEX('BEFC_17-18'!$AD$1:$AD$505,MATCH('Spending per Student Analysis'!$A223,'BEFC_17-18'!A:A,0))</f>
        <v>405912</v>
      </c>
      <c r="AB223" s="202">
        <f>INDEX('Base Analysis'!$Q$1:$Q$503,MATCH('Spending per Student Analysis'!$A223,'Base Analysis'!A:A,0))</f>
        <v>4969941.8916489482</v>
      </c>
      <c r="AC223" s="201">
        <f t="shared" si="27"/>
        <v>1096362.0383510515</v>
      </c>
    </row>
    <row r="224" spans="1:29" x14ac:dyDescent="0.2">
      <c r="A224" s="199">
        <v>112281302</v>
      </c>
      <c r="B224" s="200" t="s">
        <v>256</v>
      </c>
      <c r="C224" s="200" t="s">
        <v>257</v>
      </c>
      <c r="D224" s="197">
        <f>INDEX('BEFC_17-18'!$F$1:$F$505,MATCH('Spending per Student Analysis'!$A224,'BEFC_17-18'!A:A,0))</f>
        <v>0.99860000000000004</v>
      </c>
      <c r="E224" s="197">
        <f t="shared" si="21"/>
        <v>279</v>
      </c>
      <c r="F224" s="201">
        <f t="shared" si="22"/>
        <v>11874.603407520899</v>
      </c>
      <c r="G224" s="211">
        <f t="shared" si="24"/>
        <v>464</v>
      </c>
      <c r="H224" s="202">
        <f t="shared" si="23"/>
        <v>9851.2721593440947</v>
      </c>
      <c r="I224" s="211">
        <f t="shared" si="25"/>
        <v>447</v>
      </c>
      <c r="K224" s="202">
        <f>INDEX('LECI_17-18'!$L$1:$L$507,MATCH('Spending per Student Analysis'!$A224,'LECI_17-18'!A:A,0))</f>
        <v>112969562</v>
      </c>
      <c r="L224" s="203">
        <f>INDEX('BEFC_17-18'!$T$1:$T$506,MATCH('Spending per Student Analysis'!$A224,'BEFC_17-18'!A:A,0))</f>
        <v>9513.5439999999999</v>
      </c>
      <c r="M224" s="203">
        <f>INDEX('BEFC_17-18'!$Z$1:$Z$506,MATCH('Spending per Student Analysis'!$A224,'BEFC_17-18'!A:A,0))</f>
        <v>1953.9659999999999</v>
      </c>
      <c r="N224" s="203">
        <f t="shared" si="26"/>
        <v>11467.51</v>
      </c>
      <c r="R224" s="202">
        <f>INDEX('BEFC_17-18'!$AF$1:$AF$505,MATCH('Spending per Student Analysis'!$A224,'BEFC_17-18'!A:A,0))</f>
        <v>19338839.460000001</v>
      </c>
      <c r="S224" s="202"/>
      <c r="T224" s="202">
        <f>INDEX('BEFC_17-18'!$AD$1:$AD$505,MATCH('Spending per Student Analysis'!$A224,'BEFC_17-18'!A:A,0))</f>
        <v>1867002</v>
      </c>
      <c r="AB224" s="202">
        <f>INDEX('Base Analysis'!$Q$1:$Q$503,MATCH('Spending per Student Analysis'!$A224,'Base Analysis'!A:A,0))</f>
        <v>22859375.06161394</v>
      </c>
      <c r="AC224" s="201">
        <f t="shared" si="27"/>
        <v>-3520535.6016139388</v>
      </c>
    </row>
    <row r="225" spans="1:29" x14ac:dyDescent="0.2">
      <c r="A225" s="199">
        <v>112282004</v>
      </c>
      <c r="B225" s="200" t="s">
        <v>258</v>
      </c>
      <c r="C225" s="200" t="s">
        <v>257</v>
      </c>
      <c r="D225" s="197">
        <f>INDEX('BEFC_17-18'!$F$1:$F$505,MATCH('Spending per Student Analysis'!$A225,'BEFC_17-18'!A:A,0))</f>
        <v>1.1032999999999999</v>
      </c>
      <c r="E225" s="197">
        <f t="shared" si="21"/>
        <v>196</v>
      </c>
      <c r="F225" s="201">
        <f t="shared" si="22"/>
        <v>13848.138756253176</v>
      </c>
      <c r="G225" s="211">
        <f t="shared" si="24"/>
        <v>274</v>
      </c>
      <c r="H225" s="202">
        <f t="shared" si="23"/>
        <v>8650.0426851169668</v>
      </c>
      <c r="I225" s="211">
        <f t="shared" si="25"/>
        <v>490</v>
      </c>
      <c r="K225" s="202">
        <f>INDEX('LECI_17-18'!$L$1:$L$507,MATCH('Spending per Student Analysis'!$A225,'LECI_17-18'!A:A,0))</f>
        <v>7056194.4699999997</v>
      </c>
      <c r="L225" s="203">
        <f>INDEX('BEFC_17-18'!$T$1:$T$506,MATCH('Spending per Student Analysis'!$A225,'BEFC_17-18'!A:A,0))</f>
        <v>509.541</v>
      </c>
      <c r="M225" s="203">
        <f>INDEX('BEFC_17-18'!$Z$1:$Z$506,MATCH('Spending per Student Analysis'!$A225,'BEFC_17-18'!A:A,0))</f>
        <v>306.2</v>
      </c>
      <c r="N225" s="203">
        <f t="shared" si="26"/>
        <v>815.74099999999999</v>
      </c>
      <c r="R225" s="202">
        <f>INDEX('BEFC_17-18'!$AF$1:$AF$505,MATCH('Spending per Student Analysis'!$A225,'BEFC_17-18'!A:A,0))</f>
        <v>2207189.2799999998</v>
      </c>
      <c r="S225" s="202"/>
      <c r="T225" s="202">
        <f>INDEX('BEFC_17-18'!$AD$1:$AD$505,MATCH('Spending per Student Analysis'!$A225,'BEFC_17-18'!A:A,0))</f>
        <v>131718</v>
      </c>
      <c r="AB225" s="202">
        <f>INDEX('Base Analysis'!$Q$1:$Q$503,MATCH('Spending per Student Analysis'!$A225,'Base Analysis'!A:A,0))</f>
        <v>1612747.3985569535</v>
      </c>
      <c r="AC225" s="201">
        <f t="shared" si="27"/>
        <v>594441.88144304627</v>
      </c>
    </row>
    <row r="226" spans="1:29" x14ac:dyDescent="0.2">
      <c r="A226" s="199">
        <v>112283003</v>
      </c>
      <c r="B226" s="200" t="s">
        <v>259</v>
      </c>
      <c r="C226" s="200" t="s">
        <v>257</v>
      </c>
      <c r="D226" s="197">
        <f>INDEX('BEFC_17-18'!$F$1:$F$505,MATCH('Spending per Student Analysis'!$A226,'BEFC_17-18'!A:A,0))</f>
        <v>0.80630000000000002</v>
      </c>
      <c r="E226" s="197">
        <f t="shared" si="21"/>
        <v>407</v>
      </c>
      <c r="F226" s="201">
        <f t="shared" si="22"/>
        <v>11355.599325698524</v>
      </c>
      <c r="G226" s="211">
        <f t="shared" si="24"/>
        <v>489</v>
      </c>
      <c r="H226" s="202">
        <f t="shared" si="23"/>
        <v>10703.150593877728</v>
      </c>
      <c r="I226" s="211">
        <f t="shared" si="25"/>
        <v>377</v>
      </c>
      <c r="K226" s="202">
        <f>INDEX('LECI_17-18'!$L$1:$L$507,MATCH('Spending per Student Analysis'!$A226,'LECI_17-18'!A:A,0))</f>
        <v>34974428.32</v>
      </c>
      <c r="L226" s="203">
        <f>INDEX('BEFC_17-18'!$T$1:$T$506,MATCH('Spending per Student Analysis'!$A226,'BEFC_17-18'!A:A,0))</f>
        <v>3079.9279999999999</v>
      </c>
      <c r="M226" s="203">
        <f>INDEX('BEFC_17-18'!$Z$1:$Z$506,MATCH('Spending per Student Analysis'!$A226,'BEFC_17-18'!A:A,0))</f>
        <v>187.74799999999999</v>
      </c>
      <c r="N226" s="203">
        <f t="shared" si="26"/>
        <v>3267.6759999999999</v>
      </c>
      <c r="R226" s="202">
        <f>INDEX('BEFC_17-18'!$AF$1:$AF$505,MATCH('Spending per Student Analysis'!$A226,'BEFC_17-18'!A:A,0))</f>
        <v>5682189.1799999997</v>
      </c>
      <c r="S226" s="202"/>
      <c r="T226" s="202">
        <f>INDEX('BEFC_17-18'!$AD$1:$AD$505,MATCH('Spending per Student Analysis'!$A226,'BEFC_17-18'!A:A,0))</f>
        <v>388651</v>
      </c>
      <c r="AB226" s="202">
        <f>INDEX('Base Analysis'!$Q$1:$Q$503,MATCH('Spending per Student Analysis'!$A226,'Base Analysis'!A:A,0))</f>
        <v>4758602.5535310553</v>
      </c>
      <c r="AC226" s="201">
        <f t="shared" si="27"/>
        <v>923586.62646894436</v>
      </c>
    </row>
    <row r="227" spans="1:29" x14ac:dyDescent="0.2">
      <c r="A227" s="199">
        <v>112286003</v>
      </c>
      <c r="B227" s="200" t="s">
        <v>260</v>
      </c>
      <c r="C227" s="200" t="s">
        <v>257</v>
      </c>
      <c r="D227" s="197">
        <f>INDEX('BEFC_17-18'!$F$1:$F$505,MATCH('Spending per Student Analysis'!$A227,'BEFC_17-18'!A:A,0))</f>
        <v>1.0308999999999999</v>
      </c>
      <c r="E227" s="197">
        <f t="shared" si="21"/>
        <v>260</v>
      </c>
      <c r="F227" s="201">
        <f t="shared" si="22"/>
        <v>12299.452396584657</v>
      </c>
      <c r="G227" s="211">
        <f t="shared" si="24"/>
        <v>442</v>
      </c>
      <c r="H227" s="202">
        <f t="shared" si="23"/>
        <v>10598.81013587706</v>
      </c>
      <c r="I227" s="211">
        <f t="shared" si="25"/>
        <v>386</v>
      </c>
      <c r="K227" s="202">
        <f>INDEX('LECI_17-18'!$L$1:$L$507,MATCH('Spending per Student Analysis'!$A227,'LECI_17-18'!A:A,0))</f>
        <v>31322080.66</v>
      </c>
      <c r="L227" s="203">
        <f>INDEX('BEFC_17-18'!$T$1:$T$506,MATCH('Spending per Student Analysis'!$A227,'BEFC_17-18'!A:A,0))</f>
        <v>2546.6239999999998</v>
      </c>
      <c r="M227" s="203">
        <f>INDEX('BEFC_17-18'!$Z$1:$Z$506,MATCH('Spending per Student Analysis'!$A227,'BEFC_17-18'!A:A,0))</f>
        <v>408.62099999999998</v>
      </c>
      <c r="N227" s="203">
        <f t="shared" si="26"/>
        <v>2955.2449999999999</v>
      </c>
      <c r="R227" s="202">
        <f>INDEX('BEFC_17-18'!$AF$1:$AF$505,MATCH('Spending per Student Analysis'!$A227,'BEFC_17-18'!A:A,0))</f>
        <v>7857773.3200000003</v>
      </c>
      <c r="S227" s="202"/>
      <c r="T227" s="202">
        <f>INDEX('BEFC_17-18'!$AD$1:$AD$505,MATCH('Spending per Student Analysis'!$A227,'BEFC_17-18'!A:A,0))</f>
        <v>505473</v>
      </c>
      <c r="AB227" s="202">
        <f>INDEX('Base Analysis'!$Q$1:$Q$503,MATCH('Spending per Student Analysis'!$A227,'Base Analysis'!A:A,0))</f>
        <v>6188957.462314913</v>
      </c>
      <c r="AC227" s="201">
        <f t="shared" si="27"/>
        <v>1668815.8576850872</v>
      </c>
    </row>
    <row r="228" spans="1:29" x14ac:dyDescent="0.2">
      <c r="A228" s="199">
        <v>112289003</v>
      </c>
      <c r="B228" s="200" t="s">
        <v>261</v>
      </c>
      <c r="C228" s="200" t="s">
        <v>257</v>
      </c>
      <c r="D228" s="197">
        <f>INDEX('BEFC_17-18'!$F$1:$F$505,MATCH('Spending per Student Analysis'!$A228,'BEFC_17-18'!A:A,0))</f>
        <v>1.0572999999999999</v>
      </c>
      <c r="E228" s="197">
        <f t="shared" si="21"/>
        <v>235</v>
      </c>
      <c r="F228" s="201">
        <f t="shared" si="22"/>
        <v>10385.71109380728</v>
      </c>
      <c r="G228" s="211">
        <f t="shared" si="24"/>
        <v>500</v>
      </c>
      <c r="H228" s="202">
        <f t="shared" si="23"/>
        <v>8984.0816418647191</v>
      </c>
      <c r="I228" s="211">
        <f t="shared" si="25"/>
        <v>484</v>
      </c>
      <c r="K228" s="202">
        <f>INDEX('LECI_17-18'!$L$1:$L$507,MATCH('Spending per Student Analysis'!$A228,'LECI_17-18'!A:A,0))</f>
        <v>46575303</v>
      </c>
      <c r="L228" s="203">
        <f>INDEX('BEFC_17-18'!$T$1:$T$506,MATCH('Spending per Student Analysis'!$A228,'BEFC_17-18'!A:A,0))</f>
        <v>4484.5559999999996</v>
      </c>
      <c r="M228" s="203">
        <f>INDEX('BEFC_17-18'!$Z$1:$Z$506,MATCH('Spending per Student Analysis'!$A228,'BEFC_17-18'!A:A,0))</f>
        <v>699.64700000000005</v>
      </c>
      <c r="N228" s="203">
        <f t="shared" si="26"/>
        <v>5184.2029999999995</v>
      </c>
      <c r="R228" s="202">
        <f>INDEX('BEFC_17-18'!$AF$1:$AF$505,MATCH('Spending per Student Analysis'!$A228,'BEFC_17-18'!A:A,0))</f>
        <v>12608363.85</v>
      </c>
      <c r="S228" s="202"/>
      <c r="T228" s="202">
        <f>INDEX('BEFC_17-18'!$AD$1:$AD$505,MATCH('Spending per Student Analysis'!$A228,'BEFC_17-18'!A:A,0))</f>
        <v>683705</v>
      </c>
      <c r="AB228" s="202">
        <f>INDEX('Base Analysis'!$Q$1:$Q$503,MATCH('Spending per Student Analysis'!$A228,'Base Analysis'!A:A,0))</f>
        <v>8371214.2442313368</v>
      </c>
      <c r="AC228" s="201">
        <f t="shared" si="27"/>
        <v>4237149.6057686629</v>
      </c>
    </row>
    <row r="229" spans="1:29" x14ac:dyDescent="0.2">
      <c r="A229" s="199">
        <v>112671303</v>
      </c>
      <c r="B229" s="200" t="s">
        <v>262</v>
      </c>
      <c r="C229" s="200" t="s">
        <v>263</v>
      </c>
      <c r="D229" s="197">
        <f>INDEX('BEFC_17-18'!$F$1:$F$505,MATCH('Spending per Student Analysis'!$A229,'BEFC_17-18'!A:A,0))</f>
        <v>0.85289999999999999</v>
      </c>
      <c r="E229" s="197">
        <f t="shared" si="21"/>
        <v>378</v>
      </c>
      <c r="F229" s="201">
        <f t="shared" si="22"/>
        <v>11787.123210070547</v>
      </c>
      <c r="G229" s="211">
        <f t="shared" si="24"/>
        <v>470</v>
      </c>
      <c r="H229" s="202">
        <f t="shared" si="23"/>
        <v>10808.046783157304</v>
      </c>
      <c r="I229" s="211">
        <f t="shared" si="25"/>
        <v>366</v>
      </c>
      <c r="K229" s="202">
        <f>INDEX('LECI_17-18'!$L$1:$L$507,MATCH('Spending per Student Analysis'!$A229,'LECI_17-18'!A:A,0))</f>
        <v>70433306.450000003</v>
      </c>
      <c r="L229" s="203">
        <f>INDEX('BEFC_17-18'!$T$1:$T$506,MATCH('Spending per Student Analysis'!$A229,'BEFC_17-18'!A:A,0))</f>
        <v>5975.4449999999997</v>
      </c>
      <c r="M229" s="203">
        <f>INDEX('BEFC_17-18'!$Z$1:$Z$506,MATCH('Spending per Student Analysis'!$A229,'BEFC_17-18'!A:A,0))</f>
        <v>541.30200000000002</v>
      </c>
      <c r="N229" s="203">
        <f t="shared" si="26"/>
        <v>6516.7469999999994</v>
      </c>
      <c r="R229" s="202">
        <f>INDEX('BEFC_17-18'!$AF$1:$AF$505,MATCH('Spending per Student Analysis'!$A229,'BEFC_17-18'!A:A,0))</f>
        <v>6801710.6100000003</v>
      </c>
      <c r="S229" s="202"/>
      <c r="T229" s="202">
        <f>INDEX('BEFC_17-18'!$AD$1:$AD$505,MATCH('Spending per Student Analysis'!$A229,'BEFC_17-18'!A:A,0))</f>
        <v>1197605</v>
      </c>
      <c r="AB229" s="202">
        <f>INDEX('Base Analysis'!$Q$1:$Q$503,MATCH('Spending per Student Analysis'!$A229,'Base Analysis'!A:A,0))</f>
        <v>14663346.823607869</v>
      </c>
      <c r="AC229" s="201">
        <f t="shared" si="27"/>
        <v>-7861636.2136078691</v>
      </c>
    </row>
    <row r="230" spans="1:29" x14ac:dyDescent="0.2">
      <c r="A230" s="199">
        <v>112671603</v>
      </c>
      <c r="B230" s="200" t="s">
        <v>264</v>
      </c>
      <c r="C230" s="200" t="s">
        <v>263</v>
      </c>
      <c r="D230" s="197">
        <f>INDEX('BEFC_17-18'!$F$1:$F$505,MATCH('Spending per Student Analysis'!$A230,'BEFC_17-18'!A:A,0))</f>
        <v>0.87139999999999995</v>
      </c>
      <c r="E230" s="197">
        <f t="shared" si="21"/>
        <v>364</v>
      </c>
      <c r="F230" s="201">
        <f t="shared" si="22"/>
        <v>13892.68374140917</v>
      </c>
      <c r="G230" s="211">
        <f t="shared" si="24"/>
        <v>269</v>
      </c>
      <c r="H230" s="202">
        <f t="shared" si="23"/>
        <v>12233.562282083154</v>
      </c>
      <c r="I230" s="211">
        <f t="shared" si="25"/>
        <v>213</v>
      </c>
      <c r="K230" s="202">
        <f>INDEX('LECI_17-18'!$L$1:$L$507,MATCH('Spending per Student Analysis'!$A230,'LECI_17-18'!A:A,0))</f>
        <v>89351712.400000006</v>
      </c>
      <c r="L230" s="203">
        <f>INDEX('BEFC_17-18'!$T$1:$T$506,MATCH('Spending per Student Analysis'!$A230,'BEFC_17-18'!A:A,0))</f>
        <v>6431.5659999999998</v>
      </c>
      <c r="M230" s="203">
        <f>INDEX('BEFC_17-18'!$Z$1:$Z$506,MATCH('Spending per Student Analysis'!$A230,'BEFC_17-18'!A:A,0))</f>
        <v>872.25199999999995</v>
      </c>
      <c r="N230" s="203">
        <f t="shared" si="26"/>
        <v>7303.8179999999993</v>
      </c>
      <c r="R230" s="202">
        <f>INDEX('BEFC_17-18'!$AF$1:$AF$505,MATCH('Spending per Student Analysis'!$A230,'BEFC_17-18'!A:A,0))</f>
        <v>8209903.6100000003</v>
      </c>
      <c r="S230" s="202"/>
      <c r="T230" s="202">
        <f>INDEX('BEFC_17-18'!$AD$1:$AD$505,MATCH('Spending per Student Analysis'!$A230,'BEFC_17-18'!A:A,0))</f>
        <v>1216715</v>
      </c>
      <c r="AB230" s="202">
        <f>INDEX('Base Analysis'!$Q$1:$Q$503,MATCH('Spending per Student Analysis'!$A230,'Base Analysis'!A:A,0))</f>
        <v>14897328.732129522</v>
      </c>
      <c r="AC230" s="201">
        <f t="shared" si="27"/>
        <v>-6687425.1221295213</v>
      </c>
    </row>
    <row r="231" spans="1:29" x14ac:dyDescent="0.2">
      <c r="A231" s="199">
        <v>112671803</v>
      </c>
      <c r="B231" s="200" t="s">
        <v>265</v>
      </c>
      <c r="C231" s="200" t="s">
        <v>263</v>
      </c>
      <c r="D231" s="197">
        <f>INDEX('BEFC_17-18'!$F$1:$F$505,MATCH('Spending per Student Analysis'!$A231,'BEFC_17-18'!A:A,0))</f>
        <v>0.93230000000000002</v>
      </c>
      <c r="E231" s="197">
        <f t="shared" si="21"/>
        <v>325</v>
      </c>
      <c r="F231" s="201">
        <f t="shared" si="22"/>
        <v>13684.314495192137</v>
      </c>
      <c r="G231" s="211">
        <f t="shared" si="24"/>
        <v>296</v>
      </c>
      <c r="H231" s="202">
        <f t="shared" si="23"/>
        <v>12317.093024992833</v>
      </c>
      <c r="I231" s="211">
        <f t="shared" si="25"/>
        <v>205</v>
      </c>
      <c r="K231" s="202">
        <f>INDEX('LECI_17-18'!$L$1:$L$507,MATCH('Spending per Student Analysis'!$A231,'LECI_17-18'!A:A,0))</f>
        <v>51945233.609999999</v>
      </c>
      <c r="L231" s="203">
        <f>INDEX('BEFC_17-18'!$T$1:$T$506,MATCH('Spending per Student Analysis'!$A231,'BEFC_17-18'!A:A,0))</f>
        <v>3795.9690000000001</v>
      </c>
      <c r="M231" s="203">
        <f>INDEX('BEFC_17-18'!$Z$1:$Z$506,MATCH('Spending per Student Analysis'!$A231,'BEFC_17-18'!A:A,0))</f>
        <v>421.36</v>
      </c>
      <c r="N231" s="203">
        <f t="shared" si="26"/>
        <v>4217.3289999999997</v>
      </c>
      <c r="R231" s="202">
        <f>INDEX('BEFC_17-18'!$AF$1:$AF$505,MATCH('Spending per Student Analysis'!$A231,'BEFC_17-18'!A:A,0))</f>
        <v>10785813.26</v>
      </c>
      <c r="S231" s="202"/>
      <c r="T231" s="202">
        <f>INDEX('BEFC_17-18'!$AD$1:$AD$505,MATCH('Spending per Student Analysis'!$A231,'BEFC_17-18'!A:A,0))</f>
        <v>711037</v>
      </c>
      <c r="AB231" s="202">
        <f>INDEX('Base Analysis'!$Q$1:$Q$503,MATCH('Spending per Student Analysis'!$A231,'Base Analysis'!A:A,0))</f>
        <v>8705869.2769463006</v>
      </c>
      <c r="AC231" s="201">
        <f t="shared" si="27"/>
        <v>2079943.9830536991</v>
      </c>
    </row>
    <row r="232" spans="1:29" x14ac:dyDescent="0.2">
      <c r="A232" s="199">
        <v>112672203</v>
      </c>
      <c r="B232" s="200" t="s">
        <v>266</v>
      </c>
      <c r="C232" s="200" t="s">
        <v>263</v>
      </c>
      <c r="D232" s="197">
        <f>INDEX('BEFC_17-18'!$F$1:$F$505,MATCH('Spending per Student Analysis'!$A232,'BEFC_17-18'!A:A,0))</f>
        <v>0.995</v>
      </c>
      <c r="E232" s="197">
        <f t="shared" si="21"/>
        <v>281</v>
      </c>
      <c r="F232" s="201">
        <f t="shared" si="22"/>
        <v>14305.60545818086</v>
      </c>
      <c r="G232" s="211">
        <f t="shared" si="24"/>
        <v>235</v>
      </c>
      <c r="H232" s="202">
        <f t="shared" si="23"/>
        <v>11939.219166534329</v>
      </c>
      <c r="I232" s="211">
        <f t="shared" si="25"/>
        <v>241</v>
      </c>
      <c r="K232" s="202">
        <f>INDEX('LECI_17-18'!$L$1:$L$507,MATCH('Spending per Student Analysis'!$A232,'LECI_17-18'!A:A,0))</f>
        <v>38041480.340000004</v>
      </c>
      <c r="L232" s="203">
        <f>INDEX('BEFC_17-18'!$T$1:$T$506,MATCH('Spending per Student Analysis'!$A232,'BEFC_17-18'!A:A,0))</f>
        <v>2659.201</v>
      </c>
      <c r="M232" s="203">
        <f>INDEX('BEFC_17-18'!$Z$1:$Z$506,MATCH('Spending per Student Analysis'!$A232,'BEFC_17-18'!A:A,0))</f>
        <v>527.06100000000004</v>
      </c>
      <c r="N232" s="203">
        <f t="shared" si="26"/>
        <v>3186.2620000000002</v>
      </c>
      <c r="R232" s="202">
        <f>INDEX('BEFC_17-18'!$AF$1:$AF$505,MATCH('Spending per Student Analysis'!$A232,'BEFC_17-18'!A:A,0))</f>
        <v>7152388.8600000003</v>
      </c>
      <c r="S232" s="202"/>
      <c r="T232" s="202">
        <f>INDEX('BEFC_17-18'!$AD$1:$AD$505,MATCH('Spending per Student Analysis'!$A232,'BEFC_17-18'!A:A,0))</f>
        <v>561870</v>
      </c>
      <c r="AB232" s="202">
        <f>INDEX('Base Analysis'!$Q$1:$Q$503,MATCH('Spending per Student Analysis'!$A232,'Base Analysis'!A:A,0))</f>
        <v>6879474.0100487228</v>
      </c>
      <c r="AC232" s="201">
        <f t="shared" si="27"/>
        <v>272914.84995127749</v>
      </c>
    </row>
    <row r="233" spans="1:29" x14ac:dyDescent="0.2">
      <c r="A233" s="199">
        <v>112672803</v>
      </c>
      <c r="B233" s="200" t="s">
        <v>267</v>
      </c>
      <c r="C233" s="200" t="s">
        <v>263</v>
      </c>
      <c r="D233" s="197">
        <f>INDEX('BEFC_17-18'!$F$1:$F$505,MATCH('Spending per Student Analysis'!$A233,'BEFC_17-18'!A:A,0))</f>
        <v>1.2112000000000001</v>
      </c>
      <c r="E233" s="197">
        <f t="shared" si="21"/>
        <v>125</v>
      </c>
      <c r="F233" s="201">
        <f t="shared" si="22"/>
        <v>14595.03416458126</v>
      </c>
      <c r="G233" s="211">
        <f t="shared" si="24"/>
        <v>207</v>
      </c>
      <c r="H233" s="202">
        <f t="shared" si="23"/>
        <v>11333.810539079472</v>
      </c>
      <c r="I233" s="211">
        <f t="shared" si="25"/>
        <v>308</v>
      </c>
      <c r="K233" s="202">
        <f>INDEX('LECI_17-18'!$L$1:$L$507,MATCH('Spending per Student Analysis'!$A233,'LECI_17-18'!A:A,0))</f>
        <v>28041264</v>
      </c>
      <c r="L233" s="203">
        <f>INDEX('BEFC_17-18'!$T$1:$T$506,MATCH('Spending per Student Analysis'!$A233,'BEFC_17-18'!A:A,0))</f>
        <v>1921.288</v>
      </c>
      <c r="M233" s="203">
        <f>INDEX('BEFC_17-18'!$Z$1:$Z$506,MATCH('Spending per Student Analysis'!$A233,'BEFC_17-18'!A:A,0))</f>
        <v>552.83699999999999</v>
      </c>
      <c r="N233" s="203">
        <f t="shared" si="26"/>
        <v>2474.125</v>
      </c>
      <c r="R233" s="202">
        <f>INDEX('BEFC_17-18'!$AF$1:$AF$505,MATCH('Spending per Student Analysis'!$A233,'BEFC_17-18'!A:A,0))</f>
        <v>2473539.31</v>
      </c>
      <c r="S233" s="202"/>
      <c r="T233" s="202">
        <f>INDEX('BEFC_17-18'!$AD$1:$AD$505,MATCH('Spending per Student Analysis'!$A233,'BEFC_17-18'!A:A,0))</f>
        <v>666418</v>
      </c>
      <c r="AB233" s="202">
        <f>INDEX('Base Analysis'!$Q$1:$Q$503,MATCH('Spending per Student Analysis'!$A233,'Base Analysis'!A:A,0))</f>
        <v>8159547.5077901548</v>
      </c>
      <c r="AC233" s="201">
        <f t="shared" si="27"/>
        <v>-5686008.1977901552</v>
      </c>
    </row>
    <row r="234" spans="1:29" x14ac:dyDescent="0.2">
      <c r="A234" s="199">
        <v>112674403</v>
      </c>
      <c r="B234" s="200" t="s">
        <v>268</v>
      </c>
      <c r="C234" s="200" t="s">
        <v>263</v>
      </c>
      <c r="D234" s="197">
        <f>INDEX('BEFC_17-18'!$F$1:$F$505,MATCH('Spending per Student Analysis'!$A234,'BEFC_17-18'!A:A,0))</f>
        <v>0.8609</v>
      </c>
      <c r="E234" s="197">
        <f t="shared" si="21"/>
        <v>370</v>
      </c>
      <c r="F234" s="201">
        <f t="shared" si="22"/>
        <v>13612.112474228858</v>
      </c>
      <c r="G234" s="211">
        <f t="shared" si="24"/>
        <v>307</v>
      </c>
      <c r="H234" s="202">
        <f t="shared" si="23"/>
        <v>11852.36867956624</v>
      </c>
      <c r="I234" s="211">
        <f t="shared" si="25"/>
        <v>258</v>
      </c>
      <c r="K234" s="202">
        <f>INDEX('LECI_17-18'!$L$1:$L$507,MATCH('Spending per Student Analysis'!$A234,'LECI_17-18'!A:A,0))</f>
        <v>54667877.149999999</v>
      </c>
      <c r="L234" s="203">
        <f>INDEX('BEFC_17-18'!$T$1:$T$506,MATCH('Spending per Student Analysis'!$A234,'BEFC_17-18'!A:A,0))</f>
        <v>4016.12</v>
      </c>
      <c r="M234" s="203">
        <f>INDEX('BEFC_17-18'!$Z$1:$Z$506,MATCH('Spending per Student Analysis'!$A234,'BEFC_17-18'!A:A,0))</f>
        <v>596.28099999999995</v>
      </c>
      <c r="N234" s="203">
        <f t="shared" si="26"/>
        <v>4612.4009999999998</v>
      </c>
      <c r="R234" s="202">
        <f>INDEX('BEFC_17-18'!$AF$1:$AF$505,MATCH('Spending per Student Analysis'!$A234,'BEFC_17-18'!A:A,0))</f>
        <v>10429550.6</v>
      </c>
      <c r="S234" s="202"/>
      <c r="T234" s="202">
        <f>INDEX('BEFC_17-18'!$AD$1:$AD$505,MATCH('Spending per Student Analysis'!$A234,'BEFC_17-18'!A:A,0))</f>
        <v>899368</v>
      </c>
      <c r="AB234" s="202">
        <f>INDEX('Base Analysis'!$Q$1:$Q$503,MATCH('Spending per Student Analysis'!$A234,'Base Analysis'!A:A,0))</f>
        <v>11011774.73243632</v>
      </c>
      <c r="AC234" s="201">
        <f t="shared" si="27"/>
        <v>-582224.13243632019</v>
      </c>
    </row>
    <row r="235" spans="1:29" x14ac:dyDescent="0.2">
      <c r="A235" s="199">
        <v>112675503</v>
      </c>
      <c r="B235" s="200" t="s">
        <v>269</v>
      </c>
      <c r="C235" s="200" t="s">
        <v>263</v>
      </c>
      <c r="D235" s="197">
        <f>INDEX('BEFC_17-18'!$F$1:$F$505,MATCH('Spending per Student Analysis'!$A235,'BEFC_17-18'!A:A,0))</f>
        <v>0.92320000000000002</v>
      </c>
      <c r="E235" s="197">
        <f t="shared" si="21"/>
        <v>330</v>
      </c>
      <c r="F235" s="201">
        <f t="shared" si="22"/>
        <v>13371.135619159033</v>
      </c>
      <c r="G235" s="211">
        <f t="shared" si="24"/>
        <v>340</v>
      </c>
      <c r="H235" s="202">
        <f t="shared" si="23"/>
        <v>11778.885118128059</v>
      </c>
      <c r="I235" s="211">
        <f t="shared" si="25"/>
        <v>264</v>
      </c>
      <c r="K235" s="202">
        <f>INDEX('LECI_17-18'!$L$1:$L$507,MATCH('Spending per Student Analysis'!$A235,'LECI_17-18'!A:A,0))</f>
        <v>73470419</v>
      </c>
      <c r="L235" s="203">
        <f>INDEX('BEFC_17-18'!$T$1:$T$506,MATCH('Spending per Student Analysis'!$A235,'BEFC_17-18'!A:A,0))</f>
        <v>5494.7030000000004</v>
      </c>
      <c r="M235" s="203">
        <f>INDEX('BEFC_17-18'!$Z$1:$Z$506,MATCH('Spending per Student Analysis'!$A235,'BEFC_17-18'!A:A,0))</f>
        <v>742.76499999999999</v>
      </c>
      <c r="N235" s="203">
        <f t="shared" si="26"/>
        <v>6237.4680000000008</v>
      </c>
      <c r="R235" s="202">
        <f>INDEX('BEFC_17-18'!$AF$1:$AF$505,MATCH('Spending per Student Analysis'!$A235,'BEFC_17-18'!A:A,0))</f>
        <v>14217334.15</v>
      </c>
      <c r="S235" s="202"/>
      <c r="T235" s="202">
        <f>INDEX('BEFC_17-18'!$AD$1:$AD$505,MATCH('Spending per Student Analysis'!$A235,'BEFC_17-18'!A:A,0))</f>
        <v>1072300</v>
      </c>
      <c r="AB235" s="202">
        <f>INDEX('Base Analysis'!$Q$1:$Q$503,MATCH('Spending per Student Analysis'!$A235,'Base Analysis'!A:A,0))</f>
        <v>13129134.097849626</v>
      </c>
      <c r="AC235" s="201">
        <f t="shared" si="27"/>
        <v>1088200.0521503743</v>
      </c>
    </row>
    <row r="236" spans="1:29" x14ac:dyDescent="0.2">
      <c r="A236" s="199">
        <v>112676203</v>
      </c>
      <c r="B236" s="200" t="s">
        <v>270</v>
      </c>
      <c r="C236" s="200" t="s">
        <v>263</v>
      </c>
      <c r="D236" s="197">
        <f>INDEX('BEFC_17-18'!$F$1:$F$505,MATCH('Spending per Student Analysis'!$A236,'BEFC_17-18'!A:A,0))</f>
        <v>0.82279999999999998</v>
      </c>
      <c r="E236" s="197">
        <f t="shared" si="21"/>
        <v>391</v>
      </c>
      <c r="F236" s="201">
        <f t="shared" si="22"/>
        <v>15821.734524681891</v>
      </c>
      <c r="G236" s="211">
        <f t="shared" si="24"/>
        <v>129</v>
      </c>
      <c r="H236" s="202">
        <f t="shared" si="23"/>
        <v>13716.925113114354</v>
      </c>
      <c r="I236" s="211">
        <f t="shared" si="25"/>
        <v>107</v>
      </c>
      <c r="K236" s="202">
        <f>INDEX('LECI_17-18'!$L$1:$L$507,MATCH('Spending per Student Analysis'!$A236,'LECI_17-18'!A:A,0))</f>
        <v>44456115.350000001</v>
      </c>
      <c r="L236" s="203">
        <f>INDEX('BEFC_17-18'!$T$1:$T$506,MATCH('Spending per Student Analysis'!$A236,'BEFC_17-18'!A:A,0))</f>
        <v>2809.8130000000001</v>
      </c>
      <c r="M236" s="203">
        <f>INDEX('BEFC_17-18'!$Z$1:$Z$506,MATCH('Spending per Student Analysis'!$A236,'BEFC_17-18'!A:A,0))</f>
        <v>431.15499999999997</v>
      </c>
      <c r="N236" s="203">
        <f t="shared" si="26"/>
        <v>3240.9679999999998</v>
      </c>
      <c r="R236" s="202">
        <f>INDEX('BEFC_17-18'!$AF$1:$AF$505,MATCH('Spending per Student Analysis'!$A236,'BEFC_17-18'!A:A,0))</f>
        <v>8470035.6099999994</v>
      </c>
      <c r="S236" s="202"/>
      <c r="T236" s="202">
        <f>INDEX('BEFC_17-18'!$AD$1:$AD$505,MATCH('Spending per Student Analysis'!$A236,'BEFC_17-18'!A:A,0))</f>
        <v>513923</v>
      </c>
      <c r="AB236" s="202">
        <f>INDEX('Base Analysis'!$Q$1:$Q$503,MATCH('Spending per Student Analysis'!$A236,'Base Analysis'!A:A,0))</f>
        <v>6292426.4937803959</v>
      </c>
      <c r="AC236" s="201">
        <f t="shared" si="27"/>
        <v>2177609.1162196035</v>
      </c>
    </row>
    <row r="237" spans="1:29" x14ac:dyDescent="0.2">
      <c r="A237" s="199">
        <v>112676403</v>
      </c>
      <c r="B237" s="200" t="s">
        <v>271</v>
      </c>
      <c r="C237" s="200" t="s">
        <v>263</v>
      </c>
      <c r="D237" s="197">
        <f>INDEX('BEFC_17-18'!$F$1:$F$505,MATCH('Spending per Student Analysis'!$A237,'BEFC_17-18'!A:A,0))</f>
        <v>0.77649999999999997</v>
      </c>
      <c r="E237" s="197">
        <f t="shared" si="21"/>
        <v>425</v>
      </c>
      <c r="F237" s="201">
        <f t="shared" si="22"/>
        <v>13539.462209274256</v>
      </c>
      <c r="G237" s="211">
        <f t="shared" si="24"/>
        <v>317</v>
      </c>
      <c r="H237" s="202">
        <f t="shared" si="23"/>
        <v>12550.131583834906</v>
      </c>
      <c r="I237" s="211">
        <f t="shared" si="25"/>
        <v>186</v>
      </c>
      <c r="K237" s="202">
        <f>INDEX('LECI_17-18'!$L$1:$L$507,MATCH('Spending per Student Analysis'!$A237,'LECI_17-18'!A:A,0))</f>
        <v>56085759.939999998</v>
      </c>
      <c r="L237" s="203">
        <f>INDEX('BEFC_17-18'!$T$1:$T$506,MATCH('Spending per Student Analysis'!$A237,'BEFC_17-18'!A:A,0))</f>
        <v>4142.3919999999998</v>
      </c>
      <c r="M237" s="203">
        <f>INDEX('BEFC_17-18'!$Z$1:$Z$506,MATCH('Spending per Student Analysis'!$A237,'BEFC_17-18'!A:A,0))</f>
        <v>326.54599999999999</v>
      </c>
      <c r="N237" s="203">
        <f t="shared" si="26"/>
        <v>4468.9380000000001</v>
      </c>
      <c r="R237" s="202">
        <f>INDEX('BEFC_17-18'!$AF$1:$AF$505,MATCH('Spending per Student Analysis'!$A237,'BEFC_17-18'!A:A,0))</f>
        <v>9636980.1400000006</v>
      </c>
      <c r="S237" s="202"/>
      <c r="T237" s="202">
        <f>INDEX('BEFC_17-18'!$AD$1:$AD$505,MATCH('Spending per Student Analysis'!$A237,'BEFC_17-18'!A:A,0))</f>
        <v>592582</v>
      </c>
      <c r="AB237" s="202">
        <f>INDEX('Base Analysis'!$Q$1:$Q$503,MATCH('Spending per Student Analysis'!$A237,'Base Analysis'!A:A,0))</f>
        <v>7255511.4467401933</v>
      </c>
      <c r="AC237" s="201">
        <f t="shared" si="27"/>
        <v>2381468.6932598073</v>
      </c>
    </row>
    <row r="238" spans="1:29" x14ac:dyDescent="0.2">
      <c r="A238" s="199">
        <v>112676503</v>
      </c>
      <c r="B238" s="200" t="s">
        <v>272</v>
      </c>
      <c r="C238" s="200" t="s">
        <v>263</v>
      </c>
      <c r="D238" s="197">
        <f>INDEX('BEFC_17-18'!$F$1:$F$505,MATCH('Spending per Student Analysis'!$A238,'BEFC_17-18'!A:A,0))</f>
        <v>0.74219999999999997</v>
      </c>
      <c r="E238" s="197">
        <f t="shared" si="21"/>
        <v>441</v>
      </c>
      <c r="F238" s="201">
        <f t="shared" si="22"/>
        <v>14329.026426840042</v>
      </c>
      <c r="G238" s="211">
        <f t="shared" si="24"/>
        <v>232</v>
      </c>
      <c r="H238" s="202">
        <f t="shared" si="23"/>
        <v>13672.593497941443</v>
      </c>
      <c r="I238" s="211">
        <f t="shared" si="25"/>
        <v>113</v>
      </c>
      <c r="K238" s="202">
        <f>INDEX('LECI_17-18'!$L$1:$L$507,MATCH('Spending per Student Analysis'!$A238,'LECI_17-18'!A:A,0))</f>
        <v>45317236.899999999</v>
      </c>
      <c r="L238" s="203">
        <f>INDEX('BEFC_17-18'!$T$1:$T$506,MATCH('Spending per Student Analysis'!$A238,'BEFC_17-18'!A:A,0))</f>
        <v>3162.6179999999999</v>
      </c>
      <c r="M238" s="203">
        <f>INDEX('BEFC_17-18'!$Z$1:$Z$506,MATCH('Spending per Student Analysis'!$A238,'BEFC_17-18'!A:A,0))</f>
        <v>151.84</v>
      </c>
      <c r="N238" s="203">
        <f t="shared" si="26"/>
        <v>3314.4580000000001</v>
      </c>
      <c r="R238" s="202">
        <f>INDEX('BEFC_17-18'!$AF$1:$AF$505,MATCH('Spending per Student Analysis'!$A238,'BEFC_17-18'!A:A,0))</f>
        <v>7432195.8700000001</v>
      </c>
      <c r="S238" s="202"/>
      <c r="T238" s="202">
        <f>INDEX('BEFC_17-18'!$AD$1:$AD$505,MATCH('Spending per Student Analysis'!$A238,'BEFC_17-18'!A:A,0))</f>
        <v>378271</v>
      </c>
      <c r="AB238" s="202">
        <f>INDEX('Base Analysis'!$Q$1:$Q$503,MATCH('Spending per Student Analysis'!$A238,'Base Analysis'!A:A,0))</f>
        <v>4631506.896474204</v>
      </c>
      <c r="AC238" s="201">
        <f t="shared" si="27"/>
        <v>2800688.9735257961</v>
      </c>
    </row>
    <row r="239" spans="1:29" x14ac:dyDescent="0.2">
      <c r="A239" s="199">
        <v>112676703</v>
      </c>
      <c r="B239" s="200" t="s">
        <v>273</v>
      </c>
      <c r="C239" s="200" t="s">
        <v>263</v>
      </c>
      <c r="D239" s="197">
        <f>INDEX('BEFC_17-18'!$F$1:$F$505,MATCH('Spending per Student Analysis'!$A239,'BEFC_17-18'!A:A,0))</f>
        <v>0.80679999999999996</v>
      </c>
      <c r="E239" s="197">
        <f t="shared" si="21"/>
        <v>406</v>
      </c>
      <c r="F239" s="201">
        <f t="shared" si="22"/>
        <v>14191.388270882848</v>
      </c>
      <c r="G239" s="211">
        <f t="shared" si="24"/>
        <v>244</v>
      </c>
      <c r="H239" s="202">
        <f t="shared" si="23"/>
        <v>12833.990921067838</v>
      </c>
      <c r="I239" s="211">
        <f t="shared" si="25"/>
        <v>163</v>
      </c>
      <c r="K239" s="202">
        <f>INDEX('LECI_17-18'!$L$1:$L$507,MATCH('Spending per Student Analysis'!$A239,'LECI_17-18'!A:A,0))</f>
        <v>55526261.719999999</v>
      </c>
      <c r="L239" s="203">
        <f>INDEX('BEFC_17-18'!$T$1:$T$506,MATCH('Spending per Student Analysis'!$A239,'BEFC_17-18'!A:A,0))</f>
        <v>3912.6729999999998</v>
      </c>
      <c r="M239" s="203">
        <f>INDEX('BEFC_17-18'!$Z$1:$Z$506,MATCH('Spending per Student Analysis'!$A239,'BEFC_17-18'!A:A,0))</f>
        <v>413.827</v>
      </c>
      <c r="N239" s="203">
        <f t="shared" si="26"/>
        <v>4326.5</v>
      </c>
      <c r="R239" s="202">
        <f>INDEX('BEFC_17-18'!$AF$1:$AF$505,MATCH('Spending per Student Analysis'!$A239,'BEFC_17-18'!A:A,0))</f>
        <v>10224027.699999999</v>
      </c>
      <c r="S239" s="202"/>
      <c r="T239" s="202">
        <f>INDEX('BEFC_17-18'!$AD$1:$AD$505,MATCH('Spending per Student Analysis'!$A239,'BEFC_17-18'!A:A,0))</f>
        <v>567057</v>
      </c>
      <c r="AB239" s="202">
        <f>INDEX('Base Analysis'!$Q$1:$Q$503,MATCH('Spending per Student Analysis'!$A239,'Base Analysis'!A:A,0))</f>
        <v>6942993.0052020866</v>
      </c>
      <c r="AC239" s="201">
        <f t="shared" si="27"/>
        <v>3281034.6947979126</v>
      </c>
    </row>
    <row r="240" spans="1:29" x14ac:dyDescent="0.2">
      <c r="A240" s="199">
        <v>112678503</v>
      </c>
      <c r="B240" s="200" t="s">
        <v>274</v>
      </c>
      <c r="C240" s="200" t="s">
        <v>263</v>
      </c>
      <c r="D240" s="197">
        <f>INDEX('BEFC_17-18'!$F$1:$F$505,MATCH('Spending per Student Analysis'!$A240,'BEFC_17-18'!A:A,0))</f>
        <v>1.0073000000000001</v>
      </c>
      <c r="E240" s="197">
        <f t="shared" si="21"/>
        <v>272</v>
      </c>
      <c r="F240" s="201">
        <f t="shared" si="22"/>
        <v>14225.625464896168</v>
      </c>
      <c r="G240" s="211">
        <f t="shared" si="24"/>
        <v>241</v>
      </c>
      <c r="H240" s="202">
        <f t="shared" si="23"/>
        <v>12180.524028243744</v>
      </c>
      <c r="I240" s="211">
        <f t="shared" si="25"/>
        <v>218</v>
      </c>
      <c r="K240" s="202">
        <f>INDEX('LECI_17-18'!$L$1:$L$507,MATCH('Spending per Student Analysis'!$A240,'LECI_17-18'!A:A,0))</f>
        <v>45803740</v>
      </c>
      <c r="L240" s="203">
        <f>INDEX('BEFC_17-18'!$T$1:$T$506,MATCH('Spending per Student Analysis'!$A240,'BEFC_17-18'!A:A,0))</f>
        <v>3219.8049999999998</v>
      </c>
      <c r="M240" s="203">
        <f>INDEX('BEFC_17-18'!$Z$1:$Z$506,MATCH('Spending per Student Analysis'!$A240,'BEFC_17-18'!A:A,0))</f>
        <v>540.60299999999995</v>
      </c>
      <c r="N240" s="203">
        <f t="shared" si="26"/>
        <v>3760.4079999999999</v>
      </c>
      <c r="R240" s="202">
        <f>INDEX('BEFC_17-18'!$AF$1:$AF$505,MATCH('Spending per Student Analysis'!$A240,'BEFC_17-18'!A:A,0))</f>
        <v>5484499.1900000004</v>
      </c>
      <c r="S240" s="202"/>
      <c r="T240" s="202">
        <f>INDEX('BEFC_17-18'!$AD$1:$AD$505,MATCH('Spending per Student Analysis'!$A240,'BEFC_17-18'!A:A,0))</f>
        <v>823932</v>
      </c>
      <c r="AB240" s="202">
        <f>INDEX('Base Analysis'!$Q$1:$Q$503,MATCH('Spending per Student Analysis'!$A240,'Base Analysis'!A:A,0))</f>
        <v>10088139.41721498</v>
      </c>
      <c r="AC240" s="201">
        <f t="shared" si="27"/>
        <v>-4603640.2272149799</v>
      </c>
    </row>
    <row r="241" spans="1:29" x14ac:dyDescent="0.2">
      <c r="A241" s="199">
        <v>112679002</v>
      </c>
      <c r="B241" s="200" t="s">
        <v>275</v>
      </c>
      <c r="C241" s="200" t="s">
        <v>263</v>
      </c>
      <c r="D241" s="197">
        <f>INDEX('BEFC_17-18'!$F$1:$F$505,MATCH('Spending per Student Analysis'!$A241,'BEFC_17-18'!A:A,0))</f>
        <v>1.8466</v>
      </c>
      <c r="E241" s="197">
        <f t="shared" si="21"/>
        <v>5</v>
      </c>
      <c r="F241" s="201">
        <f t="shared" si="22"/>
        <v>13482.727303862228</v>
      </c>
      <c r="G241" s="211">
        <f t="shared" si="24"/>
        <v>325</v>
      </c>
      <c r="H241" s="202">
        <f t="shared" si="23"/>
        <v>7887.9365873547758</v>
      </c>
      <c r="I241" s="211">
        <f t="shared" si="25"/>
        <v>496</v>
      </c>
      <c r="K241" s="202">
        <f>INDEX('LECI_17-18'!$L$1:$L$507,MATCH('Spending per Student Analysis'!$A241,'LECI_17-18'!A:A,0))</f>
        <v>108260367.84999999</v>
      </c>
      <c r="L241" s="203">
        <f>INDEX('BEFC_17-18'!$T$1:$T$506,MATCH('Spending per Student Analysis'!$A241,'BEFC_17-18'!A:A,0))</f>
        <v>8029.56</v>
      </c>
      <c r="M241" s="203">
        <f>INDEX('BEFC_17-18'!$Z$1:$Z$506,MATCH('Spending per Student Analysis'!$A241,'BEFC_17-18'!A:A,0))</f>
        <v>5695.2420000000002</v>
      </c>
      <c r="N241" s="203">
        <f t="shared" si="26"/>
        <v>13724.802</v>
      </c>
      <c r="R241" s="202">
        <f>INDEX('BEFC_17-18'!$AF$1:$AF$505,MATCH('Spending per Student Analysis'!$A241,'BEFC_17-18'!A:A,0))</f>
        <v>56234750.969999999</v>
      </c>
      <c r="S241" s="202"/>
      <c r="T241" s="202">
        <f>INDEX('BEFC_17-18'!$AD$1:$AD$505,MATCH('Spending per Student Analysis'!$A241,'BEFC_17-18'!A:A,0))</f>
        <v>8714082</v>
      </c>
      <c r="AB241" s="202">
        <f>INDEX('Base Analysis'!$Q$1:$Q$503,MATCH('Spending per Student Analysis'!$A241,'Base Analysis'!A:A,0))</f>
        <v>106694329.07951522</v>
      </c>
      <c r="AC241" s="201">
        <f t="shared" si="27"/>
        <v>-50459578.10951522</v>
      </c>
    </row>
    <row r="242" spans="1:29" x14ac:dyDescent="0.2">
      <c r="A242" s="199">
        <v>112679403</v>
      </c>
      <c r="B242" s="200" t="s">
        <v>276</v>
      </c>
      <c r="C242" s="200" t="s">
        <v>263</v>
      </c>
      <c r="D242" s="197">
        <f>INDEX('BEFC_17-18'!$F$1:$F$505,MATCH('Spending per Student Analysis'!$A242,'BEFC_17-18'!A:A,0))</f>
        <v>0.81810000000000005</v>
      </c>
      <c r="E242" s="197">
        <f t="shared" si="21"/>
        <v>396</v>
      </c>
      <c r="F242" s="201">
        <f t="shared" si="22"/>
        <v>15023.015418339415</v>
      </c>
      <c r="G242" s="211">
        <f t="shared" si="24"/>
        <v>177</v>
      </c>
      <c r="H242" s="202">
        <f t="shared" si="23"/>
        <v>14108.958134314877</v>
      </c>
      <c r="I242" s="211">
        <f t="shared" si="25"/>
        <v>94</v>
      </c>
      <c r="K242" s="202">
        <f>INDEX('LECI_17-18'!$L$1:$L$507,MATCH('Spending per Student Analysis'!$A242,'LECI_17-18'!A:A,0))</f>
        <v>45533798.259999998</v>
      </c>
      <c r="L242" s="203">
        <f>INDEX('BEFC_17-18'!$T$1:$T$506,MATCH('Spending per Student Analysis'!$A242,'BEFC_17-18'!A:A,0))</f>
        <v>3030.9360000000001</v>
      </c>
      <c r="M242" s="203">
        <f>INDEX('BEFC_17-18'!$Z$1:$Z$506,MATCH('Spending per Student Analysis'!$A242,'BEFC_17-18'!A:A,0))</f>
        <v>196.36099999999999</v>
      </c>
      <c r="N242" s="203">
        <f t="shared" si="26"/>
        <v>3227.297</v>
      </c>
      <c r="R242" s="202">
        <f>INDEX('BEFC_17-18'!$AF$1:$AF$505,MATCH('Spending per Student Analysis'!$A242,'BEFC_17-18'!A:A,0))</f>
        <v>1746071.82</v>
      </c>
      <c r="S242" s="202"/>
      <c r="T242" s="202">
        <f>INDEX('BEFC_17-18'!$AD$1:$AD$505,MATCH('Spending per Student Analysis'!$A242,'BEFC_17-18'!A:A,0))</f>
        <v>538762</v>
      </c>
      <c r="AB242" s="202">
        <f>INDEX('Base Analysis'!$Q$1:$Q$503,MATCH('Spending per Student Analysis'!$A242,'Base Analysis'!A:A,0))</f>
        <v>6596549.7726310091</v>
      </c>
      <c r="AC242" s="201">
        <f t="shared" si="27"/>
        <v>-4850477.9526310088</v>
      </c>
    </row>
    <row r="243" spans="1:29" x14ac:dyDescent="0.2">
      <c r="A243" s="199">
        <v>113361303</v>
      </c>
      <c r="B243" s="200" t="s">
        <v>277</v>
      </c>
      <c r="C243" s="200" t="s">
        <v>278</v>
      </c>
      <c r="D243" s="197">
        <f>INDEX('BEFC_17-18'!$F$1:$F$505,MATCH('Spending per Student Analysis'!$A243,'BEFC_17-18'!A:A,0))</f>
        <v>0.80789999999999995</v>
      </c>
      <c r="E243" s="197">
        <f t="shared" si="21"/>
        <v>405</v>
      </c>
      <c r="F243" s="201">
        <f t="shared" si="22"/>
        <v>15303.75941315182</v>
      </c>
      <c r="G243" s="211">
        <f t="shared" si="24"/>
        <v>153</v>
      </c>
      <c r="H243" s="202">
        <f t="shared" si="23"/>
        <v>13522.389818246031</v>
      </c>
      <c r="I243" s="211">
        <f t="shared" si="25"/>
        <v>122</v>
      </c>
      <c r="K243" s="202">
        <f>INDEX('LECI_17-18'!$L$1:$L$507,MATCH('Spending per Student Analysis'!$A243,'LECI_17-18'!A:A,0))</f>
        <v>46558413.009999998</v>
      </c>
      <c r="L243" s="203">
        <f>INDEX('BEFC_17-18'!$T$1:$T$506,MATCH('Spending per Student Analysis'!$A243,'BEFC_17-18'!A:A,0))</f>
        <v>3042.2860000000001</v>
      </c>
      <c r="M243" s="203">
        <f>INDEX('BEFC_17-18'!$Z$1:$Z$506,MATCH('Spending per Student Analysis'!$A243,'BEFC_17-18'!A:A,0))</f>
        <v>400.77499999999998</v>
      </c>
      <c r="N243" s="203">
        <f t="shared" si="26"/>
        <v>3443.0610000000001</v>
      </c>
      <c r="R243" s="202">
        <f>INDEX('BEFC_17-18'!$AF$1:$AF$505,MATCH('Spending per Student Analysis'!$A243,'BEFC_17-18'!A:A,0))</f>
        <v>6871192.5599999996</v>
      </c>
      <c r="S243" s="202"/>
      <c r="T243" s="202">
        <f>INDEX('BEFC_17-18'!$AD$1:$AD$505,MATCH('Spending per Student Analysis'!$A243,'BEFC_17-18'!A:A,0))</f>
        <v>475543</v>
      </c>
      <c r="AB243" s="202">
        <f>INDEX('Base Analysis'!$Q$1:$Q$503,MATCH('Spending per Student Analysis'!$A243,'Base Analysis'!A:A,0))</f>
        <v>5822496.4265796188</v>
      </c>
      <c r="AC243" s="201">
        <f t="shared" si="27"/>
        <v>1048696.1334203808</v>
      </c>
    </row>
    <row r="244" spans="1:29" x14ac:dyDescent="0.2">
      <c r="A244" s="199">
        <v>113361503</v>
      </c>
      <c r="B244" s="200" t="s">
        <v>279</v>
      </c>
      <c r="C244" s="200" t="s">
        <v>278</v>
      </c>
      <c r="D244" s="197">
        <f>INDEX('BEFC_17-18'!$F$1:$F$505,MATCH('Spending per Student Analysis'!$A244,'BEFC_17-18'!A:A,0))</f>
        <v>1.2823</v>
      </c>
      <c r="E244" s="197">
        <f t="shared" si="21"/>
        <v>89</v>
      </c>
      <c r="F244" s="201">
        <f t="shared" si="22"/>
        <v>14718.764599745295</v>
      </c>
      <c r="G244" s="211">
        <f t="shared" si="24"/>
        <v>199</v>
      </c>
      <c r="H244" s="202">
        <f t="shared" si="23"/>
        <v>11632.493276532088</v>
      </c>
      <c r="I244" s="211">
        <f t="shared" si="25"/>
        <v>275</v>
      </c>
      <c r="K244" s="202">
        <f>INDEX('LECI_17-18'!$L$1:$L$507,MATCH('Spending per Student Analysis'!$A244,'LECI_17-18'!A:A,0))</f>
        <v>21462299.07</v>
      </c>
      <c r="L244" s="203">
        <f>INDEX('BEFC_17-18'!$T$1:$T$506,MATCH('Spending per Student Analysis'!$A244,'BEFC_17-18'!A:A,0))</f>
        <v>1458.1590000000001</v>
      </c>
      <c r="M244" s="203">
        <f>INDEX('BEFC_17-18'!$Z$1:$Z$506,MATCH('Spending per Student Analysis'!$A244,'BEFC_17-18'!A:A,0))</f>
        <v>386.87099999999998</v>
      </c>
      <c r="N244" s="203">
        <f t="shared" si="26"/>
        <v>1845.0300000000002</v>
      </c>
      <c r="R244" s="202">
        <f>INDEX('BEFC_17-18'!$AF$1:$AF$505,MATCH('Spending per Student Analysis'!$A244,'BEFC_17-18'!A:A,0))</f>
        <v>6269756.54</v>
      </c>
      <c r="S244" s="202"/>
      <c r="T244" s="202">
        <f>INDEX('BEFC_17-18'!$AD$1:$AD$505,MATCH('Spending per Student Analysis'!$A244,'BEFC_17-18'!A:A,0))</f>
        <v>615209</v>
      </c>
      <c r="AB244" s="202">
        <f>INDEX('Base Analysis'!$Q$1:$Q$503,MATCH('Spending per Student Analysis'!$A244,'Base Analysis'!A:A,0))</f>
        <v>7532555.535862945</v>
      </c>
      <c r="AC244" s="201">
        <f t="shared" si="27"/>
        <v>-1262798.995862945</v>
      </c>
    </row>
    <row r="245" spans="1:29" x14ac:dyDescent="0.2">
      <c r="A245" s="199">
        <v>113361703</v>
      </c>
      <c r="B245" s="200" t="s">
        <v>280</v>
      </c>
      <c r="C245" s="200" t="s">
        <v>278</v>
      </c>
      <c r="D245" s="197">
        <f>INDEX('BEFC_17-18'!$F$1:$F$505,MATCH('Spending per Student Analysis'!$A245,'BEFC_17-18'!A:A,0))</f>
        <v>0.94589999999999996</v>
      </c>
      <c r="E245" s="197">
        <f t="shared" si="21"/>
        <v>317</v>
      </c>
      <c r="F245" s="201">
        <f t="shared" si="22"/>
        <v>12750.760180681671</v>
      </c>
      <c r="G245" s="211">
        <f t="shared" si="24"/>
        <v>400</v>
      </c>
      <c r="H245" s="202">
        <f t="shared" si="23"/>
        <v>10592.861985014699</v>
      </c>
      <c r="I245" s="211">
        <f t="shared" si="25"/>
        <v>388</v>
      </c>
      <c r="K245" s="202">
        <f>INDEX('LECI_17-18'!$L$1:$L$507,MATCH('Spending per Student Analysis'!$A245,'LECI_17-18'!A:A,0))</f>
        <v>56628433.850000001</v>
      </c>
      <c r="L245" s="203">
        <f>INDEX('BEFC_17-18'!$T$1:$T$506,MATCH('Spending per Student Analysis'!$A245,'BEFC_17-18'!A:A,0))</f>
        <v>4441.1809999999996</v>
      </c>
      <c r="M245" s="203">
        <f>INDEX('BEFC_17-18'!$Z$1:$Z$506,MATCH('Spending per Student Analysis'!$A245,'BEFC_17-18'!A:A,0))</f>
        <v>904.72400000000005</v>
      </c>
      <c r="N245" s="203">
        <f t="shared" si="26"/>
        <v>5345.9049999999997</v>
      </c>
      <c r="R245" s="202">
        <f>INDEX('BEFC_17-18'!$AF$1:$AF$505,MATCH('Spending per Student Analysis'!$A245,'BEFC_17-18'!A:A,0))</f>
        <v>3209567.42</v>
      </c>
      <c r="S245" s="202"/>
      <c r="T245" s="202">
        <f>INDEX('BEFC_17-18'!$AD$1:$AD$505,MATCH('Spending per Student Analysis'!$A245,'BEFC_17-18'!A:A,0))</f>
        <v>1055779</v>
      </c>
      <c r="AB245" s="202">
        <f>INDEX('Base Analysis'!$Q$1:$Q$503,MATCH('Spending per Student Analysis'!$A245,'Base Analysis'!A:A,0))</f>
        <v>12926848.439501291</v>
      </c>
      <c r="AC245" s="201">
        <f t="shared" si="27"/>
        <v>-9717281.0195012912</v>
      </c>
    </row>
    <row r="246" spans="1:29" x14ac:dyDescent="0.2">
      <c r="A246" s="199">
        <v>113362203</v>
      </c>
      <c r="B246" s="200" t="s">
        <v>281</v>
      </c>
      <c r="C246" s="200" t="s">
        <v>278</v>
      </c>
      <c r="D246" s="197">
        <f>INDEX('BEFC_17-18'!$F$1:$F$505,MATCH('Spending per Student Analysis'!$A246,'BEFC_17-18'!A:A,0))</f>
        <v>0.85899999999999999</v>
      </c>
      <c r="E246" s="197">
        <f t="shared" si="21"/>
        <v>373</v>
      </c>
      <c r="F246" s="201">
        <f t="shared" si="22"/>
        <v>12399.254885166982</v>
      </c>
      <c r="G246" s="211">
        <f t="shared" si="24"/>
        <v>432</v>
      </c>
      <c r="H246" s="202">
        <f t="shared" si="23"/>
        <v>10775.485355278293</v>
      </c>
      <c r="I246" s="211">
        <f t="shared" si="25"/>
        <v>372</v>
      </c>
      <c r="K246" s="202">
        <f>INDEX('LECI_17-18'!$L$1:$L$507,MATCH('Spending per Student Analysis'!$A246,'LECI_17-18'!A:A,0))</f>
        <v>37871639.359999999</v>
      </c>
      <c r="L246" s="203">
        <f>INDEX('BEFC_17-18'!$T$1:$T$506,MATCH('Spending per Student Analysis'!$A246,'BEFC_17-18'!A:A,0))</f>
        <v>3054.348</v>
      </c>
      <c r="M246" s="203">
        <f>INDEX('BEFC_17-18'!$Z$1:$Z$506,MATCH('Spending per Student Analysis'!$A246,'BEFC_17-18'!A:A,0))</f>
        <v>460.26299999999998</v>
      </c>
      <c r="N246" s="203">
        <f t="shared" si="26"/>
        <v>3514.6109999999999</v>
      </c>
      <c r="R246" s="202">
        <f>INDEX('BEFC_17-18'!$AF$1:$AF$505,MATCH('Spending per Student Analysis'!$A246,'BEFC_17-18'!A:A,0))</f>
        <v>6633200.3099999996</v>
      </c>
      <c r="S246" s="202"/>
      <c r="T246" s="202">
        <f>INDEX('BEFC_17-18'!$AD$1:$AD$505,MATCH('Spending per Student Analysis'!$A246,'BEFC_17-18'!A:A,0))</f>
        <v>508755</v>
      </c>
      <c r="AB246" s="202">
        <f>INDEX('Base Analysis'!$Q$1:$Q$503,MATCH('Spending per Student Analysis'!$A246,'Base Analysis'!A:A,0))</f>
        <v>6229147.4667162606</v>
      </c>
      <c r="AC246" s="201">
        <f t="shared" si="27"/>
        <v>404052.84328373894</v>
      </c>
    </row>
    <row r="247" spans="1:29" x14ac:dyDescent="0.2">
      <c r="A247" s="199">
        <v>113362303</v>
      </c>
      <c r="B247" s="200" t="s">
        <v>282</v>
      </c>
      <c r="C247" s="200" t="s">
        <v>278</v>
      </c>
      <c r="D247" s="197">
        <f>INDEX('BEFC_17-18'!$F$1:$F$505,MATCH('Spending per Student Analysis'!$A247,'BEFC_17-18'!A:A,0))</f>
        <v>0.90539999999999998</v>
      </c>
      <c r="E247" s="197">
        <f t="shared" si="21"/>
        <v>342</v>
      </c>
      <c r="F247" s="201">
        <f t="shared" si="22"/>
        <v>14371.650675497944</v>
      </c>
      <c r="G247" s="211">
        <f t="shared" si="24"/>
        <v>224</v>
      </c>
      <c r="H247" s="202">
        <f t="shared" si="23"/>
        <v>12741.212168879472</v>
      </c>
      <c r="I247" s="211">
        <f t="shared" si="25"/>
        <v>171</v>
      </c>
      <c r="K247" s="202">
        <f>INDEX('LECI_17-18'!$L$1:$L$507,MATCH('Spending per Student Analysis'!$A247,'LECI_17-18'!A:A,0))</f>
        <v>43982065.57</v>
      </c>
      <c r="L247" s="203">
        <f>INDEX('BEFC_17-18'!$T$1:$T$506,MATCH('Spending per Student Analysis'!$A247,'BEFC_17-18'!A:A,0))</f>
        <v>3060.335</v>
      </c>
      <c r="M247" s="203">
        <f>INDEX('BEFC_17-18'!$Z$1:$Z$506,MATCH('Spending per Student Analysis'!$A247,'BEFC_17-18'!A:A,0))</f>
        <v>391.61799999999999</v>
      </c>
      <c r="N247" s="203">
        <f t="shared" si="26"/>
        <v>3451.953</v>
      </c>
      <c r="R247" s="202">
        <f>INDEX('BEFC_17-18'!$AF$1:$AF$505,MATCH('Spending per Student Analysis'!$A247,'BEFC_17-18'!A:A,0))</f>
        <v>3984335.47</v>
      </c>
      <c r="S247" s="202"/>
      <c r="T247" s="202">
        <f>INDEX('BEFC_17-18'!$AD$1:$AD$505,MATCH('Spending per Student Analysis'!$A247,'BEFC_17-18'!A:A,0))</f>
        <v>483939</v>
      </c>
      <c r="AB247" s="202">
        <f>INDEX('Base Analysis'!$Q$1:$Q$503,MATCH('Spending per Student Analysis'!$A247,'Base Analysis'!A:A,0))</f>
        <v>5925303.2205275409</v>
      </c>
      <c r="AC247" s="201">
        <f t="shared" si="27"/>
        <v>-1940967.7505275407</v>
      </c>
    </row>
    <row r="248" spans="1:29" x14ac:dyDescent="0.2">
      <c r="A248" s="199">
        <v>113362403</v>
      </c>
      <c r="B248" s="200" t="s">
        <v>283</v>
      </c>
      <c r="C248" s="200" t="s">
        <v>278</v>
      </c>
      <c r="D248" s="197">
        <f>INDEX('BEFC_17-18'!$F$1:$F$505,MATCH('Spending per Student Analysis'!$A248,'BEFC_17-18'!A:A,0))</f>
        <v>0.91259999999999997</v>
      </c>
      <c r="E248" s="197">
        <f t="shared" si="21"/>
        <v>337</v>
      </c>
      <c r="F248" s="201">
        <f t="shared" si="22"/>
        <v>12999.914277493406</v>
      </c>
      <c r="G248" s="211">
        <f t="shared" si="24"/>
        <v>384</v>
      </c>
      <c r="H248" s="202">
        <f t="shared" si="23"/>
        <v>11762.187450262709</v>
      </c>
      <c r="I248" s="211">
        <f t="shared" si="25"/>
        <v>267</v>
      </c>
      <c r="K248" s="202">
        <f>INDEX('LECI_17-18'!$L$1:$L$507,MATCH('Spending per Student Analysis'!$A248,'LECI_17-18'!A:A,0))</f>
        <v>50105530.600000001</v>
      </c>
      <c r="L248" s="203">
        <f>INDEX('BEFC_17-18'!$T$1:$T$506,MATCH('Spending per Student Analysis'!$A248,'BEFC_17-18'!A:A,0))</f>
        <v>3854.297</v>
      </c>
      <c r="M248" s="203">
        <f>INDEX('BEFC_17-18'!$Z$1:$Z$506,MATCH('Spending per Student Analysis'!$A248,'BEFC_17-18'!A:A,0))</f>
        <v>405.58499999999998</v>
      </c>
      <c r="N248" s="203">
        <f t="shared" si="26"/>
        <v>4259.8819999999996</v>
      </c>
      <c r="R248" s="202">
        <f>INDEX('BEFC_17-18'!$AF$1:$AF$505,MATCH('Spending per Student Analysis'!$A248,'BEFC_17-18'!A:A,0))</f>
        <v>8278330.9400000004</v>
      </c>
      <c r="S248" s="202"/>
      <c r="T248" s="202">
        <f>INDEX('BEFC_17-18'!$AD$1:$AD$505,MATCH('Spending per Student Analysis'!$A248,'BEFC_17-18'!A:A,0))</f>
        <v>624948</v>
      </c>
      <c r="AB248" s="202">
        <f>INDEX('Base Analysis'!$Q$1:$Q$503,MATCH('Spending per Student Analysis'!$A248,'Base Analysis'!A:A,0))</f>
        <v>7651793.6331608854</v>
      </c>
      <c r="AC248" s="201">
        <f t="shared" si="27"/>
        <v>626537.30683911499</v>
      </c>
    </row>
    <row r="249" spans="1:29" x14ac:dyDescent="0.2">
      <c r="A249" s="199">
        <v>113362603</v>
      </c>
      <c r="B249" s="200" t="s">
        <v>284</v>
      </c>
      <c r="C249" s="200" t="s">
        <v>278</v>
      </c>
      <c r="D249" s="197">
        <f>INDEX('BEFC_17-18'!$F$1:$F$505,MATCH('Spending per Student Analysis'!$A249,'BEFC_17-18'!A:A,0))</f>
        <v>0.9587</v>
      </c>
      <c r="E249" s="197">
        <f t="shared" si="21"/>
        <v>308</v>
      </c>
      <c r="F249" s="201">
        <f t="shared" si="22"/>
        <v>13224.232810621714</v>
      </c>
      <c r="G249" s="211">
        <f t="shared" si="24"/>
        <v>363</v>
      </c>
      <c r="H249" s="202">
        <f t="shared" si="23"/>
        <v>11259.189475179914</v>
      </c>
      <c r="I249" s="211">
        <f t="shared" si="25"/>
        <v>316</v>
      </c>
      <c r="K249" s="202">
        <f>INDEX('LECI_17-18'!$L$1:$L$507,MATCH('Spending per Student Analysis'!$A249,'LECI_17-18'!A:A,0))</f>
        <v>53882427.520000003</v>
      </c>
      <c r="L249" s="203">
        <f>INDEX('BEFC_17-18'!$T$1:$T$506,MATCH('Spending per Student Analysis'!$A249,'BEFC_17-18'!A:A,0))</f>
        <v>4074.5219999999999</v>
      </c>
      <c r="M249" s="203">
        <f>INDEX('BEFC_17-18'!$Z$1:$Z$506,MATCH('Spending per Student Analysis'!$A249,'BEFC_17-18'!A:A,0))</f>
        <v>711.11800000000005</v>
      </c>
      <c r="N249" s="203">
        <f t="shared" si="26"/>
        <v>4785.6400000000003</v>
      </c>
      <c r="R249" s="202">
        <f>INDEX('BEFC_17-18'!$AF$1:$AF$505,MATCH('Spending per Student Analysis'!$A249,'BEFC_17-18'!A:A,0))</f>
        <v>8896635.5</v>
      </c>
      <c r="S249" s="202"/>
      <c r="T249" s="202">
        <f>INDEX('BEFC_17-18'!$AD$1:$AD$505,MATCH('Spending per Student Analysis'!$A249,'BEFC_17-18'!A:A,0))</f>
        <v>796397</v>
      </c>
      <c r="AB249" s="202">
        <f>INDEX('Base Analysis'!$Q$1:$Q$503,MATCH('Spending per Student Analysis'!$A249,'Base Analysis'!A:A,0))</f>
        <v>9751008.434680149</v>
      </c>
      <c r="AC249" s="201">
        <f t="shared" si="27"/>
        <v>-854372.93468014896</v>
      </c>
    </row>
    <row r="250" spans="1:29" x14ac:dyDescent="0.2">
      <c r="A250" s="199">
        <v>113363103</v>
      </c>
      <c r="B250" s="200" t="s">
        <v>285</v>
      </c>
      <c r="C250" s="200" t="s">
        <v>278</v>
      </c>
      <c r="D250" s="197">
        <f>INDEX('BEFC_17-18'!$F$1:$F$505,MATCH('Spending per Student Analysis'!$A250,'BEFC_17-18'!A:A,0))</f>
        <v>0.78659999999999997</v>
      </c>
      <c r="E250" s="197">
        <f t="shared" si="21"/>
        <v>419</v>
      </c>
      <c r="F250" s="201">
        <f t="shared" si="22"/>
        <v>15224.245969115971</v>
      </c>
      <c r="G250" s="211">
        <f t="shared" si="24"/>
        <v>164</v>
      </c>
      <c r="H250" s="202">
        <f t="shared" si="23"/>
        <v>13707.713354677229</v>
      </c>
      <c r="I250" s="211">
        <f t="shared" si="25"/>
        <v>108</v>
      </c>
      <c r="K250" s="202">
        <f>INDEX('LECI_17-18'!$L$1:$L$507,MATCH('Spending per Student Analysis'!$A250,'LECI_17-18'!A:A,0))</f>
        <v>102846876.02</v>
      </c>
      <c r="L250" s="203">
        <f>INDEX('BEFC_17-18'!$T$1:$T$506,MATCH('Spending per Student Analysis'!$A250,'BEFC_17-18'!A:A,0))</f>
        <v>6755.4660000000003</v>
      </c>
      <c r="M250" s="203">
        <f>INDEX('BEFC_17-18'!$Z$1:$Z$506,MATCH('Spending per Student Analysis'!$A250,'BEFC_17-18'!A:A,0))</f>
        <v>747.38099999999997</v>
      </c>
      <c r="N250" s="203">
        <f t="shared" si="26"/>
        <v>7502.8470000000007</v>
      </c>
      <c r="R250" s="202">
        <f>INDEX('BEFC_17-18'!$AF$1:$AF$505,MATCH('Spending per Student Analysis'!$A250,'BEFC_17-18'!A:A,0))</f>
        <v>11873865.779999999</v>
      </c>
      <c r="S250" s="202"/>
      <c r="T250" s="202">
        <f>INDEX('BEFC_17-18'!$AD$1:$AD$505,MATCH('Spending per Student Analysis'!$A250,'BEFC_17-18'!A:A,0))</f>
        <v>927823</v>
      </c>
      <c r="AB250" s="202">
        <f>INDEX('Base Analysis'!$Q$1:$Q$503,MATCH('Spending per Student Analysis'!$A250,'Base Analysis'!A:A,0))</f>
        <v>11360171.193640651</v>
      </c>
      <c r="AC250" s="201">
        <f t="shared" si="27"/>
        <v>513694.58635934815</v>
      </c>
    </row>
    <row r="251" spans="1:29" x14ac:dyDescent="0.2">
      <c r="A251" s="199">
        <v>113363603</v>
      </c>
      <c r="B251" s="200" t="s">
        <v>286</v>
      </c>
      <c r="C251" s="200" t="s">
        <v>278</v>
      </c>
      <c r="D251" s="197">
        <f>INDEX('BEFC_17-18'!$F$1:$F$505,MATCH('Spending per Student Analysis'!$A251,'BEFC_17-18'!A:A,0))</f>
        <v>0.79590000000000005</v>
      </c>
      <c r="E251" s="197">
        <f t="shared" si="21"/>
        <v>414</v>
      </c>
      <c r="F251" s="201">
        <f t="shared" si="22"/>
        <v>14031.195739616021</v>
      </c>
      <c r="G251" s="211">
        <f t="shared" si="24"/>
        <v>260</v>
      </c>
      <c r="H251" s="202">
        <f t="shared" si="23"/>
        <v>12812.189811661176</v>
      </c>
      <c r="I251" s="211">
        <f t="shared" si="25"/>
        <v>166</v>
      </c>
      <c r="K251" s="202">
        <f>INDEX('LECI_17-18'!$L$1:$L$507,MATCH('Spending per Student Analysis'!$A251,'LECI_17-18'!A:A,0))</f>
        <v>41755182.840000004</v>
      </c>
      <c r="L251" s="203">
        <f>INDEX('BEFC_17-18'!$T$1:$T$506,MATCH('Spending per Student Analysis'!$A251,'BEFC_17-18'!A:A,0))</f>
        <v>2975.8820000000001</v>
      </c>
      <c r="M251" s="203">
        <f>INDEX('BEFC_17-18'!$Z$1:$Z$506,MATCH('Spending per Student Analysis'!$A251,'BEFC_17-18'!A:A,0))</f>
        <v>283.13799999999998</v>
      </c>
      <c r="N251" s="203">
        <f t="shared" si="26"/>
        <v>3259.02</v>
      </c>
      <c r="R251" s="202">
        <f>INDEX('BEFC_17-18'!$AF$1:$AF$505,MATCH('Spending per Student Analysis'!$A251,'BEFC_17-18'!A:A,0))</f>
        <v>3718786.77</v>
      </c>
      <c r="S251" s="202"/>
      <c r="T251" s="202">
        <f>INDEX('BEFC_17-18'!$AD$1:$AD$505,MATCH('Spending per Student Analysis'!$A251,'BEFC_17-18'!A:A,0))</f>
        <v>453553</v>
      </c>
      <c r="AB251" s="202">
        <f>INDEX('Base Analysis'!$Q$1:$Q$503,MATCH('Spending per Student Analysis'!$A251,'Base Analysis'!A:A,0))</f>
        <v>5553257.8111188924</v>
      </c>
      <c r="AC251" s="201">
        <f t="shared" si="27"/>
        <v>-1834471.0411188924</v>
      </c>
    </row>
    <row r="252" spans="1:29" x14ac:dyDescent="0.2">
      <c r="A252" s="199">
        <v>113364002</v>
      </c>
      <c r="B252" s="200" t="s">
        <v>287</v>
      </c>
      <c r="C252" s="200" t="s">
        <v>278</v>
      </c>
      <c r="D252" s="197">
        <f>INDEX('BEFC_17-18'!$F$1:$F$505,MATCH('Spending per Student Analysis'!$A252,'BEFC_17-18'!A:A,0))</f>
        <v>1.4221999999999999</v>
      </c>
      <c r="E252" s="197">
        <f t="shared" si="21"/>
        <v>37</v>
      </c>
      <c r="F252" s="201">
        <f t="shared" si="22"/>
        <v>15235.255272697683</v>
      </c>
      <c r="G252" s="211">
        <f t="shared" si="24"/>
        <v>158</v>
      </c>
      <c r="H252" s="202">
        <f t="shared" si="23"/>
        <v>9879.9707946931176</v>
      </c>
      <c r="I252" s="211">
        <f t="shared" si="25"/>
        <v>443</v>
      </c>
      <c r="K252" s="202">
        <f>INDEX('LECI_17-18'!$L$1:$L$507,MATCH('Spending per Student Analysis'!$A252,'LECI_17-18'!A:A,0))</f>
        <v>173747635</v>
      </c>
      <c r="L252" s="203">
        <f>INDEX('BEFC_17-18'!$T$1:$T$506,MATCH('Spending per Student Analysis'!$A252,'BEFC_17-18'!A:A,0))</f>
        <v>11404.314</v>
      </c>
      <c r="M252" s="203">
        <f>INDEX('BEFC_17-18'!$Z$1:$Z$506,MATCH('Spending per Student Analysis'!$A252,'BEFC_17-18'!A:A,0))</f>
        <v>6181.5309999999999</v>
      </c>
      <c r="N252" s="203">
        <f t="shared" si="26"/>
        <v>17585.845000000001</v>
      </c>
      <c r="R252" s="202">
        <f>INDEX('BEFC_17-18'!$AF$1:$AF$505,MATCH('Spending per Student Analysis'!$A252,'BEFC_17-18'!A:A,0))</f>
        <v>53818486.210000001</v>
      </c>
      <c r="S252" s="202"/>
      <c r="T252" s="202">
        <f>INDEX('BEFC_17-18'!$AD$1:$AD$505,MATCH('Spending per Student Analysis'!$A252,'BEFC_17-18'!A:A,0))</f>
        <v>7683822</v>
      </c>
      <c r="AB252" s="202">
        <f>INDEX('Base Analysis'!$Q$1:$Q$503,MATCH('Spending per Student Analysis'!$A252,'Base Analysis'!A:A,0))</f>
        <v>94079922.81262444</v>
      </c>
      <c r="AC252" s="201">
        <f t="shared" si="27"/>
        <v>-40261436.602624439</v>
      </c>
    </row>
    <row r="253" spans="1:29" x14ac:dyDescent="0.2">
      <c r="A253" s="199">
        <v>113364403</v>
      </c>
      <c r="B253" s="200" t="s">
        <v>288</v>
      </c>
      <c r="C253" s="200" t="s">
        <v>278</v>
      </c>
      <c r="D253" s="197">
        <f>INDEX('BEFC_17-18'!$F$1:$F$505,MATCH('Spending per Student Analysis'!$A253,'BEFC_17-18'!A:A,0))</f>
        <v>0.84670000000000001</v>
      </c>
      <c r="E253" s="197">
        <f t="shared" si="21"/>
        <v>384</v>
      </c>
      <c r="F253" s="201">
        <f t="shared" si="22"/>
        <v>14464.954861973629</v>
      </c>
      <c r="G253" s="211">
        <f t="shared" si="24"/>
        <v>218</v>
      </c>
      <c r="H253" s="202">
        <f t="shared" si="23"/>
        <v>13466.863808940565</v>
      </c>
      <c r="I253" s="211">
        <f t="shared" si="25"/>
        <v>128</v>
      </c>
      <c r="K253" s="202">
        <f>INDEX('LECI_17-18'!$L$1:$L$507,MATCH('Spending per Student Analysis'!$A253,'LECI_17-18'!A:A,0))</f>
        <v>42858388.340000004</v>
      </c>
      <c r="L253" s="203">
        <f>INDEX('BEFC_17-18'!$T$1:$T$506,MATCH('Spending per Student Analysis'!$A253,'BEFC_17-18'!A:A,0))</f>
        <v>2962.9119999999998</v>
      </c>
      <c r="M253" s="203">
        <f>INDEX('BEFC_17-18'!$Z$1:$Z$506,MATCH('Spending per Student Analysis'!$A253,'BEFC_17-18'!A:A,0))</f>
        <v>219.595</v>
      </c>
      <c r="N253" s="203">
        <f t="shared" si="26"/>
        <v>3182.5069999999996</v>
      </c>
      <c r="R253" s="202">
        <f>INDEX('BEFC_17-18'!$AF$1:$AF$505,MATCH('Spending per Student Analysis'!$A253,'BEFC_17-18'!A:A,0))</f>
        <v>6491268.3099999996</v>
      </c>
      <c r="S253" s="202"/>
      <c r="T253" s="202">
        <f>INDEX('BEFC_17-18'!$AD$1:$AD$505,MATCH('Spending per Student Analysis'!$A253,'BEFC_17-18'!A:A,0))</f>
        <v>404716</v>
      </c>
      <c r="AB253" s="202">
        <f>INDEX('Base Analysis'!$Q$1:$Q$503,MATCH('Spending per Student Analysis'!$A253,'Base Analysis'!A:A,0))</f>
        <v>4955305.6984237786</v>
      </c>
      <c r="AC253" s="201">
        <f t="shared" si="27"/>
        <v>1535962.611576221</v>
      </c>
    </row>
    <row r="254" spans="1:29" x14ac:dyDescent="0.2">
      <c r="A254" s="199">
        <v>113364503</v>
      </c>
      <c r="B254" s="200" t="s">
        <v>289</v>
      </c>
      <c r="C254" s="200" t="s">
        <v>278</v>
      </c>
      <c r="D254" s="197">
        <f>INDEX('BEFC_17-18'!$F$1:$F$505,MATCH('Spending per Student Analysis'!$A254,'BEFC_17-18'!A:A,0))</f>
        <v>0.78190000000000004</v>
      </c>
      <c r="E254" s="197">
        <f t="shared" si="21"/>
        <v>420</v>
      </c>
      <c r="F254" s="201">
        <f t="shared" si="22"/>
        <v>12223.20395638648</v>
      </c>
      <c r="G254" s="211">
        <f t="shared" si="24"/>
        <v>447</v>
      </c>
      <c r="H254" s="202">
        <f t="shared" si="23"/>
        <v>11145.326551056549</v>
      </c>
      <c r="I254" s="211">
        <f t="shared" si="25"/>
        <v>332</v>
      </c>
      <c r="K254" s="202">
        <f>INDEX('LECI_17-18'!$L$1:$L$507,MATCH('Spending per Student Analysis'!$A254,'LECI_17-18'!A:A,0))</f>
        <v>71292998.280000001</v>
      </c>
      <c r="L254" s="203">
        <f>INDEX('BEFC_17-18'!$T$1:$T$506,MATCH('Spending per Student Analysis'!$A254,'BEFC_17-18'!A:A,0))</f>
        <v>5832.5950000000003</v>
      </c>
      <c r="M254" s="203">
        <f>INDEX('BEFC_17-18'!$Z$1:$Z$506,MATCH('Spending per Student Analysis'!$A254,'BEFC_17-18'!A:A,0))</f>
        <v>564.077</v>
      </c>
      <c r="N254" s="203">
        <f t="shared" si="26"/>
        <v>6396.6720000000005</v>
      </c>
      <c r="R254" s="202">
        <f>INDEX('BEFC_17-18'!$AF$1:$AF$505,MATCH('Spending per Student Analysis'!$A254,'BEFC_17-18'!A:A,0))</f>
        <v>4731473.51</v>
      </c>
      <c r="S254" s="202"/>
      <c r="T254" s="202">
        <f>INDEX('BEFC_17-18'!$AD$1:$AD$505,MATCH('Spending per Student Analysis'!$A254,'BEFC_17-18'!A:A,0))</f>
        <v>963506</v>
      </c>
      <c r="AB254" s="202">
        <f>INDEX('Base Analysis'!$Q$1:$Q$503,MATCH('Spending per Student Analysis'!$A254,'Base Analysis'!A:A,0))</f>
        <v>11797071.234544257</v>
      </c>
      <c r="AC254" s="201">
        <f t="shared" si="27"/>
        <v>-7065597.7245442569</v>
      </c>
    </row>
    <row r="255" spans="1:29" x14ac:dyDescent="0.2">
      <c r="A255" s="199">
        <v>113365203</v>
      </c>
      <c r="B255" s="200" t="s">
        <v>290</v>
      </c>
      <c r="C255" s="200" t="s">
        <v>278</v>
      </c>
      <c r="D255" s="197">
        <f>INDEX('BEFC_17-18'!$F$1:$F$505,MATCH('Spending per Student Analysis'!$A255,'BEFC_17-18'!A:A,0))</f>
        <v>0.9042</v>
      </c>
      <c r="E255" s="197">
        <f t="shared" si="21"/>
        <v>345</v>
      </c>
      <c r="F255" s="201">
        <f t="shared" si="22"/>
        <v>12660.963756943745</v>
      </c>
      <c r="G255" s="211">
        <f t="shared" si="24"/>
        <v>409</v>
      </c>
      <c r="H255" s="202">
        <f t="shared" si="23"/>
        <v>11462.455845879322</v>
      </c>
      <c r="I255" s="211">
        <f t="shared" si="25"/>
        <v>286</v>
      </c>
      <c r="K255" s="202">
        <f>INDEX('LECI_17-18'!$L$1:$L$507,MATCH('Spending per Student Analysis'!$A255,'LECI_17-18'!A:A,0))</f>
        <v>65367543</v>
      </c>
      <c r="L255" s="203">
        <f>INDEX('BEFC_17-18'!$T$1:$T$506,MATCH('Spending per Student Analysis'!$A255,'BEFC_17-18'!A:A,0))</f>
        <v>5162.92</v>
      </c>
      <c r="M255" s="203">
        <f>INDEX('BEFC_17-18'!$Z$1:$Z$506,MATCH('Spending per Student Analysis'!$A255,'BEFC_17-18'!A:A,0))</f>
        <v>539.83199999999999</v>
      </c>
      <c r="N255" s="203">
        <f t="shared" si="26"/>
        <v>5702.7520000000004</v>
      </c>
      <c r="R255" s="202">
        <f>INDEX('BEFC_17-18'!$AF$1:$AF$505,MATCH('Spending per Student Analysis'!$A255,'BEFC_17-18'!A:A,0))</f>
        <v>10761583.779999999</v>
      </c>
      <c r="S255" s="202"/>
      <c r="T255" s="202">
        <f>INDEX('BEFC_17-18'!$AD$1:$AD$505,MATCH('Spending per Student Analysis'!$A255,'BEFC_17-18'!A:A,0))</f>
        <v>795957</v>
      </c>
      <c r="AB255" s="202">
        <f>INDEX('Base Analysis'!$Q$1:$Q$503,MATCH('Spending per Student Analysis'!$A255,'Base Analysis'!A:A,0))</f>
        <v>9745610.0827813912</v>
      </c>
      <c r="AC255" s="201">
        <f t="shared" si="27"/>
        <v>1015973.6972186081</v>
      </c>
    </row>
    <row r="256" spans="1:29" x14ac:dyDescent="0.2">
      <c r="A256" s="199">
        <v>113365303</v>
      </c>
      <c r="B256" s="200" t="s">
        <v>291</v>
      </c>
      <c r="C256" s="200" t="s">
        <v>278</v>
      </c>
      <c r="D256" s="197">
        <f>INDEX('BEFC_17-18'!$F$1:$F$505,MATCH('Spending per Student Analysis'!$A256,'BEFC_17-18'!A:A,0))</f>
        <v>0.91579999999999995</v>
      </c>
      <c r="E256" s="197">
        <f t="shared" si="21"/>
        <v>334</v>
      </c>
      <c r="F256" s="201">
        <f t="shared" si="22"/>
        <v>17764.981852628054</v>
      </c>
      <c r="G256" s="211">
        <f t="shared" si="24"/>
        <v>54</v>
      </c>
      <c r="H256" s="202">
        <f t="shared" si="23"/>
        <v>15328.657607628842</v>
      </c>
      <c r="I256" s="211">
        <f t="shared" si="25"/>
        <v>51</v>
      </c>
      <c r="K256" s="202">
        <f>INDEX('LECI_17-18'!$L$1:$L$507,MATCH('Spending per Student Analysis'!$A256,'LECI_17-18'!A:A,0))</f>
        <v>29049706.920000002</v>
      </c>
      <c r="L256" s="203">
        <f>INDEX('BEFC_17-18'!$T$1:$T$506,MATCH('Spending per Student Analysis'!$A256,'BEFC_17-18'!A:A,0))</f>
        <v>1635.223</v>
      </c>
      <c r="M256" s="203">
        <f>INDEX('BEFC_17-18'!$Z$1:$Z$506,MATCH('Spending per Student Analysis'!$A256,'BEFC_17-18'!A:A,0))</f>
        <v>259.90100000000001</v>
      </c>
      <c r="N256" s="203">
        <f t="shared" si="26"/>
        <v>1895.124</v>
      </c>
      <c r="R256" s="202">
        <f>INDEX('BEFC_17-18'!$AF$1:$AF$505,MATCH('Spending per Student Analysis'!$A256,'BEFC_17-18'!A:A,0))</f>
        <v>2536318.69</v>
      </c>
      <c r="S256" s="202"/>
      <c r="T256" s="202">
        <f>INDEX('BEFC_17-18'!$AD$1:$AD$505,MATCH('Spending per Student Analysis'!$A256,'BEFC_17-18'!A:A,0))</f>
        <v>264595</v>
      </c>
      <c r="AB256" s="202">
        <f>INDEX('Base Analysis'!$Q$1:$Q$503,MATCH('Spending per Student Analysis'!$A256,'Base Analysis'!A:A,0))</f>
        <v>3239678.9574268097</v>
      </c>
      <c r="AC256" s="201">
        <f t="shared" si="27"/>
        <v>-703360.26742680976</v>
      </c>
    </row>
    <row r="257" spans="1:29" x14ac:dyDescent="0.2">
      <c r="A257" s="199">
        <v>113367003</v>
      </c>
      <c r="B257" s="200" t="s">
        <v>292</v>
      </c>
      <c r="C257" s="200" t="s">
        <v>278</v>
      </c>
      <c r="D257" s="197">
        <f>INDEX('BEFC_17-18'!$F$1:$F$505,MATCH('Spending per Student Analysis'!$A257,'BEFC_17-18'!A:A,0))</f>
        <v>0.93559999999999999</v>
      </c>
      <c r="E257" s="197">
        <f t="shared" si="21"/>
        <v>322</v>
      </c>
      <c r="F257" s="201">
        <f t="shared" si="22"/>
        <v>13227.227871902822</v>
      </c>
      <c r="G257" s="211">
        <f t="shared" si="24"/>
        <v>362</v>
      </c>
      <c r="H257" s="202">
        <f t="shared" si="23"/>
        <v>11361.318333070769</v>
      </c>
      <c r="I257" s="211">
        <f t="shared" si="25"/>
        <v>303</v>
      </c>
      <c r="K257" s="202">
        <f>INDEX('LECI_17-18'!$L$1:$L$507,MATCH('Spending per Student Analysis'!$A257,'LECI_17-18'!A:A,0))</f>
        <v>47237010.039999999</v>
      </c>
      <c r="L257" s="203">
        <f>INDEX('BEFC_17-18'!$T$1:$T$506,MATCH('Spending per Student Analysis'!$A257,'BEFC_17-18'!A:A,0))</f>
        <v>3571.1950000000002</v>
      </c>
      <c r="M257" s="203">
        <f>INDEX('BEFC_17-18'!$Z$1:$Z$506,MATCH('Spending per Student Analysis'!$A257,'BEFC_17-18'!A:A,0))</f>
        <v>586.51</v>
      </c>
      <c r="N257" s="203">
        <f t="shared" si="26"/>
        <v>4157.7049999999999</v>
      </c>
      <c r="R257" s="202">
        <f>INDEX('BEFC_17-18'!$AF$1:$AF$505,MATCH('Spending per Student Analysis'!$A257,'BEFC_17-18'!A:A,0))</f>
        <v>9534552.2799999993</v>
      </c>
      <c r="S257" s="202"/>
      <c r="T257" s="202">
        <f>INDEX('BEFC_17-18'!$AD$1:$AD$505,MATCH('Spending per Student Analysis'!$A257,'BEFC_17-18'!A:A,0))</f>
        <v>562996</v>
      </c>
      <c r="AB257" s="202">
        <f>INDEX('Base Analysis'!$Q$1:$Q$503,MATCH('Spending per Student Analysis'!$A257,'Base Analysis'!A:A,0))</f>
        <v>6893269.3848527232</v>
      </c>
      <c r="AC257" s="201">
        <f t="shared" si="27"/>
        <v>2641282.8951472761</v>
      </c>
    </row>
    <row r="258" spans="1:29" x14ac:dyDescent="0.2">
      <c r="A258" s="199">
        <v>113369003</v>
      </c>
      <c r="B258" s="200" t="s">
        <v>293</v>
      </c>
      <c r="C258" s="200" t="s">
        <v>278</v>
      </c>
      <c r="D258" s="197">
        <f>INDEX('BEFC_17-18'!$F$1:$F$505,MATCH('Spending per Student Analysis'!$A258,'BEFC_17-18'!A:A,0))</f>
        <v>0.85509999999999997</v>
      </c>
      <c r="E258" s="197">
        <f t="shared" ref="E258:E321" si="28">RANK(D258,$D$2:$D$501)</f>
        <v>376</v>
      </c>
      <c r="F258" s="201">
        <f t="shared" ref="F258:F321" si="29">K258/L258</f>
        <v>13658.46685306104</v>
      </c>
      <c r="G258" s="211">
        <f t="shared" si="24"/>
        <v>302</v>
      </c>
      <c r="H258" s="202">
        <f t="shared" ref="H258:H321" si="30">K258/(L258+M258)</f>
        <v>12308.375006404616</v>
      </c>
      <c r="I258" s="211">
        <f t="shared" si="25"/>
        <v>207</v>
      </c>
      <c r="K258" s="202">
        <f>INDEX('LECI_17-18'!$L$1:$L$507,MATCH('Spending per Student Analysis'!$A258,'LECI_17-18'!A:A,0))</f>
        <v>56452792.759999998</v>
      </c>
      <c r="L258" s="203">
        <f>INDEX('BEFC_17-18'!$T$1:$T$506,MATCH('Spending per Student Analysis'!$A258,'BEFC_17-18'!A:A,0))</f>
        <v>4133.1719999999996</v>
      </c>
      <c r="M258" s="203">
        <f>INDEX('BEFC_17-18'!$Z$1:$Z$506,MATCH('Spending per Student Analysis'!$A258,'BEFC_17-18'!A:A,0))</f>
        <v>453.363</v>
      </c>
      <c r="N258" s="203">
        <f t="shared" si="26"/>
        <v>4586.5349999999999</v>
      </c>
      <c r="R258" s="202">
        <f>INDEX('BEFC_17-18'!$AF$1:$AF$505,MATCH('Spending per Student Analysis'!$A258,'BEFC_17-18'!A:A,0))</f>
        <v>9182219.2400000002</v>
      </c>
      <c r="S258" s="202"/>
      <c r="T258" s="202">
        <f>INDEX('BEFC_17-18'!$AD$1:$AD$505,MATCH('Spending per Student Analysis'!$A258,'BEFC_17-18'!A:A,0))</f>
        <v>701626</v>
      </c>
      <c r="AB258" s="202">
        <f>INDEX('Base Analysis'!$Q$1:$Q$503,MATCH('Spending per Student Analysis'!$A258,'Base Analysis'!A:A,0))</f>
        <v>8590641.8091086391</v>
      </c>
      <c r="AC258" s="201">
        <f t="shared" si="27"/>
        <v>591577.43089136109</v>
      </c>
    </row>
    <row r="259" spans="1:29" x14ac:dyDescent="0.2">
      <c r="A259" s="199">
        <v>113380303</v>
      </c>
      <c r="B259" s="200" t="s">
        <v>294</v>
      </c>
      <c r="C259" s="200" t="s">
        <v>295</v>
      </c>
      <c r="D259" s="197">
        <f>INDEX('BEFC_17-18'!$F$1:$F$505,MATCH('Spending per Student Analysis'!$A259,'BEFC_17-18'!A:A,0))</f>
        <v>0.95499999999999996</v>
      </c>
      <c r="E259" s="197">
        <f t="shared" si="28"/>
        <v>311</v>
      </c>
      <c r="F259" s="201">
        <f t="shared" si="29"/>
        <v>13252.243123029113</v>
      </c>
      <c r="G259" s="211">
        <f t="shared" ref="G259:G322" si="31">RANK(F259,$F$2:$F$501,0)</f>
        <v>354</v>
      </c>
      <c r="H259" s="202">
        <f t="shared" si="30"/>
        <v>11961.494941499883</v>
      </c>
      <c r="I259" s="211">
        <f t="shared" ref="I259:I322" si="32">RANK(H259,$H$2:$H$501,0)</f>
        <v>238</v>
      </c>
      <c r="K259" s="202">
        <f>INDEX('LECI_17-18'!$L$1:$L$507,MATCH('Spending per Student Analysis'!$A259,'LECI_17-18'!A:A,0))</f>
        <v>19676108.949999999</v>
      </c>
      <c r="L259" s="203">
        <f>INDEX('BEFC_17-18'!$T$1:$T$506,MATCH('Spending per Student Analysis'!$A259,'BEFC_17-18'!A:A,0))</f>
        <v>1484.7380000000001</v>
      </c>
      <c r="M259" s="203">
        <f>INDEX('BEFC_17-18'!$Z$1:$Z$506,MATCH('Spending per Student Analysis'!$A259,'BEFC_17-18'!A:A,0))</f>
        <v>160.21600000000001</v>
      </c>
      <c r="N259" s="203">
        <f t="shared" ref="N259:N322" si="33">M259+L259</f>
        <v>1644.9540000000002</v>
      </c>
      <c r="R259" s="202">
        <f>INDEX('BEFC_17-18'!$AF$1:$AF$505,MATCH('Spending per Student Analysis'!$A259,'BEFC_17-18'!A:A,0))</f>
        <v>4395994.49</v>
      </c>
      <c r="S259" s="202"/>
      <c r="T259" s="202">
        <f>INDEX('BEFC_17-18'!$AD$1:$AD$505,MATCH('Spending per Student Analysis'!$A259,'BEFC_17-18'!A:A,0))</f>
        <v>258768</v>
      </c>
      <c r="AB259" s="202">
        <f>INDEX('Base Analysis'!$Q$1:$Q$503,MATCH('Spending per Student Analysis'!$A259,'Base Analysis'!A:A,0))</f>
        <v>3168324.7251274865</v>
      </c>
      <c r="AC259" s="201">
        <f t="shared" ref="AC259:AC322" si="34">R259-AB259</f>
        <v>1227669.7648725137</v>
      </c>
    </row>
    <row r="260" spans="1:29" x14ac:dyDescent="0.2">
      <c r="A260" s="199">
        <v>113381303</v>
      </c>
      <c r="B260" s="200" t="s">
        <v>296</v>
      </c>
      <c r="C260" s="200" t="s">
        <v>295</v>
      </c>
      <c r="D260" s="197">
        <f>INDEX('BEFC_17-18'!$F$1:$F$505,MATCH('Spending per Student Analysis'!$A260,'BEFC_17-18'!A:A,0))</f>
        <v>0.84589999999999999</v>
      </c>
      <c r="E260" s="197">
        <f t="shared" si="28"/>
        <v>385</v>
      </c>
      <c r="F260" s="201">
        <f t="shared" si="29"/>
        <v>13946.435551817416</v>
      </c>
      <c r="G260" s="211">
        <f t="shared" si="31"/>
        <v>264</v>
      </c>
      <c r="H260" s="202">
        <f t="shared" si="30"/>
        <v>12347.546952413435</v>
      </c>
      <c r="I260" s="211">
        <f t="shared" si="32"/>
        <v>203</v>
      </c>
      <c r="K260" s="202">
        <f>INDEX('LECI_17-18'!$L$1:$L$507,MATCH('Spending per Student Analysis'!$A260,'LECI_17-18'!A:A,0))</f>
        <v>65198665.740000002</v>
      </c>
      <c r="L260" s="203">
        <f>INDEX('BEFC_17-18'!$T$1:$T$506,MATCH('Spending per Student Analysis'!$A260,'BEFC_17-18'!A:A,0))</f>
        <v>4674.9340000000002</v>
      </c>
      <c r="M260" s="203">
        <f>INDEX('BEFC_17-18'!$Z$1:$Z$506,MATCH('Spending per Student Analysis'!$A260,'BEFC_17-18'!A:A,0))</f>
        <v>605.35900000000004</v>
      </c>
      <c r="N260" s="203">
        <f t="shared" si="33"/>
        <v>5280.2930000000006</v>
      </c>
      <c r="R260" s="202">
        <f>INDEX('BEFC_17-18'!$AF$1:$AF$505,MATCH('Spending per Student Analysis'!$A260,'BEFC_17-18'!A:A,0))</f>
        <v>9555313.2799999993</v>
      </c>
      <c r="S260" s="202"/>
      <c r="T260" s="202">
        <f>INDEX('BEFC_17-18'!$AD$1:$AD$505,MATCH('Spending per Student Analysis'!$A260,'BEFC_17-18'!A:A,0))</f>
        <v>697256</v>
      </c>
      <c r="AB260" s="202">
        <f>INDEX('Base Analysis'!$Q$1:$Q$503,MATCH('Spending per Student Analysis'!$A260,'Base Analysis'!A:A,0))</f>
        <v>8537128.9252107665</v>
      </c>
      <c r="AC260" s="201">
        <f t="shared" si="34"/>
        <v>1018184.3547892328</v>
      </c>
    </row>
    <row r="261" spans="1:29" x14ac:dyDescent="0.2">
      <c r="A261" s="199">
        <v>113382303</v>
      </c>
      <c r="B261" s="200" t="s">
        <v>297</v>
      </c>
      <c r="C261" s="200" t="s">
        <v>295</v>
      </c>
      <c r="D261" s="197">
        <f>INDEX('BEFC_17-18'!$F$1:$F$505,MATCH('Spending per Student Analysis'!$A261,'BEFC_17-18'!A:A,0))</f>
        <v>0.9335</v>
      </c>
      <c r="E261" s="197">
        <f t="shared" si="28"/>
        <v>323</v>
      </c>
      <c r="F261" s="201">
        <f t="shared" si="29"/>
        <v>13787.057667542465</v>
      </c>
      <c r="G261" s="211">
        <f t="shared" si="31"/>
        <v>281</v>
      </c>
      <c r="H261" s="202">
        <f t="shared" si="30"/>
        <v>12078.655915942847</v>
      </c>
      <c r="I261" s="211">
        <f t="shared" si="32"/>
        <v>227</v>
      </c>
      <c r="K261" s="202">
        <f>INDEX('LECI_17-18'!$L$1:$L$507,MATCH('Spending per Student Analysis'!$A261,'LECI_17-18'!A:A,0))</f>
        <v>32728144.890000001</v>
      </c>
      <c r="L261" s="203">
        <f>INDEX('BEFC_17-18'!$T$1:$T$506,MATCH('Spending per Student Analysis'!$A261,'BEFC_17-18'!A:A,0))</f>
        <v>2373.8310000000001</v>
      </c>
      <c r="M261" s="203">
        <f>INDEX('BEFC_17-18'!$Z$1:$Z$506,MATCH('Spending per Student Analysis'!$A261,'BEFC_17-18'!A:A,0))</f>
        <v>335.75400000000002</v>
      </c>
      <c r="N261" s="203">
        <f t="shared" si="33"/>
        <v>2709.585</v>
      </c>
      <c r="R261" s="202">
        <f>INDEX('BEFC_17-18'!$AF$1:$AF$505,MATCH('Spending per Student Analysis'!$A261,'BEFC_17-18'!A:A,0))</f>
        <v>4611547.67</v>
      </c>
      <c r="S261" s="202"/>
      <c r="T261" s="202">
        <f>INDEX('BEFC_17-18'!$AD$1:$AD$505,MATCH('Spending per Student Analysis'!$A261,'BEFC_17-18'!A:A,0))</f>
        <v>429298</v>
      </c>
      <c r="AB261" s="202">
        <f>INDEX('Base Analysis'!$Q$1:$Q$503,MATCH('Spending per Student Analysis'!$A261,'Base Analysis'!A:A,0))</f>
        <v>5256279.62863049</v>
      </c>
      <c r="AC261" s="201">
        <f t="shared" si="34"/>
        <v>-644731.95863049012</v>
      </c>
    </row>
    <row r="262" spans="1:29" x14ac:dyDescent="0.2">
      <c r="A262" s="199">
        <v>113384603</v>
      </c>
      <c r="B262" s="200" t="s">
        <v>298</v>
      </c>
      <c r="C262" s="200" t="s">
        <v>295</v>
      </c>
      <c r="D262" s="197">
        <f>INDEX('BEFC_17-18'!$F$1:$F$505,MATCH('Spending per Student Analysis'!$A262,'BEFC_17-18'!A:A,0))</f>
        <v>1.5286999999999999</v>
      </c>
      <c r="E262" s="197">
        <f t="shared" si="28"/>
        <v>20</v>
      </c>
      <c r="F262" s="201">
        <f t="shared" si="29"/>
        <v>11908.696615550416</v>
      </c>
      <c r="G262" s="211">
        <f t="shared" si="31"/>
        <v>461</v>
      </c>
      <c r="H262" s="202">
        <f t="shared" si="30"/>
        <v>7787.0009352448778</v>
      </c>
      <c r="I262" s="211">
        <f t="shared" si="32"/>
        <v>498</v>
      </c>
      <c r="K262" s="202">
        <f>INDEX('LECI_17-18'!$L$1:$L$507,MATCH('Spending per Student Analysis'!$A262,'LECI_17-18'!A:A,0))</f>
        <v>59582019.619999997</v>
      </c>
      <c r="L262" s="203">
        <f>INDEX('BEFC_17-18'!$T$1:$T$506,MATCH('Spending per Student Analysis'!$A262,'BEFC_17-18'!A:A,0))</f>
        <v>5003.2359999999999</v>
      </c>
      <c r="M262" s="203">
        <f>INDEX('BEFC_17-18'!$Z$1:$Z$506,MATCH('Spending per Student Analysis'!$A262,'BEFC_17-18'!A:A,0))</f>
        <v>2648.2359999999999</v>
      </c>
      <c r="N262" s="203">
        <f t="shared" si="33"/>
        <v>7651.4719999999998</v>
      </c>
      <c r="R262" s="202">
        <f>INDEX('BEFC_17-18'!$AF$1:$AF$505,MATCH('Spending per Student Analysis'!$A262,'BEFC_17-18'!A:A,0))</f>
        <v>25983125.399999999</v>
      </c>
      <c r="S262" s="202"/>
      <c r="T262" s="202">
        <f>INDEX('BEFC_17-18'!$AD$1:$AD$505,MATCH('Spending per Student Analysis'!$A262,'BEFC_17-18'!A:A,0))</f>
        <v>3151344</v>
      </c>
      <c r="AB262" s="202">
        <f>INDEX('Base Analysis'!$Q$1:$Q$503,MATCH('Spending per Student Analysis'!$A262,'Base Analysis'!A:A,0))</f>
        <v>38584733.217911467</v>
      </c>
      <c r="AC262" s="201">
        <f t="shared" si="34"/>
        <v>-12601607.817911468</v>
      </c>
    </row>
    <row r="263" spans="1:29" x14ac:dyDescent="0.2">
      <c r="A263" s="199">
        <v>113385003</v>
      </c>
      <c r="B263" s="200" t="s">
        <v>299</v>
      </c>
      <c r="C263" s="200" t="s">
        <v>295</v>
      </c>
      <c r="D263" s="197">
        <f>INDEX('BEFC_17-18'!$F$1:$F$505,MATCH('Spending per Student Analysis'!$A263,'BEFC_17-18'!A:A,0))</f>
        <v>0.88590000000000002</v>
      </c>
      <c r="E263" s="197">
        <f t="shared" si="28"/>
        <v>353</v>
      </c>
      <c r="F263" s="201">
        <f t="shared" si="29"/>
        <v>13759.986366622006</v>
      </c>
      <c r="G263" s="211">
        <f t="shared" si="31"/>
        <v>287</v>
      </c>
      <c r="H263" s="202">
        <f t="shared" si="30"/>
        <v>12104.865239965513</v>
      </c>
      <c r="I263" s="211">
        <f t="shared" si="32"/>
        <v>223</v>
      </c>
      <c r="K263" s="202">
        <f>INDEX('LECI_17-18'!$L$1:$L$507,MATCH('Spending per Student Analysis'!$A263,'LECI_17-18'!A:A,0))</f>
        <v>31590672.059999999</v>
      </c>
      <c r="L263" s="203">
        <f>INDEX('BEFC_17-18'!$T$1:$T$506,MATCH('Spending per Student Analysis'!$A263,'BEFC_17-18'!A:A,0))</f>
        <v>2295.8359999999998</v>
      </c>
      <c r="M263" s="203">
        <f>INDEX('BEFC_17-18'!$Z$1:$Z$506,MATCH('Spending per Student Analysis'!$A263,'BEFC_17-18'!A:A,0))</f>
        <v>313.91399999999999</v>
      </c>
      <c r="N263" s="203">
        <f t="shared" si="33"/>
        <v>2609.75</v>
      </c>
      <c r="R263" s="202">
        <f>INDEX('BEFC_17-18'!$AF$1:$AF$505,MATCH('Spending per Student Analysis'!$A263,'BEFC_17-18'!A:A,0))</f>
        <v>7335501.3300000001</v>
      </c>
      <c r="S263" s="202"/>
      <c r="T263" s="202">
        <f>INDEX('BEFC_17-18'!$AD$1:$AD$505,MATCH('Spending per Student Analysis'!$A263,'BEFC_17-18'!A:A,0))</f>
        <v>345839</v>
      </c>
      <c r="AB263" s="202">
        <f>INDEX('Base Analysis'!$Q$1:$Q$503,MATCH('Spending per Student Analysis'!$A263,'Base Analysis'!A:A,0))</f>
        <v>4234411.7948985305</v>
      </c>
      <c r="AC263" s="201">
        <f t="shared" si="34"/>
        <v>3101089.5351014696</v>
      </c>
    </row>
    <row r="264" spans="1:29" x14ac:dyDescent="0.2">
      <c r="A264" s="199">
        <v>113385303</v>
      </c>
      <c r="B264" s="200" t="s">
        <v>300</v>
      </c>
      <c r="C264" s="200" t="s">
        <v>295</v>
      </c>
      <c r="D264" s="197">
        <f>INDEX('BEFC_17-18'!$F$1:$F$505,MATCH('Spending per Student Analysis'!$A264,'BEFC_17-18'!A:A,0))</f>
        <v>0.88900000000000001</v>
      </c>
      <c r="E264" s="197">
        <f t="shared" si="28"/>
        <v>351</v>
      </c>
      <c r="F264" s="201">
        <f t="shared" si="29"/>
        <v>10717.489022889435</v>
      </c>
      <c r="G264" s="211">
        <f t="shared" si="31"/>
        <v>499</v>
      </c>
      <c r="H264" s="202">
        <f t="shared" si="30"/>
        <v>9781.4487704519561</v>
      </c>
      <c r="I264" s="211">
        <f t="shared" si="32"/>
        <v>454</v>
      </c>
      <c r="K264" s="202">
        <f>INDEX('LECI_17-18'!$L$1:$L$507,MATCH('Spending per Student Analysis'!$A264,'LECI_17-18'!A:A,0))</f>
        <v>37726118.670000002</v>
      </c>
      <c r="L264" s="203">
        <f>INDEX('BEFC_17-18'!$T$1:$T$506,MATCH('Spending per Student Analysis'!$A264,'BEFC_17-18'!A:A,0))</f>
        <v>3520.0520000000001</v>
      </c>
      <c r="M264" s="203">
        <f>INDEX('BEFC_17-18'!$Z$1:$Z$506,MATCH('Spending per Student Analysis'!$A264,'BEFC_17-18'!A:A,0))</f>
        <v>336.85300000000001</v>
      </c>
      <c r="N264" s="203">
        <f t="shared" si="33"/>
        <v>3856.9050000000002</v>
      </c>
      <c r="R264" s="202">
        <f>INDEX('BEFC_17-18'!$AF$1:$AF$505,MATCH('Spending per Student Analysis'!$A264,'BEFC_17-18'!A:A,0))</f>
        <v>5928921.6699999999</v>
      </c>
      <c r="S264" s="202"/>
      <c r="T264" s="202">
        <f>INDEX('BEFC_17-18'!$AD$1:$AD$505,MATCH('Spending per Student Analysis'!$A264,'BEFC_17-18'!A:A,0))</f>
        <v>537473</v>
      </c>
      <c r="AB264" s="202">
        <f>INDEX('Base Analysis'!$Q$1:$Q$503,MATCH('Spending per Student Analysis'!$A264,'Base Analysis'!A:A,0))</f>
        <v>6580769.5454920772</v>
      </c>
      <c r="AC264" s="201">
        <f t="shared" si="34"/>
        <v>-651847.87549207732</v>
      </c>
    </row>
    <row r="265" spans="1:29" x14ac:dyDescent="0.2">
      <c r="A265" s="199">
        <v>114060503</v>
      </c>
      <c r="B265" s="200" t="s">
        <v>301</v>
      </c>
      <c r="C265" s="200" t="s">
        <v>302</v>
      </c>
      <c r="D265" s="197">
        <f>INDEX('BEFC_17-18'!$F$1:$F$505,MATCH('Spending per Student Analysis'!$A265,'BEFC_17-18'!A:A,0))</f>
        <v>1.0793999999999999</v>
      </c>
      <c r="E265" s="197">
        <f t="shared" si="28"/>
        <v>213</v>
      </c>
      <c r="F265" s="201">
        <f t="shared" si="29"/>
        <v>14852.182819675563</v>
      </c>
      <c r="G265" s="211">
        <f t="shared" si="31"/>
        <v>189</v>
      </c>
      <c r="H265" s="202">
        <f t="shared" si="30"/>
        <v>12219.367964256251</v>
      </c>
      <c r="I265" s="211">
        <f t="shared" si="32"/>
        <v>216</v>
      </c>
      <c r="K265" s="202">
        <f>INDEX('LECI_17-18'!$L$1:$L$507,MATCH('Spending per Student Analysis'!$A265,'LECI_17-18'!A:A,0))</f>
        <v>15892400</v>
      </c>
      <c r="L265" s="203">
        <f>INDEX('BEFC_17-18'!$T$1:$T$506,MATCH('Spending per Student Analysis'!$A265,'BEFC_17-18'!A:A,0))</f>
        <v>1070.038</v>
      </c>
      <c r="M265" s="203">
        <f>INDEX('BEFC_17-18'!$Z$1:$Z$506,MATCH('Spending per Student Analysis'!$A265,'BEFC_17-18'!A:A,0))</f>
        <v>230.553</v>
      </c>
      <c r="N265" s="203">
        <f t="shared" si="33"/>
        <v>1300.5909999999999</v>
      </c>
      <c r="R265" s="202">
        <f>INDEX('BEFC_17-18'!$AF$1:$AF$505,MATCH('Spending per Student Analysis'!$A265,'BEFC_17-18'!A:A,0))</f>
        <v>3124630.26</v>
      </c>
      <c r="S265" s="202"/>
      <c r="T265" s="202">
        <f>INDEX('BEFC_17-18'!$AD$1:$AD$505,MATCH('Spending per Student Analysis'!$A265,'BEFC_17-18'!A:A,0))</f>
        <v>353244</v>
      </c>
      <c r="AB265" s="202">
        <f>INDEX('Base Analysis'!$Q$1:$Q$503,MATCH('Spending per Student Analysis'!$A265,'Base Analysis'!A:A,0))</f>
        <v>4325078.8078363547</v>
      </c>
      <c r="AC265" s="201">
        <f t="shared" si="34"/>
        <v>-1200448.5478363549</v>
      </c>
    </row>
    <row r="266" spans="1:29" x14ac:dyDescent="0.2">
      <c r="A266" s="199">
        <v>114060753</v>
      </c>
      <c r="B266" s="200" t="s">
        <v>303</v>
      </c>
      <c r="C266" s="200" t="s">
        <v>302</v>
      </c>
      <c r="D266" s="197">
        <f>INDEX('BEFC_17-18'!$F$1:$F$505,MATCH('Spending per Student Analysis'!$A266,'BEFC_17-18'!A:A,0))</f>
        <v>0.75229999999999997</v>
      </c>
      <c r="E266" s="197">
        <f t="shared" si="28"/>
        <v>436</v>
      </c>
      <c r="F266" s="201">
        <f t="shared" si="29"/>
        <v>14140.357038488994</v>
      </c>
      <c r="G266" s="211">
        <f t="shared" si="31"/>
        <v>247</v>
      </c>
      <c r="H266" s="202">
        <f t="shared" si="30"/>
        <v>12962.255185911121</v>
      </c>
      <c r="I266" s="211">
        <f t="shared" si="32"/>
        <v>158</v>
      </c>
      <c r="K266" s="202">
        <f>INDEX('LECI_17-18'!$L$1:$L$507,MATCH('Spending per Student Analysis'!$A266,'LECI_17-18'!A:A,0))</f>
        <v>97936565.340000004</v>
      </c>
      <c r="L266" s="203">
        <f>INDEX('BEFC_17-18'!$T$1:$T$506,MATCH('Spending per Student Analysis'!$A266,'BEFC_17-18'!A:A,0))</f>
        <v>6926.0320000000002</v>
      </c>
      <c r="M266" s="203">
        <f>INDEX('BEFC_17-18'!$Z$1:$Z$506,MATCH('Spending per Student Analysis'!$A266,'BEFC_17-18'!A:A,0))</f>
        <v>629.48699999999997</v>
      </c>
      <c r="N266" s="203">
        <f t="shared" si="33"/>
        <v>7555.5190000000002</v>
      </c>
      <c r="R266" s="202">
        <f>INDEX('BEFC_17-18'!$AF$1:$AF$505,MATCH('Spending per Student Analysis'!$A266,'BEFC_17-18'!A:A,0))</f>
        <v>14076746.65</v>
      </c>
      <c r="S266" s="202"/>
      <c r="T266" s="202">
        <f>INDEX('BEFC_17-18'!$AD$1:$AD$505,MATCH('Spending per Student Analysis'!$A266,'BEFC_17-18'!A:A,0))</f>
        <v>843741</v>
      </c>
      <c r="AB266" s="202">
        <f>INDEX('Base Analysis'!$Q$1:$Q$503,MATCH('Spending per Student Analysis'!$A266,'Base Analysis'!A:A,0))</f>
        <v>10330672.746714786</v>
      </c>
      <c r="AC266" s="201">
        <f t="shared" si="34"/>
        <v>3746073.9032852147</v>
      </c>
    </row>
    <row r="267" spans="1:29" x14ac:dyDescent="0.2">
      <c r="A267" s="199">
        <v>114060853</v>
      </c>
      <c r="B267" s="200" t="s">
        <v>304</v>
      </c>
      <c r="C267" s="200" t="s">
        <v>302</v>
      </c>
      <c r="D267" s="197">
        <f>INDEX('BEFC_17-18'!$F$1:$F$505,MATCH('Spending per Student Analysis'!$A267,'BEFC_17-18'!A:A,0))</f>
        <v>0.86019999999999996</v>
      </c>
      <c r="E267" s="197">
        <f t="shared" si="28"/>
        <v>371</v>
      </c>
      <c r="F267" s="201">
        <f t="shared" si="29"/>
        <v>16971.537205985602</v>
      </c>
      <c r="G267" s="211">
        <f t="shared" si="31"/>
        <v>79</v>
      </c>
      <c r="H267" s="202">
        <f t="shared" si="30"/>
        <v>16274.795784162092</v>
      </c>
      <c r="I267" s="211">
        <f t="shared" si="32"/>
        <v>34</v>
      </c>
      <c r="K267" s="202">
        <f>INDEX('LECI_17-18'!$L$1:$L$507,MATCH('Spending per Student Analysis'!$A267,'LECI_17-18'!A:A,0))</f>
        <v>25453894.530000001</v>
      </c>
      <c r="L267" s="203">
        <f>INDEX('BEFC_17-18'!$T$1:$T$506,MATCH('Spending per Student Analysis'!$A267,'BEFC_17-18'!A:A,0))</f>
        <v>1499.799</v>
      </c>
      <c r="M267" s="203">
        <f>INDEX('BEFC_17-18'!$Z$1:$Z$506,MATCH('Spending per Student Analysis'!$A267,'BEFC_17-18'!A:A,0))</f>
        <v>64.207999999999998</v>
      </c>
      <c r="N267" s="203">
        <f t="shared" si="33"/>
        <v>1564.0070000000001</v>
      </c>
      <c r="R267" s="202">
        <f>INDEX('BEFC_17-18'!$AF$1:$AF$505,MATCH('Spending per Student Analysis'!$A267,'BEFC_17-18'!A:A,0))</f>
        <v>3932994.87</v>
      </c>
      <c r="S267" s="202"/>
      <c r="T267" s="202">
        <f>INDEX('BEFC_17-18'!$AD$1:$AD$505,MATCH('Spending per Student Analysis'!$A267,'BEFC_17-18'!A:A,0))</f>
        <v>197833</v>
      </c>
      <c r="AB267" s="202">
        <f>INDEX('Base Analysis'!$Q$1:$Q$503,MATCH('Spending per Student Analysis'!$A267,'Base Analysis'!A:A,0))</f>
        <v>2422243.4733220148</v>
      </c>
      <c r="AC267" s="201">
        <f t="shared" si="34"/>
        <v>1510751.3966779853</v>
      </c>
    </row>
    <row r="268" spans="1:29" x14ac:dyDescent="0.2">
      <c r="A268" s="199">
        <v>114061103</v>
      </c>
      <c r="B268" s="200" t="s">
        <v>305</v>
      </c>
      <c r="C268" s="200" t="s">
        <v>302</v>
      </c>
      <c r="D268" s="197">
        <f>INDEX('BEFC_17-18'!$F$1:$F$505,MATCH('Spending per Student Analysis'!$A268,'BEFC_17-18'!A:A,0))</f>
        <v>0.82210000000000005</v>
      </c>
      <c r="E268" s="197">
        <f t="shared" si="28"/>
        <v>393</v>
      </c>
      <c r="F268" s="201">
        <f t="shared" si="29"/>
        <v>15313.137154358807</v>
      </c>
      <c r="G268" s="211">
        <f t="shared" si="31"/>
        <v>150</v>
      </c>
      <c r="H268" s="202">
        <f t="shared" si="30"/>
        <v>13475.380616859413</v>
      </c>
      <c r="I268" s="211">
        <f t="shared" si="32"/>
        <v>126</v>
      </c>
      <c r="K268" s="202">
        <f>INDEX('LECI_17-18'!$L$1:$L$507,MATCH('Spending per Student Analysis'!$A268,'LECI_17-18'!A:A,0))</f>
        <v>40793615.479999997</v>
      </c>
      <c r="L268" s="203">
        <f>INDEX('BEFC_17-18'!$T$1:$T$506,MATCH('Spending per Student Analysis'!$A268,'BEFC_17-18'!A:A,0))</f>
        <v>2663.962</v>
      </c>
      <c r="M268" s="203">
        <f>INDEX('BEFC_17-18'!$Z$1:$Z$506,MATCH('Spending per Student Analysis'!$A268,'BEFC_17-18'!A:A,0))</f>
        <v>363.30799999999999</v>
      </c>
      <c r="N268" s="203">
        <f t="shared" si="33"/>
        <v>3027.27</v>
      </c>
      <c r="R268" s="202">
        <f>INDEX('BEFC_17-18'!$AF$1:$AF$505,MATCH('Spending per Student Analysis'!$A268,'BEFC_17-18'!A:A,0))</f>
        <v>5918779.3499999996</v>
      </c>
      <c r="S268" s="202"/>
      <c r="T268" s="202">
        <f>INDEX('BEFC_17-18'!$AD$1:$AD$505,MATCH('Spending per Student Analysis'!$A268,'BEFC_17-18'!A:A,0))</f>
        <v>415791</v>
      </c>
      <c r="AB268" s="202">
        <f>INDEX('Base Analysis'!$Q$1:$Q$503,MATCH('Spending per Student Analysis'!$A268,'Base Analysis'!A:A,0))</f>
        <v>5090908.1312328791</v>
      </c>
      <c r="AC268" s="201">
        <f t="shared" si="34"/>
        <v>827871.2187671205</v>
      </c>
    </row>
    <row r="269" spans="1:29" x14ac:dyDescent="0.2">
      <c r="A269" s="199">
        <v>114061503</v>
      </c>
      <c r="B269" s="200" t="s">
        <v>306</v>
      </c>
      <c r="C269" s="200" t="s">
        <v>302</v>
      </c>
      <c r="D269" s="197">
        <f>INDEX('BEFC_17-18'!$F$1:$F$505,MATCH('Spending per Student Analysis'!$A269,'BEFC_17-18'!A:A,0))</f>
        <v>0.70279999999999998</v>
      </c>
      <c r="E269" s="197">
        <f t="shared" si="28"/>
        <v>448</v>
      </c>
      <c r="F269" s="201">
        <f t="shared" si="29"/>
        <v>13462.196150936956</v>
      </c>
      <c r="G269" s="211">
        <f t="shared" si="31"/>
        <v>328</v>
      </c>
      <c r="H269" s="202">
        <f t="shared" si="30"/>
        <v>12495.390315377419</v>
      </c>
      <c r="I269" s="211">
        <f t="shared" si="32"/>
        <v>190</v>
      </c>
      <c r="K269" s="202">
        <f>INDEX('LECI_17-18'!$L$1:$L$507,MATCH('Spending per Student Analysis'!$A269,'LECI_17-18'!A:A,0))</f>
        <v>46221198.5</v>
      </c>
      <c r="L269" s="203">
        <f>INDEX('BEFC_17-18'!$T$1:$T$506,MATCH('Spending per Student Analysis'!$A269,'BEFC_17-18'!A:A,0))</f>
        <v>3433.4070000000002</v>
      </c>
      <c r="M269" s="203">
        <f>INDEX('BEFC_17-18'!$Z$1:$Z$506,MATCH('Spending per Student Analysis'!$A269,'BEFC_17-18'!A:A,0))</f>
        <v>265.65300000000002</v>
      </c>
      <c r="N269" s="203">
        <f t="shared" si="33"/>
        <v>3699.0600000000004</v>
      </c>
      <c r="R269" s="202">
        <f>INDEX('BEFC_17-18'!$AF$1:$AF$505,MATCH('Spending per Student Analysis'!$A269,'BEFC_17-18'!A:A,0))</f>
        <v>8086559.3300000001</v>
      </c>
      <c r="S269" s="202"/>
      <c r="T269" s="202">
        <f>INDEX('BEFC_17-18'!$AD$1:$AD$505,MATCH('Spending per Student Analysis'!$A269,'BEFC_17-18'!A:A,0))</f>
        <v>432786</v>
      </c>
      <c r="AB269" s="202">
        <f>INDEX('Base Analysis'!$Q$1:$Q$503,MATCH('Spending per Student Analysis'!$A269,'Base Analysis'!A:A,0))</f>
        <v>5298992.0882953517</v>
      </c>
      <c r="AC269" s="201">
        <f t="shared" si="34"/>
        <v>2787567.2417046484</v>
      </c>
    </row>
    <row r="270" spans="1:29" x14ac:dyDescent="0.2">
      <c r="A270" s="199">
        <v>114062003</v>
      </c>
      <c r="B270" s="200" t="s">
        <v>307</v>
      </c>
      <c r="C270" s="200" t="s">
        <v>302</v>
      </c>
      <c r="D270" s="197">
        <f>INDEX('BEFC_17-18'!$F$1:$F$505,MATCH('Spending per Student Analysis'!$A270,'BEFC_17-18'!A:A,0))</f>
        <v>0.72950000000000004</v>
      </c>
      <c r="E270" s="197">
        <f t="shared" si="28"/>
        <v>443</v>
      </c>
      <c r="F270" s="201">
        <f t="shared" si="29"/>
        <v>14344.213436410175</v>
      </c>
      <c r="G270" s="211">
        <f t="shared" si="31"/>
        <v>230</v>
      </c>
      <c r="H270" s="202">
        <f t="shared" si="30"/>
        <v>13014.700588734302</v>
      </c>
      <c r="I270" s="211">
        <f t="shared" si="32"/>
        <v>154</v>
      </c>
      <c r="K270" s="202">
        <f>INDEX('LECI_17-18'!$L$1:$L$507,MATCH('Spending per Student Analysis'!$A270,'LECI_17-18'!A:A,0))</f>
        <v>58866701.130000003</v>
      </c>
      <c r="L270" s="203">
        <f>INDEX('BEFC_17-18'!$T$1:$T$506,MATCH('Spending per Student Analysis'!$A270,'BEFC_17-18'!A:A,0))</f>
        <v>4103.8639999999996</v>
      </c>
      <c r="M270" s="203">
        <f>INDEX('BEFC_17-18'!$Z$1:$Z$506,MATCH('Spending per Student Analysis'!$A270,'BEFC_17-18'!A:A,0))</f>
        <v>419.22899999999998</v>
      </c>
      <c r="N270" s="203">
        <f t="shared" si="33"/>
        <v>4523.0929999999998</v>
      </c>
      <c r="R270" s="202">
        <f>INDEX('BEFC_17-18'!$AF$1:$AF$505,MATCH('Spending per Student Analysis'!$A270,'BEFC_17-18'!A:A,0))</f>
        <v>8143037.3799999999</v>
      </c>
      <c r="S270" s="202"/>
      <c r="T270" s="202">
        <f>INDEX('BEFC_17-18'!$AD$1:$AD$505,MATCH('Spending per Student Analysis'!$A270,'BEFC_17-18'!A:A,0))</f>
        <v>578911</v>
      </c>
      <c r="AB270" s="202">
        <f>INDEX('Base Analysis'!$Q$1:$Q$503,MATCH('Spending per Student Analysis'!$A270,'Base Analysis'!A:A,0))</f>
        <v>7088123.4733059676</v>
      </c>
      <c r="AC270" s="201">
        <f t="shared" si="34"/>
        <v>1054913.9066940323</v>
      </c>
    </row>
    <row r="271" spans="1:29" x14ac:dyDescent="0.2">
      <c r="A271" s="199">
        <v>114062503</v>
      </c>
      <c r="B271" s="200" t="s">
        <v>308</v>
      </c>
      <c r="C271" s="200" t="s">
        <v>302</v>
      </c>
      <c r="D271" s="197">
        <f>INDEX('BEFC_17-18'!$F$1:$F$505,MATCH('Spending per Student Analysis'!$A271,'BEFC_17-18'!A:A,0))</f>
        <v>0.79530000000000001</v>
      </c>
      <c r="E271" s="197">
        <f t="shared" si="28"/>
        <v>415</v>
      </c>
      <c r="F271" s="201">
        <f t="shared" si="29"/>
        <v>14079.410541324038</v>
      </c>
      <c r="G271" s="211">
        <f t="shared" si="31"/>
        <v>254</v>
      </c>
      <c r="H271" s="202">
        <f t="shared" si="30"/>
        <v>12751.530373057538</v>
      </c>
      <c r="I271" s="211">
        <f t="shared" si="32"/>
        <v>169</v>
      </c>
      <c r="K271" s="202">
        <f>INDEX('LECI_17-18'!$L$1:$L$507,MATCH('Spending per Student Analysis'!$A271,'LECI_17-18'!A:A,0))</f>
        <v>36556724.850000001</v>
      </c>
      <c r="L271" s="203">
        <f>INDEX('BEFC_17-18'!$T$1:$T$506,MATCH('Spending per Student Analysis'!$A271,'BEFC_17-18'!A:A,0))</f>
        <v>2596.4670000000001</v>
      </c>
      <c r="M271" s="203">
        <f>INDEX('BEFC_17-18'!$Z$1:$Z$506,MATCH('Spending per Student Analysis'!$A271,'BEFC_17-18'!A:A,0))</f>
        <v>270.38299999999998</v>
      </c>
      <c r="N271" s="203">
        <f t="shared" si="33"/>
        <v>2866.85</v>
      </c>
      <c r="R271" s="202">
        <f>INDEX('BEFC_17-18'!$AF$1:$AF$505,MATCH('Spending per Student Analysis'!$A271,'BEFC_17-18'!A:A,0))</f>
        <v>5636099.0199999996</v>
      </c>
      <c r="S271" s="202"/>
      <c r="T271" s="202">
        <f>INDEX('BEFC_17-18'!$AD$1:$AD$505,MATCH('Spending per Student Analysis'!$A271,'BEFC_17-18'!A:A,0))</f>
        <v>421296</v>
      </c>
      <c r="AB271" s="202">
        <f>INDEX('Base Analysis'!$Q$1:$Q$503,MATCH('Spending per Student Analysis'!$A271,'Base Analysis'!A:A,0))</f>
        <v>5158301.9599510655</v>
      </c>
      <c r="AC271" s="201">
        <f t="shared" si="34"/>
        <v>477797.06004893407</v>
      </c>
    </row>
    <row r="272" spans="1:29" x14ac:dyDescent="0.2">
      <c r="A272" s="199">
        <v>114063003</v>
      </c>
      <c r="B272" s="200" t="s">
        <v>309</v>
      </c>
      <c r="C272" s="200" t="s">
        <v>302</v>
      </c>
      <c r="D272" s="197">
        <f>INDEX('BEFC_17-18'!$F$1:$F$505,MATCH('Spending per Student Analysis'!$A272,'BEFC_17-18'!A:A,0))</f>
        <v>0.88280000000000003</v>
      </c>
      <c r="E272" s="197">
        <f t="shared" si="28"/>
        <v>357</v>
      </c>
      <c r="F272" s="201">
        <f t="shared" si="29"/>
        <v>14112.022666139508</v>
      </c>
      <c r="G272" s="211">
        <f t="shared" si="31"/>
        <v>249</v>
      </c>
      <c r="H272" s="202">
        <f t="shared" si="30"/>
        <v>12825.751497746785</v>
      </c>
      <c r="I272" s="211">
        <f t="shared" si="32"/>
        <v>165</v>
      </c>
      <c r="K272" s="202">
        <f>INDEX('LECI_17-18'!$L$1:$L$507,MATCH('Spending per Student Analysis'!$A272,'LECI_17-18'!A:A,0))</f>
        <v>58108849.939999998</v>
      </c>
      <c r="L272" s="203">
        <f>INDEX('BEFC_17-18'!$T$1:$T$506,MATCH('Spending per Student Analysis'!$A272,'BEFC_17-18'!A:A,0))</f>
        <v>4117.6840000000002</v>
      </c>
      <c r="M272" s="203">
        <f>INDEX('BEFC_17-18'!$Z$1:$Z$506,MATCH('Spending per Student Analysis'!$A272,'BEFC_17-18'!A:A,0))</f>
        <v>412.95499999999998</v>
      </c>
      <c r="N272" s="203">
        <f t="shared" si="33"/>
        <v>4530.6390000000001</v>
      </c>
      <c r="R272" s="202">
        <f>INDEX('BEFC_17-18'!$AF$1:$AF$505,MATCH('Spending per Student Analysis'!$A272,'BEFC_17-18'!A:A,0))</f>
        <v>5558303.1100000003</v>
      </c>
      <c r="S272" s="202"/>
      <c r="T272" s="202">
        <f>INDEX('BEFC_17-18'!$AD$1:$AD$505,MATCH('Spending per Student Analysis'!$A272,'BEFC_17-18'!A:A,0))</f>
        <v>661284</v>
      </c>
      <c r="AB272" s="202">
        <f>INDEX('Base Analysis'!$Q$1:$Q$503,MATCH('Spending per Student Analysis'!$A272,'Base Analysis'!A:A,0))</f>
        <v>8096698.1910253344</v>
      </c>
      <c r="AC272" s="201">
        <f t="shared" si="34"/>
        <v>-2538395.0810253341</v>
      </c>
    </row>
    <row r="273" spans="1:29" x14ac:dyDescent="0.2">
      <c r="A273" s="199">
        <v>114063503</v>
      </c>
      <c r="B273" s="200" t="s">
        <v>310</v>
      </c>
      <c r="C273" s="200" t="s">
        <v>302</v>
      </c>
      <c r="D273" s="197">
        <f>INDEX('BEFC_17-18'!$F$1:$F$505,MATCH('Spending per Student Analysis'!$A273,'BEFC_17-18'!A:A,0))</f>
        <v>0.95909999999999995</v>
      </c>
      <c r="E273" s="197">
        <f t="shared" si="28"/>
        <v>307</v>
      </c>
      <c r="F273" s="201">
        <f t="shared" si="29"/>
        <v>14630.330861062756</v>
      </c>
      <c r="G273" s="211">
        <f t="shared" si="31"/>
        <v>206</v>
      </c>
      <c r="H273" s="202">
        <f t="shared" si="30"/>
        <v>12422.260748673458</v>
      </c>
      <c r="I273" s="211">
        <f t="shared" si="32"/>
        <v>198</v>
      </c>
      <c r="K273" s="202">
        <f>INDEX('LECI_17-18'!$L$1:$L$507,MATCH('Spending per Student Analysis'!$A273,'LECI_17-18'!A:A,0))</f>
        <v>33096120</v>
      </c>
      <c r="L273" s="203">
        <f>INDEX('BEFC_17-18'!$T$1:$T$506,MATCH('Spending per Student Analysis'!$A273,'BEFC_17-18'!A:A,0))</f>
        <v>2262.1579999999999</v>
      </c>
      <c r="M273" s="203">
        <f>INDEX('BEFC_17-18'!$Z$1:$Z$506,MATCH('Spending per Student Analysis'!$A273,'BEFC_17-18'!A:A,0))</f>
        <v>402.101</v>
      </c>
      <c r="N273" s="203">
        <f t="shared" si="33"/>
        <v>2664.259</v>
      </c>
      <c r="R273" s="202">
        <f>INDEX('BEFC_17-18'!$AF$1:$AF$505,MATCH('Spending per Student Analysis'!$A273,'BEFC_17-18'!A:A,0))</f>
        <v>6402876.8899999997</v>
      </c>
      <c r="S273" s="202"/>
      <c r="T273" s="202">
        <f>INDEX('BEFC_17-18'!$AD$1:$AD$505,MATCH('Spending per Student Analysis'!$A273,'BEFC_17-18'!A:A,0))</f>
        <v>454096</v>
      </c>
      <c r="AB273" s="202">
        <f>INDEX('Base Analysis'!$Q$1:$Q$503,MATCH('Spending per Student Analysis'!$A273,'Base Analysis'!A:A,0))</f>
        <v>5559898.7884719493</v>
      </c>
      <c r="AC273" s="201">
        <f t="shared" si="34"/>
        <v>842978.10152805038</v>
      </c>
    </row>
    <row r="274" spans="1:29" x14ac:dyDescent="0.2">
      <c r="A274" s="199">
        <v>114064003</v>
      </c>
      <c r="B274" s="200" t="s">
        <v>311</v>
      </c>
      <c r="C274" s="200" t="s">
        <v>302</v>
      </c>
      <c r="D274" s="197">
        <f>INDEX('BEFC_17-18'!$F$1:$F$505,MATCH('Spending per Student Analysis'!$A274,'BEFC_17-18'!A:A,0))</f>
        <v>0.9012</v>
      </c>
      <c r="E274" s="197">
        <f t="shared" si="28"/>
        <v>347</v>
      </c>
      <c r="F274" s="201">
        <f t="shared" si="29"/>
        <v>19759.005774943798</v>
      </c>
      <c r="G274" s="211">
        <f t="shared" si="31"/>
        <v>21</v>
      </c>
      <c r="H274" s="202">
        <f t="shared" si="30"/>
        <v>16799.137489744284</v>
      </c>
      <c r="I274" s="211">
        <f t="shared" si="32"/>
        <v>27</v>
      </c>
      <c r="K274" s="202">
        <f>INDEX('LECI_17-18'!$L$1:$L$507,MATCH('Spending per Student Analysis'!$A274,'LECI_17-18'!A:A,0))</f>
        <v>27395999.82</v>
      </c>
      <c r="L274" s="203">
        <f>INDEX('BEFC_17-18'!$T$1:$T$506,MATCH('Spending per Student Analysis'!$A274,'BEFC_17-18'!A:A,0))</f>
        <v>1386.5070000000001</v>
      </c>
      <c r="M274" s="203">
        <f>INDEX('BEFC_17-18'!$Z$1:$Z$506,MATCH('Spending per Student Analysis'!$A274,'BEFC_17-18'!A:A,0))</f>
        <v>244.291</v>
      </c>
      <c r="N274" s="203">
        <f t="shared" si="33"/>
        <v>1630.798</v>
      </c>
      <c r="R274" s="202">
        <f>INDEX('BEFC_17-18'!$AF$1:$AF$505,MATCH('Spending per Student Analysis'!$A274,'BEFC_17-18'!A:A,0))</f>
        <v>3164488.86</v>
      </c>
      <c r="S274" s="202"/>
      <c r="T274" s="202">
        <f>INDEX('BEFC_17-18'!$AD$1:$AD$505,MATCH('Spending per Student Analysis'!$A274,'BEFC_17-18'!A:A,0))</f>
        <v>206553</v>
      </c>
      <c r="AB274" s="202">
        <f>INDEX('Base Analysis'!$Q$1:$Q$503,MATCH('Spending per Student Analysis'!$A274,'Base Analysis'!A:A,0))</f>
        <v>2529008.8106333283</v>
      </c>
      <c r="AC274" s="201">
        <f t="shared" si="34"/>
        <v>635480.04936667159</v>
      </c>
    </row>
    <row r="275" spans="1:29" x14ac:dyDescent="0.2">
      <c r="A275" s="199">
        <v>114065503</v>
      </c>
      <c r="B275" s="200" t="s">
        <v>312</v>
      </c>
      <c r="C275" s="200" t="s">
        <v>302</v>
      </c>
      <c r="D275" s="197">
        <f>INDEX('BEFC_17-18'!$F$1:$F$505,MATCH('Spending per Student Analysis'!$A275,'BEFC_17-18'!A:A,0))</f>
        <v>0.88519999999999999</v>
      </c>
      <c r="E275" s="197">
        <f t="shared" si="28"/>
        <v>354</v>
      </c>
      <c r="F275" s="201">
        <f t="shared" si="29"/>
        <v>12657.314798221747</v>
      </c>
      <c r="G275" s="211">
        <f t="shared" si="31"/>
        <v>410</v>
      </c>
      <c r="H275" s="202">
        <f t="shared" si="30"/>
        <v>11018.882845376749</v>
      </c>
      <c r="I275" s="211">
        <f t="shared" si="32"/>
        <v>341</v>
      </c>
      <c r="K275" s="202">
        <f>INDEX('LECI_17-18'!$L$1:$L$507,MATCH('Spending per Student Analysis'!$A275,'LECI_17-18'!A:A,0))</f>
        <v>46969156.130000003</v>
      </c>
      <c r="L275" s="203">
        <f>INDEX('BEFC_17-18'!$T$1:$T$506,MATCH('Spending per Student Analysis'!$A275,'BEFC_17-18'!A:A,0))</f>
        <v>3710.8310000000001</v>
      </c>
      <c r="M275" s="203">
        <f>INDEX('BEFC_17-18'!$Z$1:$Z$506,MATCH('Spending per Student Analysis'!$A275,'BEFC_17-18'!A:A,0))</f>
        <v>551.77499999999998</v>
      </c>
      <c r="N275" s="203">
        <f t="shared" si="33"/>
        <v>4262.6059999999998</v>
      </c>
      <c r="R275" s="202">
        <f>INDEX('BEFC_17-18'!$AF$1:$AF$505,MATCH('Spending per Student Analysis'!$A275,'BEFC_17-18'!A:A,0))</f>
        <v>4617476.16</v>
      </c>
      <c r="S275" s="202"/>
      <c r="T275" s="202">
        <f>INDEX('BEFC_17-18'!$AD$1:$AD$505,MATCH('Spending per Student Analysis'!$A275,'BEFC_17-18'!A:A,0))</f>
        <v>788511</v>
      </c>
      <c r="AB275" s="202">
        <f>INDEX('Base Analysis'!$Q$1:$Q$503,MATCH('Spending per Student Analysis'!$A275,'Base Analysis'!A:A,0))</f>
        <v>9654442.6712699048</v>
      </c>
      <c r="AC275" s="201">
        <f t="shared" si="34"/>
        <v>-5036966.5112699047</v>
      </c>
    </row>
    <row r="276" spans="1:29" x14ac:dyDescent="0.2">
      <c r="A276" s="199">
        <v>114066503</v>
      </c>
      <c r="B276" s="200" t="s">
        <v>313</v>
      </c>
      <c r="C276" s="200" t="s">
        <v>302</v>
      </c>
      <c r="D276" s="197">
        <f>INDEX('BEFC_17-18'!$F$1:$F$505,MATCH('Spending per Student Analysis'!$A276,'BEFC_17-18'!A:A,0))</f>
        <v>0.77210000000000001</v>
      </c>
      <c r="E276" s="197">
        <f t="shared" si="28"/>
        <v>428</v>
      </c>
      <c r="F276" s="201">
        <f t="shared" si="29"/>
        <v>15812.906011435598</v>
      </c>
      <c r="G276" s="211">
        <f t="shared" si="31"/>
        <v>131</v>
      </c>
      <c r="H276" s="202">
        <f t="shared" si="30"/>
        <v>15295.77519837915</v>
      </c>
      <c r="I276" s="211">
        <f t="shared" si="32"/>
        <v>54</v>
      </c>
      <c r="K276" s="202">
        <f>INDEX('LECI_17-18'!$L$1:$L$507,MATCH('Spending per Student Analysis'!$A276,'LECI_17-18'!A:A,0))</f>
        <v>27049920.719999999</v>
      </c>
      <c r="L276" s="203">
        <f>INDEX('BEFC_17-18'!$T$1:$T$506,MATCH('Spending per Student Analysis'!$A276,'BEFC_17-18'!A:A,0))</f>
        <v>1710.623</v>
      </c>
      <c r="M276" s="203">
        <f>INDEX('BEFC_17-18'!$Z$1:$Z$506,MATCH('Spending per Student Analysis'!$A276,'BEFC_17-18'!A:A,0))</f>
        <v>57.834000000000003</v>
      </c>
      <c r="N276" s="203">
        <f t="shared" si="33"/>
        <v>1768.4570000000001</v>
      </c>
      <c r="R276" s="202">
        <f>INDEX('BEFC_17-18'!$AF$1:$AF$505,MATCH('Spending per Student Analysis'!$A276,'BEFC_17-18'!A:A,0))</f>
        <v>3709264.08</v>
      </c>
      <c r="S276" s="202"/>
      <c r="T276" s="202">
        <f>INDEX('BEFC_17-18'!$AD$1:$AD$505,MATCH('Spending per Student Analysis'!$A276,'BEFC_17-18'!A:A,0))</f>
        <v>187297</v>
      </c>
      <c r="AB276" s="202">
        <f>INDEX('Base Analysis'!$Q$1:$Q$503,MATCH('Spending per Student Analysis'!$A276,'Base Analysis'!A:A,0))</f>
        <v>2293242.9532933063</v>
      </c>
      <c r="AC276" s="201">
        <f t="shared" si="34"/>
        <v>1416021.1267066938</v>
      </c>
    </row>
    <row r="277" spans="1:29" x14ac:dyDescent="0.2">
      <c r="A277" s="199">
        <v>114067002</v>
      </c>
      <c r="B277" s="200" t="s">
        <v>314</v>
      </c>
      <c r="C277" s="200" t="s">
        <v>302</v>
      </c>
      <c r="D277" s="197">
        <f>INDEX('BEFC_17-18'!$F$1:$F$505,MATCH('Spending per Student Analysis'!$A277,'BEFC_17-18'!A:A,0))</f>
        <v>2.0011999999999999</v>
      </c>
      <c r="E277" s="197">
        <f t="shared" si="28"/>
        <v>3</v>
      </c>
      <c r="F277" s="201">
        <f t="shared" si="29"/>
        <v>11227.185309098926</v>
      </c>
      <c r="G277" s="211">
        <f t="shared" si="31"/>
        <v>493</v>
      </c>
      <c r="H277" s="202">
        <f t="shared" si="30"/>
        <v>6524.6962405767754</v>
      </c>
      <c r="I277" s="211">
        <f t="shared" si="32"/>
        <v>500</v>
      </c>
      <c r="K277" s="202">
        <f>INDEX('LECI_17-18'!$L$1:$L$507,MATCH('Spending per Student Analysis'!$A277,'LECI_17-18'!A:A,0))</f>
        <v>203538753.96000001</v>
      </c>
      <c r="L277" s="203">
        <f>INDEX('BEFC_17-18'!$T$1:$T$506,MATCH('Spending per Student Analysis'!$A277,'BEFC_17-18'!A:A,0))</f>
        <v>18129.098999999998</v>
      </c>
      <c r="M277" s="203">
        <f>INDEX('BEFC_17-18'!$Z$1:$Z$506,MATCH('Spending per Student Analysis'!$A277,'BEFC_17-18'!A:A,0))</f>
        <v>13066.031999999999</v>
      </c>
      <c r="N277" s="203">
        <f t="shared" si="33"/>
        <v>31195.130999999998</v>
      </c>
      <c r="R277" s="202">
        <f>INDEX('BEFC_17-18'!$AF$1:$AF$505,MATCH('Spending per Student Analysis'!$A277,'BEFC_17-18'!A:A,0))</f>
        <v>117637835.65000001</v>
      </c>
      <c r="S277" s="202"/>
      <c r="T277" s="202">
        <f>INDEX('BEFC_17-18'!$AD$1:$AD$505,MATCH('Spending per Student Analysis'!$A277,'BEFC_17-18'!A:A,0))</f>
        <v>17338416</v>
      </c>
      <c r="AB277" s="202">
        <f>INDEX('Base Analysis'!$Q$1:$Q$503,MATCH('Spending per Student Analysis'!$A277,'Base Analysis'!A:A,0))</f>
        <v>212289781.03105143</v>
      </c>
      <c r="AC277" s="201">
        <f t="shared" si="34"/>
        <v>-94651945.381051421</v>
      </c>
    </row>
    <row r="278" spans="1:29" x14ac:dyDescent="0.2">
      <c r="A278" s="199">
        <v>114067503</v>
      </c>
      <c r="B278" s="200" t="s">
        <v>315</v>
      </c>
      <c r="C278" s="200" t="s">
        <v>302</v>
      </c>
      <c r="D278" s="197">
        <f>INDEX('BEFC_17-18'!$F$1:$F$505,MATCH('Spending per Student Analysis'!$A278,'BEFC_17-18'!A:A,0))</f>
        <v>0.77910000000000001</v>
      </c>
      <c r="E278" s="197">
        <f t="shared" si="28"/>
        <v>422</v>
      </c>
      <c r="F278" s="201">
        <f t="shared" si="29"/>
        <v>15228.443716465486</v>
      </c>
      <c r="G278" s="211">
        <f t="shared" si="31"/>
        <v>160</v>
      </c>
      <c r="H278" s="202">
        <f t="shared" si="30"/>
        <v>14092.207438241112</v>
      </c>
      <c r="I278" s="211">
        <f t="shared" si="32"/>
        <v>95</v>
      </c>
      <c r="K278" s="202">
        <f>INDEX('LECI_17-18'!$L$1:$L$507,MATCH('Spending per Student Analysis'!$A278,'LECI_17-18'!A:A,0))</f>
        <v>31322411.260000002</v>
      </c>
      <c r="L278" s="203">
        <f>INDEX('BEFC_17-18'!$T$1:$T$506,MATCH('Spending per Student Analysis'!$A278,'BEFC_17-18'!A:A,0))</f>
        <v>2056.8359999999998</v>
      </c>
      <c r="M278" s="203">
        <f>INDEX('BEFC_17-18'!$Z$1:$Z$506,MATCH('Spending per Student Analysis'!$A278,'BEFC_17-18'!A:A,0))</f>
        <v>165.84</v>
      </c>
      <c r="N278" s="203">
        <f t="shared" si="33"/>
        <v>2222.6759999999999</v>
      </c>
      <c r="R278" s="202">
        <f>INDEX('BEFC_17-18'!$AF$1:$AF$505,MATCH('Spending per Student Analysis'!$A278,'BEFC_17-18'!A:A,0))</f>
        <v>2430888.5699999998</v>
      </c>
      <c r="S278" s="202"/>
      <c r="T278" s="202">
        <f>INDEX('BEFC_17-18'!$AD$1:$AD$505,MATCH('Spending per Student Analysis'!$A278,'BEFC_17-18'!A:A,0))</f>
        <v>333402</v>
      </c>
      <c r="AB278" s="202">
        <f>INDEX('Base Analysis'!$Q$1:$Q$503,MATCH('Spending per Student Analysis'!$A278,'Base Analysis'!A:A,0))</f>
        <v>4082139.9508679314</v>
      </c>
      <c r="AC278" s="201">
        <f t="shared" si="34"/>
        <v>-1651251.3808679315</v>
      </c>
    </row>
    <row r="279" spans="1:29" x14ac:dyDescent="0.2">
      <c r="A279" s="199">
        <v>114068003</v>
      </c>
      <c r="B279" s="200" t="s">
        <v>316</v>
      </c>
      <c r="C279" s="200" t="s">
        <v>302</v>
      </c>
      <c r="D279" s="197">
        <f>INDEX('BEFC_17-18'!$F$1:$F$505,MATCH('Spending per Student Analysis'!$A279,'BEFC_17-18'!A:A,0))</f>
        <v>0.88280000000000003</v>
      </c>
      <c r="E279" s="197">
        <f t="shared" si="28"/>
        <v>357</v>
      </c>
      <c r="F279" s="201">
        <f t="shared" si="29"/>
        <v>17726.611242775769</v>
      </c>
      <c r="G279" s="211">
        <f t="shared" si="31"/>
        <v>56</v>
      </c>
      <c r="H279" s="202">
        <f t="shared" si="30"/>
        <v>14901.400467770171</v>
      </c>
      <c r="I279" s="211">
        <f t="shared" si="32"/>
        <v>62</v>
      </c>
      <c r="K279" s="202">
        <f>INDEX('LECI_17-18'!$L$1:$L$507,MATCH('Spending per Student Analysis'!$A279,'LECI_17-18'!A:A,0))</f>
        <v>25580563.620000001</v>
      </c>
      <c r="L279" s="203">
        <f>INDEX('BEFC_17-18'!$T$1:$T$506,MATCH('Spending per Student Analysis'!$A279,'BEFC_17-18'!A:A,0))</f>
        <v>1443.06</v>
      </c>
      <c r="M279" s="203">
        <f>INDEX('BEFC_17-18'!$Z$1:$Z$506,MATCH('Spending per Student Analysis'!$A279,'BEFC_17-18'!A:A,0))</f>
        <v>273.59500000000003</v>
      </c>
      <c r="N279" s="203">
        <f t="shared" si="33"/>
        <v>1716.655</v>
      </c>
      <c r="R279" s="202">
        <f>INDEX('BEFC_17-18'!$AF$1:$AF$505,MATCH('Spending per Student Analysis'!$A279,'BEFC_17-18'!A:A,0))</f>
        <v>3849907.89</v>
      </c>
      <c r="S279" s="202"/>
      <c r="T279" s="202">
        <f>INDEX('BEFC_17-18'!$AD$1:$AD$505,MATCH('Spending per Student Analysis'!$A279,'BEFC_17-18'!A:A,0))</f>
        <v>270917</v>
      </c>
      <c r="AB279" s="202">
        <f>INDEX('Base Analysis'!$Q$1:$Q$503,MATCH('Spending per Student Analysis'!$A279,'Base Analysis'!A:A,0))</f>
        <v>3317082.6178359776</v>
      </c>
      <c r="AC279" s="201">
        <f t="shared" si="34"/>
        <v>532825.27216402255</v>
      </c>
    </row>
    <row r="280" spans="1:29" x14ac:dyDescent="0.2">
      <c r="A280" s="199">
        <v>114068103</v>
      </c>
      <c r="B280" s="200" t="s">
        <v>317</v>
      </c>
      <c r="C280" s="200" t="s">
        <v>302</v>
      </c>
      <c r="D280" s="197">
        <f>INDEX('BEFC_17-18'!$F$1:$F$505,MATCH('Spending per Student Analysis'!$A280,'BEFC_17-18'!A:A,0))</f>
        <v>0.75280000000000002</v>
      </c>
      <c r="E280" s="197">
        <f t="shared" si="28"/>
        <v>435</v>
      </c>
      <c r="F280" s="201">
        <f t="shared" si="29"/>
        <v>14093.285432985509</v>
      </c>
      <c r="G280" s="211">
        <f t="shared" si="31"/>
        <v>252</v>
      </c>
      <c r="H280" s="202">
        <f t="shared" si="30"/>
        <v>12906.524545180564</v>
      </c>
      <c r="I280" s="211">
        <f t="shared" si="32"/>
        <v>161</v>
      </c>
      <c r="K280" s="202">
        <f>INDEX('LECI_17-18'!$L$1:$L$507,MATCH('Spending per Student Analysis'!$A280,'LECI_17-18'!A:A,0))</f>
        <v>49077033.770000003</v>
      </c>
      <c r="L280" s="203">
        <f>INDEX('BEFC_17-18'!$T$1:$T$506,MATCH('Spending per Student Analysis'!$A280,'BEFC_17-18'!A:A,0))</f>
        <v>3482.299</v>
      </c>
      <c r="M280" s="203">
        <f>INDEX('BEFC_17-18'!$Z$1:$Z$506,MATCH('Spending per Student Analysis'!$A280,'BEFC_17-18'!A:A,0))</f>
        <v>320.19900000000001</v>
      </c>
      <c r="N280" s="203">
        <f t="shared" si="33"/>
        <v>3802.498</v>
      </c>
      <c r="R280" s="202">
        <f>INDEX('BEFC_17-18'!$AF$1:$AF$505,MATCH('Spending per Student Analysis'!$A280,'BEFC_17-18'!A:A,0))</f>
        <v>4944622.34</v>
      </c>
      <c r="S280" s="202"/>
      <c r="T280" s="202">
        <f>INDEX('BEFC_17-18'!$AD$1:$AD$505,MATCH('Spending per Student Analysis'!$A280,'BEFC_17-18'!A:A,0))</f>
        <v>521777</v>
      </c>
      <c r="AB280" s="202">
        <f>INDEX('Base Analysis'!$Q$1:$Q$503,MATCH('Spending per Student Analysis'!$A280,'Base Analysis'!A:A,0))</f>
        <v>6388583.0092865312</v>
      </c>
      <c r="AC280" s="201">
        <f t="shared" si="34"/>
        <v>-1443960.6692865314</v>
      </c>
    </row>
    <row r="281" spans="1:29" x14ac:dyDescent="0.2">
      <c r="A281" s="199">
        <v>114069103</v>
      </c>
      <c r="B281" s="200" t="s">
        <v>318</v>
      </c>
      <c r="C281" s="200" t="s">
        <v>302</v>
      </c>
      <c r="D281" s="197">
        <f>INDEX('BEFC_17-18'!$F$1:$F$505,MATCH('Spending per Student Analysis'!$A281,'BEFC_17-18'!A:A,0))</f>
        <v>0.80069999999999997</v>
      </c>
      <c r="E281" s="197">
        <f t="shared" si="28"/>
        <v>410</v>
      </c>
      <c r="F281" s="201">
        <f t="shared" si="29"/>
        <v>13278.289605131798</v>
      </c>
      <c r="G281" s="211">
        <f t="shared" si="31"/>
        <v>350</v>
      </c>
      <c r="H281" s="202">
        <f t="shared" si="30"/>
        <v>12039.473683192529</v>
      </c>
      <c r="I281" s="211">
        <f t="shared" si="32"/>
        <v>231</v>
      </c>
      <c r="K281" s="202">
        <f>INDEX('LECI_17-18'!$L$1:$L$507,MATCH('Spending per Student Analysis'!$A281,'LECI_17-18'!A:A,0))</f>
        <v>80919012.230000004</v>
      </c>
      <c r="L281" s="203">
        <f>INDEX('BEFC_17-18'!$T$1:$T$506,MATCH('Spending per Student Analysis'!$A281,'BEFC_17-18'!A:A,0))</f>
        <v>6094.0839999999998</v>
      </c>
      <c r="M281" s="203">
        <f>INDEX('BEFC_17-18'!$Z$1:$Z$506,MATCH('Spending per Student Analysis'!$A281,'BEFC_17-18'!A:A,0))</f>
        <v>627.05799999999999</v>
      </c>
      <c r="N281" s="203">
        <f t="shared" si="33"/>
        <v>6721.1419999999998</v>
      </c>
      <c r="R281" s="202">
        <f>INDEX('BEFC_17-18'!$AF$1:$AF$505,MATCH('Spending per Student Analysis'!$A281,'BEFC_17-18'!A:A,0))</f>
        <v>6814144.3099999996</v>
      </c>
      <c r="S281" s="202"/>
      <c r="T281" s="202">
        <f>INDEX('BEFC_17-18'!$AD$1:$AD$505,MATCH('Spending per Student Analysis'!$A281,'BEFC_17-18'!A:A,0))</f>
        <v>1127541</v>
      </c>
      <c r="AB281" s="202">
        <f>INDEX('Base Analysis'!$Q$1:$Q$503,MATCH('Spending per Student Analysis'!$A281,'Base Analysis'!A:A,0))</f>
        <v>13805499.969189961</v>
      </c>
      <c r="AC281" s="201">
        <f t="shared" si="34"/>
        <v>-6991355.6591899609</v>
      </c>
    </row>
    <row r="282" spans="1:29" x14ac:dyDescent="0.2">
      <c r="A282" s="199">
        <v>114069353</v>
      </c>
      <c r="B282" s="200" t="s">
        <v>319</v>
      </c>
      <c r="C282" s="200" t="s">
        <v>302</v>
      </c>
      <c r="D282" s="197">
        <f>INDEX('BEFC_17-18'!$F$1:$F$505,MATCH('Spending per Student Analysis'!$A282,'BEFC_17-18'!A:A,0))</f>
        <v>0.80479999999999996</v>
      </c>
      <c r="E282" s="197">
        <f t="shared" si="28"/>
        <v>408</v>
      </c>
      <c r="F282" s="201">
        <f t="shared" si="29"/>
        <v>14364.392827969741</v>
      </c>
      <c r="G282" s="211">
        <f t="shared" si="31"/>
        <v>228</v>
      </c>
      <c r="H282" s="202">
        <f t="shared" si="30"/>
        <v>13130.117801532435</v>
      </c>
      <c r="I282" s="211">
        <f t="shared" si="32"/>
        <v>146</v>
      </c>
      <c r="K282" s="202">
        <f>INDEX('LECI_17-18'!$L$1:$L$507,MATCH('Spending per Student Analysis'!$A282,'LECI_17-18'!A:A,0))</f>
        <v>28329699.73</v>
      </c>
      <c r="L282" s="203">
        <f>INDEX('BEFC_17-18'!$T$1:$T$506,MATCH('Spending per Student Analysis'!$A282,'BEFC_17-18'!A:A,0))</f>
        <v>1972.2170000000001</v>
      </c>
      <c r="M282" s="203">
        <f>INDEX('BEFC_17-18'!$Z$1:$Z$506,MATCH('Spending per Student Analysis'!$A282,'BEFC_17-18'!A:A,0))</f>
        <v>185.39500000000001</v>
      </c>
      <c r="N282" s="203">
        <f t="shared" si="33"/>
        <v>2157.6120000000001</v>
      </c>
      <c r="R282" s="202">
        <f>INDEX('BEFC_17-18'!$AF$1:$AF$505,MATCH('Spending per Student Analysis'!$A282,'BEFC_17-18'!A:A,0))</f>
        <v>1255666.74</v>
      </c>
      <c r="S282" s="202"/>
      <c r="T282" s="202">
        <f>INDEX('BEFC_17-18'!$AD$1:$AD$505,MATCH('Spending per Student Analysis'!$A282,'BEFC_17-18'!A:A,0))</f>
        <v>380949</v>
      </c>
      <c r="AB282" s="202">
        <f>INDEX('Base Analysis'!$Q$1:$Q$503,MATCH('Spending per Student Analysis'!$A282,'Base Analysis'!A:A,0))</f>
        <v>4664296.9546821443</v>
      </c>
      <c r="AC282" s="201">
        <f t="shared" si="34"/>
        <v>-3408630.2146821441</v>
      </c>
    </row>
    <row r="283" spans="1:29" x14ac:dyDescent="0.2">
      <c r="A283" s="199">
        <v>115210503</v>
      </c>
      <c r="B283" s="200" t="s">
        <v>320</v>
      </c>
      <c r="C283" s="200" t="s">
        <v>321</v>
      </c>
      <c r="D283" s="197">
        <f>INDEX('BEFC_17-18'!$F$1:$F$505,MATCH('Spending per Student Analysis'!$A283,'BEFC_17-18'!A:A,0))</f>
        <v>0.87190000000000001</v>
      </c>
      <c r="E283" s="197">
        <f t="shared" si="28"/>
        <v>363</v>
      </c>
      <c r="F283" s="201">
        <f t="shared" si="29"/>
        <v>14480.215160919583</v>
      </c>
      <c r="G283" s="211">
        <f t="shared" si="31"/>
        <v>216</v>
      </c>
      <c r="H283" s="202">
        <f t="shared" si="30"/>
        <v>12672.838512102688</v>
      </c>
      <c r="I283" s="211">
        <f t="shared" si="32"/>
        <v>174</v>
      </c>
      <c r="K283" s="202">
        <f>INDEX('LECI_17-18'!$L$1:$L$507,MATCH('Spending per Student Analysis'!$A283,'LECI_17-18'!A:A,0))</f>
        <v>38679695.539999999</v>
      </c>
      <c r="L283" s="203">
        <f>INDEX('BEFC_17-18'!$T$1:$T$506,MATCH('Spending per Student Analysis'!$A283,'BEFC_17-18'!A:A,0))</f>
        <v>2671.21</v>
      </c>
      <c r="M283" s="203">
        <f>INDEX('BEFC_17-18'!$Z$1:$Z$506,MATCH('Spending per Student Analysis'!$A283,'BEFC_17-18'!A:A,0))</f>
        <v>380.96300000000002</v>
      </c>
      <c r="N283" s="203">
        <f t="shared" si="33"/>
        <v>3052.1730000000002</v>
      </c>
      <c r="R283" s="202">
        <f>INDEX('BEFC_17-18'!$AF$1:$AF$505,MATCH('Spending per Student Analysis'!$A283,'BEFC_17-18'!A:A,0))</f>
        <v>8942013.9299999997</v>
      </c>
      <c r="S283" s="202"/>
      <c r="T283" s="202">
        <f>INDEX('BEFC_17-18'!$AD$1:$AD$505,MATCH('Spending per Student Analysis'!$A283,'BEFC_17-18'!A:A,0))</f>
        <v>416884</v>
      </c>
      <c r="AB283" s="202">
        <f>INDEX('Base Analysis'!$Q$1:$Q$503,MATCH('Spending per Student Analysis'!$A283,'Base Analysis'!A:A,0))</f>
        <v>5104288.6774795298</v>
      </c>
      <c r="AC283" s="201">
        <f t="shared" si="34"/>
        <v>3837725.2525204699</v>
      </c>
    </row>
    <row r="284" spans="1:29" x14ac:dyDescent="0.2">
      <c r="A284" s="199">
        <v>115211003</v>
      </c>
      <c r="B284" s="200" t="s">
        <v>322</v>
      </c>
      <c r="C284" s="200" t="s">
        <v>321</v>
      </c>
      <c r="D284" s="197">
        <f>INDEX('BEFC_17-18'!$F$1:$F$505,MATCH('Spending per Student Analysis'!$A284,'BEFC_17-18'!A:A,0))</f>
        <v>0.78949999999999998</v>
      </c>
      <c r="E284" s="197">
        <f t="shared" si="28"/>
        <v>418</v>
      </c>
      <c r="F284" s="201">
        <f t="shared" si="29"/>
        <v>13637.094256120308</v>
      </c>
      <c r="G284" s="211">
        <f t="shared" si="31"/>
        <v>305</v>
      </c>
      <c r="H284" s="202">
        <f t="shared" si="30"/>
        <v>12697.211080494038</v>
      </c>
      <c r="I284" s="211">
        <f t="shared" si="32"/>
        <v>173</v>
      </c>
      <c r="K284" s="202">
        <f>INDEX('LECI_17-18'!$L$1:$L$507,MATCH('Spending per Student Analysis'!$A284,'LECI_17-18'!A:A,0))</f>
        <v>17496160.100000001</v>
      </c>
      <c r="L284" s="203">
        <f>INDEX('BEFC_17-18'!$T$1:$T$506,MATCH('Spending per Student Analysis'!$A284,'BEFC_17-18'!A:A,0))</f>
        <v>1282.9829999999999</v>
      </c>
      <c r="M284" s="203">
        <f>INDEX('BEFC_17-18'!$Z$1:$Z$506,MATCH('Spending per Student Analysis'!$A284,'BEFC_17-18'!A:A,0))</f>
        <v>94.97</v>
      </c>
      <c r="N284" s="203">
        <f t="shared" si="33"/>
        <v>1377.953</v>
      </c>
      <c r="R284" s="202">
        <f>INDEX('BEFC_17-18'!$AF$1:$AF$505,MATCH('Spending per Student Analysis'!$A284,'BEFC_17-18'!A:A,0))</f>
        <v>1284585.6599999999</v>
      </c>
      <c r="S284" s="202"/>
      <c r="T284" s="202">
        <f>INDEX('BEFC_17-18'!$AD$1:$AD$505,MATCH('Spending per Student Analysis'!$A284,'BEFC_17-18'!A:A,0))</f>
        <v>208830</v>
      </c>
      <c r="AB284" s="202">
        <f>INDEX('Base Analysis'!$Q$1:$Q$503,MATCH('Spending per Student Analysis'!$A284,'Base Analysis'!A:A,0))</f>
        <v>2556891.6144274408</v>
      </c>
      <c r="AC284" s="201">
        <f t="shared" si="34"/>
        <v>-1272305.9544274409</v>
      </c>
    </row>
    <row r="285" spans="1:29" x14ac:dyDescent="0.2">
      <c r="A285" s="199">
        <v>115211103</v>
      </c>
      <c r="B285" s="200" t="s">
        <v>323</v>
      </c>
      <c r="C285" s="200" t="s">
        <v>321</v>
      </c>
      <c r="D285" s="197">
        <f>INDEX('BEFC_17-18'!$F$1:$F$505,MATCH('Spending per Student Analysis'!$A285,'BEFC_17-18'!A:A,0))</f>
        <v>0.94289999999999996</v>
      </c>
      <c r="E285" s="197">
        <f t="shared" si="28"/>
        <v>320</v>
      </c>
      <c r="F285" s="201">
        <f t="shared" si="29"/>
        <v>13016.560454804323</v>
      </c>
      <c r="G285" s="211">
        <f t="shared" si="31"/>
        <v>383</v>
      </c>
      <c r="H285" s="202">
        <f t="shared" si="30"/>
        <v>11089.204940608823</v>
      </c>
      <c r="I285" s="211">
        <f t="shared" si="32"/>
        <v>337</v>
      </c>
      <c r="K285" s="202">
        <f>INDEX('LECI_17-18'!$L$1:$L$507,MATCH('Spending per Student Analysis'!$A285,'LECI_17-18'!A:A,0))</f>
        <v>66190355.369999997</v>
      </c>
      <c r="L285" s="203">
        <f>INDEX('BEFC_17-18'!$T$1:$T$506,MATCH('Spending per Student Analysis'!$A285,'BEFC_17-18'!A:A,0))</f>
        <v>5085.0879999999997</v>
      </c>
      <c r="M285" s="203">
        <f>INDEX('BEFC_17-18'!$Z$1:$Z$506,MATCH('Spending per Student Analysis'!$A285,'BEFC_17-18'!A:A,0))</f>
        <v>883.81200000000001</v>
      </c>
      <c r="N285" s="203">
        <f t="shared" si="33"/>
        <v>5968.9</v>
      </c>
      <c r="R285" s="202">
        <f>INDEX('BEFC_17-18'!$AF$1:$AF$505,MATCH('Spending per Student Analysis'!$A285,'BEFC_17-18'!A:A,0))</f>
        <v>11826256.369999999</v>
      </c>
      <c r="S285" s="202"/>
      <c r="T285" s="202">
        <f>INDEX('BEFC_17-18'!$AD$1:$AD$505,MATCH('Spending per Student Analysis'!$A285,'BEFC_17-18'!A:A,0))</f>
        <v>1021759</v>
      </c>
      <c r="AB285" s="202">
        <f>INDEX('Base Analysis'!$Q$1:$Q$503,MATCH('Spending per Student Analysis'!$A285,'Base Analysis'!A:A,0))</f>
        <v>12510314.062480394</v>
      </c>
      <c r="AC285" s="201">
        <f t="shared" si="34"/>
        <v>-684057.69248039462</v>
      </c>
    </row>
    <row r="286" spans="1:29" x14ac:dyDescent="0.2">
      <c r="A286" s="199">
        <v>115211603</v>
      </c>
      <c r="B286" s="200" t="s">
        <v>324</v>
      </c>
      <c r="C286" s="200" t="s">
        <v>321</v>
      </c>
      <c r="D286" s="197">
        <f>INDEX('BEFC_17-18'!$F$1:$F$505,MATCH('Spending per Student Analysis'!$A286,'BEFC_17-18'!A:A,0))</f>
        <v>0.69430000000000003</v>
      </c>
      <c r="E286" s="197">
        <f t="shared" si="28"/>
        <v>453</v>
      </c>
      <c r="F286" s="201">
        <f t="shared" si="29"/>
        <v>12168.35085295631</v>
      </c>
      <c r="G286" s="211">
        <f t="shared" si="31"/>
        <v>450</v>
      </c>
      <c r="H286" s="202">
        <f t="shared" si="30"/>
        <v>11217.245463038375</v>
      </c>
      <c r="I286" s="211">
        <f t="shared" si="32"/>
        <v>322</v>
      </c>
      <c r="K286" s="202">
        <f>INDEX('LECI_17-18'!$L$1:$L$507,MATCH('Spending per Student Analysis'!$A286,'LECI_17-18'!A:A,0))</f>
        <v>102456200</v>
      </c>
      <c r="L286" s="203">
        <f>INDEX('BEFC_17-18'!$T$1:$T$506,MATCH('Spending per Student Analysis'!$A286,'BEFC_17-18'!A:A,0))</f>
        <v>8419.8919999999998</v>
      </c>
      <c r="M286" s="203">
        <f>INDEX('BEFC_17-18'!$Z$1:$Z$506,MATCH('Spending per Student Analysis'!$A286,'BEFC_17-18'!A:A,0))</f>
        <v>713.91899999999998</v>
      </c>
      <c r="N286" s="203">
        <f t="shared" si="33"/>
        <v>9133.8109999999997</v>
      </c>
      <c r="R286" s="202">
        <f>INDEX('BEFC_17-18'!$AF$1:$AF$505,MATCH('Spending per Student Analysis'!$A286,'BEFC_17-18'!A:A,0))</f>
        <v>10092875.73</v>
      </c>
      <c r="S286" s="202"/>
      <c r="T286" s="202">
        <f>INDEX('BEFC_17-18'!$AD$1:$AD$505,MATCH('Spending per Student Analysis'!$A286,'BEFC_17-18'!A:A,0))</f>
        <v>949655</v>
      </c>
      <c r="AB286" s="202">
        <f>INDEX('Base Analysis'!$Q$1:$Q$503,MATCH('Spending per Student Analysis'!$A286,'Base Analysis'!A:A,0))</f>
        <v>11627482.623516567</v>
      </c>
      <c r="AC286" s="201">
        <f t="shared" si="34"/>
        <v>-1534606.8935165666</v>
      </c>
    </row>
    <row r="287" spans="1:29" x14ac:dyDescent="0.2">
      <c r="A287" s="199">
        <v>115212503</v>
      </c>
      <c r="B287" s="200" t="s">
        <v>325</v>
      </c>
      <c r="C287" s="200" t="s">
        <v>321</v>
      </c>
      <c r="D287" s="197">
        <f>INDEX('BEFC_17-18'!$F$1:$F$505,MATCH('Spending per Student Analysis'!$A287,'BEFC_17-18'!A:A,0))</f>
        <v>0.85819999999999996</v>
      </c>
      <c r="E287" s="197">
        <f t="shared" si="28"/>
        <v>374</v>
      </c>
      <c r="F287" s="201">
        <f t="shared" si="29"/>
        <v>12290.303806396596</v>
      </c>
      <c r="G287" s="211">
        <f t="shared" si="31"/>
        <v>443</v>
      </c>
      <c r="H287" s="202">
        <f t="shared" si="30"/>
        <v>10926.871380021321</v>
      </c>
      <c r="I287" s="211">
        <f t="shared" si="32"/>
        <v>354</v>
      </c>
      <c r="K287" s="202">
        <f>INDEX('LECI_17-18'!$L$1:$L$507,MATCH('Spending per Student Analysis'!$A287,'LECI_17-18'!A:A,0))</f>
        <v>34431544.210000001</v>
      </c>
      <c r="L287" s="203">
        <f>INDEX('BEFC_17-18'!$T$1:$T$506,MATCH('Spending per Student Analysis'!$A287,'BEFC_17-18'!A:A,0))</f>
        <v>2801.5210000000002</v>
      </c>
      <c r="M287" s="203">
        <f>INDEX('BEFC_17-18'!$Z$1:$Z$506,MATCH('Spending per Student Analysis'!$A287,'BEFC_17-18'!A:A,0))</f>
        <v>349.56799999999998</v>
      </c>
      <c r="N287" s="203">
        <f t="shared" si="33"/>
        <v>3151.0889999999999</v>
      </c>
      <c r="R287" s="202">
        <f>INDEX('BEFC_17-18'!$AF$1:$AF$505,MATCH('Spending per Student Analysis'!$A287,'BEFC_17-18'!A:A,0))</f>
        <v>5684189.9400000004</v>
      </c>
      <c r="S287" s="202"/>
      <c r="T287" s="202">
        <f>INDEX('BEFC_17-18'!$AD$1:$AD$505,MATCH('Spending per Student Analysis'!$A287,'BEFC_17-18'!A:A,0))</f>
        <v>411480</v>
      </c>
      <c r="AB287" s="202">
        <f>INDEX('Base Analysis'!$Q$1:$Q$503,MATCH('Spending per Student Analysis'!$A287,'Base Analysis'!A:A,0))</f>
        <v>5038117.0118204355</v>
      </c>
      <c r="AC287" s="201">
        <f t="shared" si="34"/>
        <v>646072.92817956489</v>
      </c>
    </row>
    <row r="288" spans="1:29" x14ac:dyDescent="0.2">
      <c r="A288" s="199">
        <v>115216503</v>
      </c>
      <c r="B288" s="200" t="s">
        <v>326</v>
      </c>
      <c r="C288" s="200" t="s">
        <v>321</v>
      </c>
      <c r="D288" s="197">
        <f>INDEX('BEFC_17-18'!$F$1:$F$505,MATCH('Spending per Student Analysis'!$A288,'BEFC_17-18'!A:A,0))</f>
        <v>0.86209999999999998</v>
      </c>
      <c r="E288" s="197">
        <f t="shared" si="28"/>
        <v>368</v>
      </c>
      <c r="F288" s="201">
        <f t="shared" si="29"/>
        <v>13145.72483436656</v>
      </c>
      <c r="G288" s="211">
        <f t="shared" si="31"/>
        <v>372</v>
      </c>
      <c r="H288" s="202">
        <f t="shared" si="30"/>
        <v>11704.920665951136</v>
      </c>
      <c r="I288" s="211">
        <f t="shared" si="32"/>
        <v>271</v>
      </c>
      <c r="K288" s="202">
        <f>INDEX('LECI_17-18'!$L$1:$L$507,MATCH('Spending per Student Analysis'!$A288,'LECI_17-18'!A:A,0))</f>
        <v>52030608</v>
      </c>
      <c r="L288" s="203">
        <f>INDEX('BEFC_17-18'!$T$1:$T$506,MATCH('Spending per Student Analysis'!$A288,'BEFC_17-18'!A:A,0))</f>
        <v>3957.9870000000001</v>
      </c>
      <c r="M288" s="203">
        <f>INDEX('BEFC_17-18'!$Z$1:$Z$506,MATCH('Spending per Student Analysis'!$A288,'BEFC_17-18'!A:A,0))</f>
        <v>487.20400000000001</v>
      </c>
      <c r="N288" s="203">
        <f t="shared" si="33"/>
        <v>4445.1909999999998</v>
      </c>
      <c r="R288" s="202">
        <f>INDEX('BEFC_17-18'!$AF$1:$AF$505,MATCH('Spending per Student Analysis'!$A288,'BEFC_17-18'!A:A,0))</f>
        <v>5856857.75</v>
      </c>
      <c r="S288" s="202"/>
      <c r="T288" s="202">
        <f>INDEX('BEFC_17-18'!$AD$1:$AD$505,MATCH('Spending per Student Analysis'!$A288,'BEFC_17-18'!A:A,0))</f>
        <v>693548</v>
      </c>
      <c r="AB288" s="202">
        <f>INDEX('Base Analysis'!$Q$1:$Q$503,MATCH('Spending per Student Analysis'!$A288,'Base Analysis'!A:A,0))</f>
        <v>8491734.0315562356</v>
      </c>
      <c r="AC288" s="201">
        <f t="shared" si="34"/>
        <v>-2634876.2815562356</v>
      </c>
    </row>
    <row r="289" spans="1:29" x14ac:dyDescent="0.2">
      <c r="A289" s="199">
        <v>115218003</v>
      </c>
      <c r="B289" s="200" t="s">
        <v>327</v>
      </c>
      <c r="C289" s="200" t="s">
        <v>321</v>
      </c>
      <c r="D289" s="197">
        <f>INDEX('BEFC_17-18'!$F$1:$F$505,MATCH('Spending per Student Analysis'!$A289,'BEFC_17-18'!A:A,0))</f>
        <v>1.1791</v>
      </c>
      <c r="E289" s="197">
        <f t="shared" si="28"/>
        <v>144</v>
      </c>
      <c r="F289" s="201">
        <f t="shared" si="29"/>
        <v>11950.940673576484</v>
      </c>
      <c r="G289" s="211">
        <f t="shared" si="31"/>
        <v>458</v>
      </c>
      <c r="H289" s="202">
        <f t="shared" si="30"/>
        <v>9583.3928567682524</v>
      </c>
      <c r="I289" s="211">
        <f t="shared" si="32"/>
        <v>465</v>
      </c>
      <c r="K289" s="202">
        <f>INDEX('LECI_17-18'!$L$1:$L$507,MATCH('Spending per Student Analysis'!$A289,'LECI_17-18'!A:A,0))</f>
        <v>41115084.119999997</v>
      </c>
      <c r="L289" s="203">
        <f>INDEX('BEFC_17-18'!$T$1:$T$506,MATCH('Spending per Student Analysis'!$A289,'BEFC_17-18'!A:A,0))</f>
        <v>3440.3220000000001</v>
      </c>
      <c r="M289" s="203">
        <f>INDEX('BEFC_17-18'!$Z$1:$Z$506,MATCH('Spending per Student Analysis'!$A289,'BEFC_17-18'!A:A,0))</f>
        <v>849.92100000000005</v>
      </c>
      <c r="N289" s="203">
        <f t="shared" si="33"/>
        <v>4290.2430000000004</v>
      </c>
      <c r="R289" s="202">
        <f>INDEX('BEFC_17-18'!$AF$1:$AF$505,MATCH('Spending per Student Analysis'!$A289,'BEFC_17-18'!A:A,0))</f>
        <v>8788634.6099999994</v>
      </c>
      <c r="S289" s="202"/>
      <c r="T289" s="202">
        <f>INDEX('BEFC_17-18'!$AD$1:$AD$505,MATCH('Spending per Student Analysis'!$A289,'BEFC_17-18'!A:A,0))</f>
        <v>852261</v>
      </c>
      <c r="AB289" s="202">
        <f>INDEX('Base Analysis'!$Q$1:$Q$503,MATCH('Spending per Student Analysis'!$A289,'Base Analysis'!A:A,0))</f>
        <v>10434990.037472421</v>
      </c>
      <c r="AC289" s="201">
        <f t="shared" si="34"/>
        <v>-1646355.4274724219</v>
      </c>
    </row>
    <row r="290" spans="1:29" x14ac:dyDescent="0.2">
      <c r="A290" s="199">
        <v>115218303</v>
      </c>
      <c r="B290" s="200" t="s">
        <v>328</v>
      </c>
      <c r="C290" s="200" t="s">
        <v>321</v>
      </c>
      <c r="D290" s="197">
        <f>INDEX('BEFC_17-18'!$F$1:$F$505,MATCH('Spending per Student Analysis'!$A290,'BEFC_17-18'!A:A,0))</f>
        <v>0.79759999999999998</v>
      </c>
      <c r="E290" s="197">
        <f t="shared" si="28"/>
        <v>412</v>
      </c>
      <c r="F290" s="201">
        <f t="shared" si="29"/>
        <v>14038.083411676269</v>
      </c>
      <c r="G290" s="211">
        <f t="shared" si="31"/>
        <v>259</v>
      </c>
      <c r="H290" s="202">
        <f t="shared" si="30"/>
        <v>13078.067465977938</v>
      </c>
      <c r="I290" s="211">
        <f t="shared" si="32"/>
        <v>150</v>
      </c>
      <c r="K290" s="202">
        <f>INDEX('LECI_17-18'!$L$1:$L$507,MATCH('Spending per Student Analysis'!$A290,'LECI_17-18'!A:A,0))</f>
        <v>30402164.940000001</v>
      </c>
      <c r="L290" s="203">
        <f>INDEX('BEFC_17-18'!$T$1:$T$506,MATCH('Spending per Student Analysis'!$A290,'BEFC_17-18'!A:A,0))</f>
        <v>2165.692</v>
      </c>
      <c r="M290" s="203">
        <f>INDEX('BEFC_17-18'!$Z$1:$Z$506,MATCH('Spending per Student Analysis'!$A290,'BEFC_17-18'!A:A,0))</f>
        <v>158.976</v>
      </c>
      <c r="N290" s="203">
        <f t="shared" si="33"/>
        <v>2324.6680000000001</v>
      </c>
      <c r="R290" s="202">
        <f>INDEX('BEFC_17-18'!$AF$1:$AF$505,MATCH('Spending per Student Analysis'!$A290,'BEFC_17-18'!A:A,0))</f>
        <v>4098356.62</v>
      </c>
      <c r="S290" s="202"/>
      <c r="T290" s="202">
        <f>INDEX('BEFC_17-18'!$AD$1:$AD$505,MATCH('Spending per Student Analysis'!$A290,'BEFC_17-18'!A:A,0))</f>
        <v>282574</v>
      </c>
      <c r="AB290" s="202">
        <f>INDEX('Base Analysis'!$Q$1:$Q$503,MATCH('Spending per Student Analysis'!$A290,'Base Analysis'!A:A,0))</f>
        <v>3459807.8243943383</v>
      </c>
      <c r="AC290" s="201">
        <f t="shared" si="34"/>
        <v>638548.79560566181</v>
      </c>
    </row>
    <row r="291" spans="1:29" x14ac:dyDescent="0.2">
      <c r="A291" s="199">
        <v>115219002</v>
      </c>
      <c r="B291" s="200" t="s">
        <v>329</v>
      </c>
      <c r="C291" s="200" t="s">
        <v>263</v>
      </c>
      <c r="D291" s="197">
        <f>INDEX('BEFC_17-18'!$F$1:$F$505,MATCH('Spending per Student Analysis'!$A291,'BEFC_17-18'!A:A,0))</f>
        <v>0.90849999999999997</v>
      </c>
      <c r="E291" s="197">
        <f t="shared" si="28"/>
        <v>340</v>
      </c>
      <c r="F291" s="201">
        <f t="shared" si="29"/>
        <v>11805.162112556462</v>
      </c>
      <c r="G291" s="211">
        <f t="shared" si="31"/>
        <v>469</v>
      </c>
      <c r="H291" s="202">
        <f t="shared" si="30"/>
        <v>10311.776377516064</v>
      </c>
      <c r="I291" s="211">
        <f t="shared" si="32"/>
        <v>421</v>
      </c>
      <c r="K291" s="202">
        <f>INDEX('LECI_17-18'!$L$1:$L$507,MATCH('Spending per Student Analysis'!$A291,'LECI_17-18'!A:A,0))</f>
        <v>91924578</v>
      </c>
      <c r="L291" s="203">
        <f>INDEX('BEFC_17-18'!$T$1:$T$506,MATCH('Spending per Student Analysis'!$A291,'BEFC_17-18'!A:A,0))</f>
        <v>7786.8119999999999</v>
      </c>
      <c r="M291" s="203">
        <f>INDEX('BEFC_17-18'!$Z$1:$Z$506,MATCH('Spending per Student Analysis'!$A291,'BEFC_17-18'!A:A,0))</f>
        <v>1127.712</v>
      </c>
      <c r="N291" s="203">
        <f t="shared" si="33"/>
        <v>8914.5239999999994</v>
      </c>
      <c r="R291" s="202">
        <f>INDEX('BEFC_17-18'!$AF$1:$AF$505,MATCH('Spending per Student Analysis'!$A291,'BEFC_17-18'!A:A,0))</f>
        <v>12404717.4</v>
      </c>
      <c r="S291" s="202"/>
      <c r="T291" s="202">
        <f>INDEX('BEFC_17-18'!$AD$1:$AD$505,MATCH('Spending per Student Analysis'!$A291,'BEFC_17-18'!A:A,0))</f>
        <v>1191372</v>
      </c>
      <c r="AB291" s="202">
        <f>INDEX('Base Analysis'!$Q$1:$Q$503,MATCH('Spending per Student Analysis'!$A291,'Base Analysis'!A:A,0))</f>
        <v>14587038.831451071</v>
      </c>
      <c r="AC291" s="201">
        <f t="shared" si="34"/>
        <v>-2182321.4314510711</v>
      </c>
    </row>
    <row r="292" spans="1:29" x14ac:dyDescent="0.2">
      <c r="A292" s="199">
        <v>115221402</v>
      </c>
      <c r="B292" s="200" t="s">
        <v>330</v>
      </c>
      <c r="C292" s="200" t="s">
        <v>331</v>
      </c>
      <c r="D292" s="197">
        <f>INDEX('BEFC_17-18'!$F$1:$F$505,MATCH('Spending per Student Analysis'!$A292,'BEFC_17-18'!A:A,0))</f>
        <v>0.84470000000000001</v>
      </c>
      <c r="E292" s="197">
        <f t="shared" si="28"/>
        <v>386</v>
      </c>
      <c r="F292" s="201">
        <f t="shared" si="29"/>
        <v>13713.641840679764</v>
      </c>
      <c r="G292" s="211">
        <f t="shared" si="31"/>
        <v>292</v>
      </c>
      <c r="H292" s="202">
        <f t="shared" si="30"/>
        <v>11955.537560127135</v>
      </c>
      <c r="I292" s="211">
        <f t="shared" si="32"/>
        <v>239</v>
      </c>
      <c r="K292" s="202">
        <f>INDEX('LECI_17-18'!$L$1:$L$507,MATCH('Spending per Student Analysis'!$A292,'LECI_17-18'!A:A,0))</f>
        <v>160949128.94</v>
      </c>
      <c r="L292" s="203">
        <f>INDEX('BEFC_17-18'!$T$1:$T$506,MATCH('Spending per Student Analysis'!$A292,'BEFC_17-18'!A:A,0))</f>
        <v>11736.424999999999</v>
      </c>
      <c r="M292" s="203">
        <f>INDEX('BEFC_17-18'!$Z$1:$Z$506,MATCH('Spending per Student Analysis'!$A292,'BEFC_17-18'!A:A,0))</f>
        <v>1725.883</v>
      </c>
      <c r="N292" s="203">
        <f t="shared" si="33"/>
        <v>13462.307999999999</v>
      </c>
      <c r="R292" s="202">
        <f>INDEX('BEFC_17-18'!$AF$1:$AF$505,MATCH('Spending per Student Analysis'!$A292,'BEFC_17-18'!A:A,0))</f>
        <v>16004019.18</v>
      </c>
      <c r="S292" s="202"/>
      <c r="T292" s="202">
        <f>INDEX('BEFC_17-18'!$AD$1:$AD$505,MATCH('Spending per Student Analysis'!$A292,'BEFC_17-18'!A:A,0))</f>
        <v>1770388</v>
      </c>
      <c r="AB292" s="202">
        <f>INDEX('Base Analysis'!$Q$1:$Q$503,MATCH('Spending per Student Analysis'!$A292,'Base Analysis'!A:A,0))</f>
        <v>21676453.295872729</v>
      </c>
      <c r="AC292" s="201">
        <f t="shared" si="34"/>
        <v>-5672434.1158727296</v>
      </c>
    </row>
    <row r="293" spans="1:29" x14ac:dyDescent="0.2">
      <c r="A293" s="199">
        <v>115221753</v>
      </c>
      <c r="B293" s="200" t="s">
        <v>332</v>
      </c>
      <c r="C293" s="200" t="s">
        <v>331</v>
      </c>
      <c r="D293" s="197">
        <f>INDEX('BEFC_17-18'!$F$1:$F$505,MATCH('Spending per Student Analysis'!$A293,'BEFC_17-18'!A:A,0))</f>
        <v>0.81420000000000003</v>
      </c>
      <c r="E293" s="197">
        <f t="shared" si="28"/>
        <v>401</v>
      </c>
      <c r="F293" s="201">
        <f t="shared" si="29"/>
        <v>14665.313569180085</v>
      </c>
      <c r="G293" s="211">
        <f t="shared" si="31"/>
        <v>202</v>
      </c>
      <c r="H293" s="202">
        <f t="shared" si="30"/>
        <v>13297.277750134814</v>
      </c>
      <c r="I293" s="211">
        <f t="shared" si="32"/>
        <v>139</v>
      </c>
      <c r="K293" s="202">
        <f>INDEX('LECI_17-18'!$L$1:$L$507,MATCH('Spending per Student Analysis'!$A293,'LECI_17-18'!A:A,0))</f>
        <v>49760567.5</v>
      </c>
      <c r="L293" s="203">
        <f>INDEX('BEFC_17-18'!$T$1:$T$506,MATCH('Spending per Student Analysis'!$A293,'BEFC_17-18'!A:A,0))</f>
        <v>3393.0790000000002</v>
      </c>
      <c r="M293" s="203">
        <f>INDEX('BEFC_17-18'!$Z$1:$Z$506,MATCH('Spending per Student Analysis'!$A293,'BEFC_17-18'!A:A,0))</f>
        <v>349.08300000000003</v>
      </c>
      <c r="N293" s="203">
        <f t="shared" si="33"/>
        <v>3742.1620000000003</v>
      </c>
      <c r="R293" s="202">
        <f>INDEX('BEFC_17-18'!$AF$1:$AF$505,MATCH('Spending per Student Analysis'!$A293,'BEFC_17-18'!A:A,0))</f>
        <v>2181881.59</v>
      </c>
      <c r="S293" s="202"/>
      <c r="T293" s="202">
        <f>INDEX('BEFC_17-18'!$AD$1:$AD$505,MATCH('Spending per Student Analysis'!$A293,'BEFC_17-18'!A:A,0))</f>
        <v>587524</v>
      </c>
      <c r="AB293" s="202">
        <f>INDEX('Base Analysis'!$Q$1:$Q$503,MATCH('Spending per Student Analysis'!$A293,'Base Analysis'!A:A,0))</f>
        <v>7193579.2173241293</v>
      </c>
      <c r="AC293" s="201">
        <f t="shared" si="34"/>
        <v>-5011697.6273241295</v>
      </c>
    </row>
    <row r="294" spans="1:29" x14ac:dyDescent="0.2">
      <c r="A294" s="199">
        <v>115222504</v>
      </c>
      <c r="B294" s="200" t="s">
        <v>333</v>
      </c>
      <c r="C294" s="200" t="s">
        <v>331</v>
      </c>
      <c r="D294" s="197">
        <f>INDEX('BEFC_17-18'!$F$1:$F$505,MATCH('Spending per Student Analysis'!$A294,'BEFC_17-18'!A:A,0))</f>
        <v>0.97540000000000004</v>
      </c>
      <c r="E294" s="197">
        <f t="shared" si="28"/>
        <v>296</v>
      </c>
      <c r="F294" s="201">
        <f t="shared" si="29"/>
        <v>16448.219520313593</v>
      </c>
      <c r="G294" s="211">
        <f t="shared" si="31"/>
        <v>97</v>
      </c>
      <c r="H294" s="202">
        <f t="shared" si="30"/>
        <v>13349.722850653123</v>
      </c>
      <c r="I294" s="211">
        <f t="shared" si="32"/>
        <v>134</v>
      </c>
      <c r="K294" s="202">
        <f>INDEX('LECI_17-18'!$L$1:$L$507,MATCH('Spending per Student Analysis'!$A294,'LECI_17-18'!A:A,0))</f>
        <v>17690652.23</v>
      </c>
      <c r="L294" s="203">
        <f>INDEX('BEFC_17-18'!$T$1:$T$506,MATCH('Spending per Student Analysis'!$A294,'BEFC_17-18'!A:A,0))</f>
        <v>1075.5360000000001</v>
      </c>
      <c r="M294" s="203">
        <f>INDEX('BEFC_17-18'!$Z$1:$Z$506,MATCH('Spending per Student Analysis'!$A294,'BEFC_17-18'!A:A,0))</f>
        <v>249.63399999999999</v>
      </c>
      <c r="N294" s="203">
        <f t="shared" si="33"/>
        <v>1325.17</v>
      </c>
      <c r="R294" s="202">
        <f>INDEX('BEFC_17-18'!$AF$1:$AF$505,MATCH('Spending per Student Analysis'!$A294,'BEFC_17-18'!A:A,0))</f>
        <v>5411774.8799999999</v>
      </c>
      <c r="S294" s="202"/>
      <c r="T294" s="202">
        <f>INDEX('BEFC_17-18'!$AD$1:$AD$505,MATCH('Spending per Student Analysis'!$A294,'BEFC_17-18'!A:A,0))</f>
        <v>209971</v>
      </c>
      <c r="AB294" s="202">
        <f>INDEX('Base Analysis'!$Q$1:$Q$503,MATCH('Spending per Student Analysis'!$A294,'Base Analysis'!A:A,0))</f>
        <v>2570859.9894818133</v>
      </c>
      <c r="AC294" s="201">
        <f t="shared" si="34"/>
        <v>2840914.8905181866</v>
      </c>
    </row>
    <row r="295" spans="1:29" x14ac:dyDescent="0.2">
      <c r="A295" s="199">
        <v>115222752</v>
      </c>
      <c r="B295" s="200" t="s">
        <v>334</v>
      </c>
      <c r="C295" s="200" t="s">
        <v>331</v>
      </c>
      <c r="D295" s="197">
        <f>INDEX('BEFC_17-18'!$F$1:$F$505,MATCH('Spending per Student Analysis'!$A295,'BEFC_17-18'!A:A,0))</f>
        <v>1.6101000000000001</v>
      </c>
      <c r="E295" s="197">
        <f t="shared" si="28"/>
        <v>15</v>
      </c>
      <c r="F295" s="201">
        <f t="shared" si="29"/>
        <v>15664.794702747797</v>
      </c>
      <c r="G295" s="211">
        <f t="shared" si="31"/>
        <v>138</v>
      </c>
      <c r="H295" s="202">
        <f t="shared" si="30"/>
        <v>9821.4582383364395</v>
      </c>
      <c r="I295" s="211">
        <f t="shared" si="32"/>
        <v>451</v>
      </c>
      <c r="K295" s="202">
        <f>INDEX('LECI_17-18'!$L$1:$L$507,MATCH('Spending per Student Analysis'!$A295,'LECI_17-18'!A:A,0))</f>
        <v>117775195.04000001</v>
      </c>
      <c r="L295" s="203">
        <f>INDEX('BEFC_17-18'!$T$1:$T$506,MATCH('Spending per Student Analysis'!$A295,'BEFC_17-18'!A:A,0))</f>
        <v>7518.4639999999999</v>
      </c>
      <c r="M295" s="203">
        <f>INDEX('BEFC_17-18'!$Z$1:$Z$506,MATCH('Spending per Student Analysis'!$A295,'BEFC_17-18'!A:A,0))</f>
        <v>4473.1559999999999</v>
      </c>
      <c r="N295" s="203">
        <f t="shared" si="33"/>
        <v>11991.619999999999</v>
      </c>
      <c r="R295" s="202">
        <f>INDEX('BEFC_17-18'!$AF$1:$AF$505,MATCH('Spending per Student Analysis'!$A295,'BEFC_17-18'!A:A,0))</f>
        <v>44317854.32</v>
      </c>
      <c r="S295" s="202"/>
      <c r="T295" s="202">
        <f>INDEX('BEFC_17-18'!$AD$1:$AD$505,MATCH('Spending per Student Analysis'!$A295,'BEFC_17-18'!A:A,0))</f>
        <v>6017036</v>
      </c>
      <c r="AB295" s="202">
        <f>INDEX('Base Analysis'!$Q$1:$Q$503,MATCH('Spending per Student Analysis'!$A295,'Base Analysis'!A:A,0))</f>
        <v>73671972.460113302</v>
      </c>
      <c r="AC295" s="201">
        <f t="shared" si="34"/>
        <v>-29354118.140113302</v>
      </c>
    </row>
    <row r="296" spans="1:29" x14ac:dyDescent="0.2">
      <c r="A296" s="199">
        <v>115224003</v>
      </c>
      <c r="B296" s="200" t="s">
        <v>335</v>
      </c>
      <c r="C296" s="200" t="s">
        <v>331</v>
      </c>
      <c r="D296" s="197">
        <f>INDEX('BEFC_17-18'!$F$1:$F$505,MATCH('Spending per Student Analysis'!$A296,'BEFC_17-18'!A:A,0))</f>
        <v>0.77759999999999996</v>
      </c>
      <c r="E296" s="197">
        <f t="shared" si="28"/>
        <v>424</v>
      </c>
      <c r="F296" s="201">
        <f t="shared" si="29"/>
        <v>14590.286113866769</v>
      </c>
      <c r="G296" s="211">
        <f t="shared" si="31"/>
        <v>208</v>
      </c>
      <c r="H296" s="202">
        <f t="shared" si="30"/>
        <v>13501.184984580948</v>
      </c>
      <c r="I296" s="211">
        <f t="shared" si="32"/>
        <v>124</v>
      </c>
      <c r="K296" s="202">
        <f>INDEX('LECI_17-18'!$L$1:$L$507,MATCH('Spending per Student Analysis'!$A296,'LECI_17-18'!A:A,0))</f>
        <v>53946765.850000001</v>
      </c>
      <c r="L296" s="203">
        <f>INDEX('BEFC_17-18'!$T$1:$T$506,MATCH('Spending per Student Analysis'!$A296,'BEFC_17-18'!A:A,0))</f>
        <v>3697.444</v>
      </c>
      <c r="M296" s="203">
        <f>INDEX('BEFC_17-18'!$Z$1:$Z$506,MATCH('Spending per Student Analysis'!$A296,'BEFC_17-18'!A:A,0))</f>
        <v>298.262</v>
      </c>
      <c r="N296" s="203">
        <f t="shared" si="33"/>
        <v>3995.7060000000001</v>
      </c>
      <c r="R296" s="202">
        <f>INDEX('BEFC_17-18'!$AF$1:$AF$505,MATCH('Spending per Student Analysis'!$A296,'BEFC_17-18'!A:A,0))</f>
        <v>9161313.1400000006</v>
      </c>
      <c r="S296" s="202"/>
      <c r="T296" s="202">
        <f>INDEX('BEFC_17-18'!$AD$1:$AD$505,MATCH('Spending per Student Analysis'!$A296,'BEFC_17-18'!A:A,0))</f>
        <v>468933</v>
      </c>
      <c r="AB296" s="202">
        <f>INDEX('Base Analysis'!$Q$1:$Q$503,MATCH('Spending per Student Analysis'!$A296,'Base Analysis'!A:A,0))</f>
        <v>5741565.7933241213</v>
      </c>
      <c r="AC296" s="201">
        <f t="shared" si="34"/>
        <v>3419747.3466758793</v>
      </c>
    </row>
    <row r="297" spans="1:29" x14ac:dyDescent="0.2">
      <c r="A297" s="199">
        <v>115226003</v>
      </c>
      <c r="B297" s="200" t="s">
        <v>336</v>
      </c>
      <c r="C297" s="200" t="s">
        <v>331</v>
      </c>
      <c r="D297" s="197">
        <f>INDEX('BEFC_17-18'!$F$1:$F$505,MATCH('Spending per Student Analysis'!$A297,'BEFC_17-18'!A:A,0))</f>
        <v>1.0580000000000001</v>
      </c>
      <c r="E297" s="197">
        <f t="shared" si="28"/>
        <v>232</v>
      </c>
      <c r="F297" s="201">
        <f t="shared" si="29"/>
        <v>14435.446449527592</v>
      </c>
      <c r="G297" s="211">
        <f t="shared" si="31"/>
        <v>219</v>
      </c>
      <c r="H297" s="202">
        <f t="shared" si="30"/>
        <v>12436.583598564841</v>
      </c>
      <c r="I297" s="211">
        <f t="shared" si="32"/>
        <v>195</v>
      </c>
      <c r="K297" s="202">
        <f>INDEX('LECI_17-18'!$L$1:$L$507,MATCH('Spending per Student Analysis'!$A297,'LECI_17-18'!A:A,0))</f>
        <v>35487567.439999998</v>
      </c>
      <c r="L297" s="203">
        <f>INDEX('BEFC_17-18'!$T$1:$T$506,MATCH('Spending per Student Analysis'!$A297,'BEFC_17-18'!A:A,0))</f>
        <v>2458.3629999999998</v>
      </c>
      <c r="M297" s="203">
        <f>INDEX('BEFC_17-18'!$Z$1:$Z$506,MATCH('Spending per Student Analysis'!$A297,'BEFC_17-18'!A:A,0))</f>
        <v>395.11900000000003</v>
      </c>
      <c r="N297" s="203">
        <f t="shared" si="33"/>
        <v>2853.482</v>
      </c>
      <c r="R297" s="202">
        <f>INDEX('BEFC_17-18'!$AF$1:$AF$505,MATCH('Spending per Student Analysis'!$A297,'BEFC_17-18'!A:A,0))</f>
        <v>7424715.3899999997</v>
      </c>
      <c r="S297" s="202"/>
      <c r="T297" s="202">
        <f>INDEX('BEFC_17-18'!$AD$1:$AD$505,MATCH('Spending per Student Analysis'!$A297,'BEFC_17-18'!A:A,0))</f>
        <v>610142</v>
      </c>
      <c r="AB297" s="202">
        <f>INDEX('Base Analysis'!$Q$1:$Q$503,MATCH('Spending per Student Analysis'!$A297,'Base Analysis'!A:A,0))</f>
        <v>7470513.5535998698</v>
      </c>
      <c r="AC297" s="201">
        <f t="shared" si="34"/>
        <v>-45798.163599870168</v>
      </c>
    </row>
    <row r="298" spans="1:29" x14ac:dyDescent="0.2">
      <c r="A298" s="199">
        <v>115226103</v>
      </c>
      <c r="B298" s="200" t="s">
        <v>337</v>
      </c>
      <c r="C298" s="200" t="s">
        <v>331</v>
      </c>
      <c r="D298" s="197">
        <f>INDEX('BEFC_17-18'!$F$1:$F$505,MATCH('Spending per Student Analysis'!$A298,'BEFC_17-18'!A:A,0))</f>
        <v>1.0568</v>
      </c>
      <c r="E298" s="197">
        <f t="shared" si="28"/>
        <v>236</v>
      </c>
      <c r="F298" s="201">
        <f t="shared" si="29"/>
        <v>16123.394021506951</v>
      </c>
      <c r="G298" s="211">
        <f t="shared" si="31"/>
        <v>112</v>
      </c>
      <c r="H298" s="202">
        <f t="shared" si="30"/>
        <v>13892.522230600876</v>
      </c>
      <c r="I298" s="211">
        <f t="shared" si="32"/>
        <v>98</v>
      </c>
      <c r="K298" s="202">
        <f>INDEX('LECI_17-18'!$L$1:$L$507,MATCH('Spending per Student Analysis'!$A298,'LECI_17-18'!A:A,0))</f>
        <v>13209413.02</v>
      </c>
      <c r="L298" s="203">
        <f>INDEX('BEFC_17-18'!$T$1:$T$506,MATCH('Spending per Student Analysis'!$A298,'BEFC_17-18'!A:A,0))</f>
        <v>819.27</v>
      </c>
      <c r="M298" s="203">
        <f>INDEX('BEFC_17-18'!$Z$1:$Z$506,MATCH('Spending per Student Analysis'!$A298,'BEFC_17-18'!A:A,0))</f>
        <v>131.559</v>
      </c>
      <c r="N298" s="203">
        <f t="shared" si="33"/>
        <v>950.82899999999995</v>
      </c>
      <c r="R298" s="202">
        <f>INDEX('BEFC_17-18'!$AF$1:$AF$505,MATCH('Spending per Student Analysis'!$A298,'BEFC_17-18'!A:A,0))</f>
        <v>3871724.99</v>
      </c>
      <c r="S298" s="202"/>
      <c r="T298" s="202">
        <f>INDEX('BEFC_17-18'!$AD$1:$AD$505,MATCH('Spending per Student Analysis'!$A298,'BEFC_17-18'!A:A,0))</f>
        <v>116789</v>
      </c>
      <c r="AB298" s="202">
        <f>INDEX('Base Analysis'!$Q$1:$Q$503,MATCH('Spending per Student Analysis'!$A298,'Base Analysis'!A:A,0))</f>
        <v>1429953.1017507324</v>
      </c>
      <c r="AC298" s="201">
        <f t="shared" si="34"/>
        <v>2441771.8882492678</v>
      </c>
    </row>
    <row r="299" spans="1:29" x14ac:dyDescent="0.2">
      <c r="A299" s="199">
        <v>115228003</v>
      </c>
      <c r="B299" s="200" t="s">
        <v>338</v>
      </c>
      <c r="C299" s="200" t="s">
        <v>331</v>
      </c>
      <c r="D299" s="197">
        <f>INDEX('BEFC_17-18'!$F$1:$F$505,MATCH('Spending per Student Analysis'!$A299,'BEFC_17-18'!A:A,0))</f>
        <v>1.2302999999999999</v>
      </c>
      <c r="E299" s="197">
        <f t="shared" si="28"/>
        <v>111</v>
      </c>
      <c r="F299" s="201">
        <f t="shared" si="29"/>
        <v>12523.633132573043</v>
      </c>
      <c r="G299" s="211">
        <f t="shared" si="31"/>
        <v>424</v>
      </c>
      <c r="H299" s="202">
        <f t="shared" si="30"/>
        <v>9104.9017232894694</v>
      </c>
      <c r="I299" s="211">
        <f t="shared" si="32"/>
        <v>479</v>
      </c>
      <c r="K299" s="202">
        <f>INDEX('LECI_17-18'!$L$1:$L$507,MATCH('Spending per Student Analysis'!$A299,'LECI_17-18'!A:A,0))</f>
        <v>17928307.199999999</v>
      </c>
      <c r="L299" s="203">
        <f>INDEX('BEFC_17-18'!$T$1:$T$506,MATCH('Spending per Student Analysis'!$A299,'BEFC_17-18'!A:A,0))</f>
        <v>1431.558</v>
      </c>
      <c r="M299" s="203">
        <f>INDEX('BEFC_17-18'!$Z$1:$Z$506,MATCH('Spending per Student Analysis'!$A299,'BEFC_17-18'!A:A,0))</f>
        <v>537.52499999999998</v>
      </c>
      <c r="N299" s="203">
        <f t="shared" si="33"/>
        <v>1969.0830000000001</v>
      </c>
      <c r="R299" s="202">
        <f>INDEX('BEFC_17-18'!$AF$1:$AF$505,MATCH('Spending per Student Analysis'!$A299,'BEFC_17-18'!A:A,0))</f>
        <v>7631005.8399999999</v>
      </c>
      <c r="S299" s="202"/>
      <c r="T299" s="202">
        <f>INDEX('BEFC_17-18'!$AD$1:$AD$505,MATCH('Spending per Student Analysis'!$A299,'BEFC_17-18'!A:A,0))</f>
        <v>567715</v>
      </c>
      <c r="AB299" s="202">
        <f>INDEX('Base Analysis'!$Q$1:$Q$503,MATCH('Spending per Student Analysis'!$A299,'Base Analysis'!A:A,0))</f>
        <v>6951047.7480420694</v>
      </c>
      <c r="AC299" s="201">
        <f t="shared" si="34"/>
        <v>679958.09195793048</v>
      </c>
    </row>
    <row r="300" spans="1:29" x14ac:dyDescent="0.2">
      <c r="A300" s="199">
        <v>115228303</v>
      </c>
      <c r="B300" s="200" t="s">
        <v>339</v>
      </c>
      <c r="C300" s="200" t="s">
        <v>331</v>
      </c>
      <c r="D300" s="197">
        <f>INDEX('BEFC_17-18'!$F$1:$F$505,MATCH('Spending per Student Analysis'!$A300,'BEFC_17-18'!A:A,0))</f>
        <v>0.86660000000000004</v>
      </c>
      <c r="E300" s="197">
        <f t="shared" si="28"/>
        <v>366</v>
      </c>
      <c r="F300" s="201">
        <f t="shared" si="29"/>
        <v>14939.585389110291</v>
      </c>
      <c r="G300" s="211">
        <f t="shared" si="31"/>
        <v>185</v>
      </c>
      <c r="H300" s="202">
        <f t="shared" si="30"/>
        <v>13857.991484282662</v>
      </c>
      <c r="I300" s="211">
        <f t="shared" si="32"/>
        <v>101</v>
      </c>
      <c r="K300" s="202">
        <f>INDEX('LECI_17-18'!$L$1:$L$507,MATCH('Spending per Student Analysis'!$A300,'LECI_17-18'!A:A,0))</f>
        <v>42773078.740000002</v>
      </c>
      <c r="L300" s="203">
        <f>INDEX('BEFC_17-18'!$T$1:$T$506,MATCH('Spending per Student Analysis'!$A300,'BEFC_17-18'!A:A,0))</f>
        <v>2863.07</v>
      </c>
      <c r="M300" s="203">
        <f>INDEX('BEFC_17-18'!$Z$1:$Z$506,MATCH('Spending per Student Analysis'!$A300,'BEFC_17-18'!A:A,0))</f>
        <v>223.458</v>
      </c>
      <c r="N300" s="203">
        <f t="shared" si="33"/>
        <v>3086.5280000000002</v>
      </c>
      <c r="R300" s="202">
        <f>INDEX('BEFC_17-18'!$AF$1:$AF$505,MATCH('Spending per Student Analysis'!$A300,'BEFC_17-18'!A:A,0))</f>
        <v>3432597.82</v>
      </c>
      <c r="S300" s="202"/>
      <c r="T300" s="202">
        <f>INDEX('BEFC_17-18'!$AD$1:$AD$505,MATCH('Spending per Student Analysis'!$A300,'BEFC_17-18'!A:A,0))</f>
        <v>385417</v>
      </c>
      <c r="AB300" s="202">
        <f>INDEX('Base Analysis'!$Q$1:$Q$503,MATCH('Spending per Student Analysis'!$A300,'Base Analysis'!A:A,0))</f>
        <v>4719009.6790261585</v>
      </c>
      <c r="AC300" s="201">
        <f t="shared" si="34"/>
        <v>-1286411.8590261587</v>
      </c>
    </row>
    <row r="301" spans="1:29" x14ac:dyDescent="0.2">
      <c r="A301" s="199">
        <v>115229003</v>
      </c>
      <c r="B301" s="200" t="s">
        <v>340</v>
      </c>
      <c r="C301" s="200" t="s">
        <v>331</v>
      </c>
      <c r="D301" s="197">
        <f>INDEX('BEFC_17-18'!$F$1:$F$505,MATCH('Spending per Student Analysis'!$A301,'BEFC_17-18'!A:A,0))</f>
        <v>1.1081000000000001</v>
      </c>
      <c r="E301" s="197">
        <f t="shared" si="28"/>
        <v>193</v>
      </c>
      <c r="F301" s="201">
        <f t="shared" si="29"/>
        <v>13277.430064037748</v>
      </c>
      <c r="G301" s="211">
        <f t="shared" si="31"/>
        <v>352</v>
      </c>
      <c r="H301" s="202">
        <f t="shared" si="30"/>
        <v>10356.522394750531</v>
      </c>
      <c r="I301" s="211">
        <f t="shared" si="32"/>
        <v>415</v>
      </c>
      <c r="K301" s="202">
        <f>INDEX('LECI_17-18'!$L$1:$L$507,MATCH('Spending per Student Analysis'!$A301,'LECI_17-18'!A:A,0))</f>
        <v>16703113.24</v>
      </c>
      <c r="L301" s="203">
        <f>INDEX('BEFC_17-18'!$T$1:$T$506,MATCH('Spending per Student Analysis'!$A301,'BEFC_17-18'!A:A,0))</f>
        <v>1258.008</v>
      </c>
      <c r="M301" s="203">
        <f>INDEX('BEFC_17-18'!$Z$1:$Z$506,MATCH('Spending per Student Analysis'!$A301,'BEFC_17-18'!A:A,0))</f>
        <v>354.803</v>
      </c>
      <c r="N301" s="203">
        <f t="shared" si="33"/>
        <v>1612.8110000000001</v>
      </c>
      <c r="R301" s="202">
        <f>INDEX('BEFC_17-18'!$AF$1:$AF$505,MATCH('Spending per Student Analysis'!$A301,'BEFC_17-18'!A:A,0))</f>
        <v>5519745.9900000002</v>
      </c>
      <c r="S301" s="202"/>
      <c r="T301" s="202">
        <f>INDEX('BEFC_17-18'!$AD$1:$AD$505,MATCH('Spending per Student Analysis'!$A301,'BEFC_17-18'!A:A,0))</f>
        <v>328595</v>
      </c>
      <c r="AB301" s="202">
        <f>INDEX('Base Analysis'!$Q$1:$Q$503,MATCH('Spending per Student Analysis'!$A301,'Base Analysis'!A:A,0))</f>
        <v>4023288.2420391683</v>
      </c>
      <c r="AC301" s="201">
        <f t="shared" si="34"/>
        <v>1496457.747960832</v>
      </c>
    </row>
    <row r="302" spans="1:29" x14ac:dyDescent="0.2">
      <c r="A302" s="199">
        <v>115503004</v>
      </c>
      <c r="B302" s="200" t="s">
        <v>341</v>
      </c>
      <c r="C302" s="200" t="s">
        <v>342</v>
      </c>
      <c r="D302" s="197">
        <f>INDEX('BEFC_17-18'!$F$1:$F$505,MATCH('Spending per Student Analysis'!$A302,'BEFC_17-18'!A:A,0))</f>
        <v>0.93300000000000005</v>
      </c>
      <c r="E302" s="197">
        <f t="shared" si="28"/>
        <v>324</v>
      </c>
      <c r="F302" s="201">
        <f t="shared" si="29"/>
        <v>13941.770787186169</v>
      </c>
      <c r="G302" s="211">
        <f t="shared" si="31"/>
        <v>265</v>
      </c>
      <c r="H302" s="202">
        <f t="shared" si="30"/>
        <v>11400.599834627186</v>
      </c>
      <c r="I302" s="211">
        <f t="shared" si="32"/>
        <v>296</v>
      </c>
      <c r="K302" s="202">
        <f>INDEX('LECI_17-18'!$L$1:$L$507,MATCH('Spending per Student Analysis'!$A302,'LECI_17-18'!A:A,0))</f>
        <v>11140506.550000001</v>
      </c>
      <c r="L302" s="203">
        <f>INDEX('BEFC_17-18'!$T$1:$T$506,MATCH('Spending per Student Analysis'!$A302,'BEFC_17-18'!A:A,0))</f>
        <v>799.07399999999996</v>
      </c>
      <c r="M302" s="203">
        <f>INDEX('BEFC_17-18'!$Z$1:$Z$506,MATCH('Spending per Student Analysis'!$A302,'BEFC_17-18'!A:A,0))</f>
        <v>178.11199999999999</v>
      </c>
      <c r="N302" s="203">
        <f t="shared" si="33"/>
        <v>977.18599999999992</v>
      </c>
      <c r="R302" s="202">
        <f>INDEX('BEFC_17-18'!$AF$1:$AF$505,MATCH('Spending per Student Analysis'!$A302,'BEFC_17-18'!A:A,0))</f>
        <v>3332735.89</v>
      </c>
      <c r="S302" s="202"/>
      <c r="T302" s="202">
        <f>INDEX('BEFC_17-18'!$AD$1:$AD$505,MATCH('Spending per Student Analysis'!$A302,'BEFC_17-18'!A:A,0))</f>
        <v>155506</v>
      </c>
      <c r="AB302" s="202">
        <f>INDEX('Base Analysis'!$Q$1:$Q$503,MATCH('Spending per Student Analysis'!$A302,'Base Analysis'!A:A,0))</f>
        <v>1903999.8308233065</v>
      </c>
      <c r="AC302" s="201">
        <f t="shared" si="34"/>
        <v>1428736.0591766937</v>
      </c>
    </row>
    <row r="303" spans="1:29" x14ac:dyDescent="0.2">
      <c r="A303" s="199">
        <v>115504003</v>
      </c>
      <c r="B303" s="200" t="s">
        <v>343</v>
      </c>
      <c r="C303" s="200" t="s">
        <v>342</v>
      </c>
      <c r="D303" s="197">
        <f>INDEX('BEFC_17-18'!$F$1:$F$505,MATCH('Spending per Student Analysis'!$A303,'BEFC_17-18'!A:A,0))</f>
        <v>1.0079</v>
      </c>
      <c r="E303" s="197">
        <f t="shared" si="28"/>
        <v>271</v>
      </c>
      <c r="F303" s="201">
        <f t="shared" si="29"/>
        <v>15050.121149672927</v>
      </c>
      <c r="G303" s="211">
        <f t="shared" si="31"/>
        <v>176</v>
      </c>
      <c r="H303" s="202">
        <f t="shared" si="30"/>
        <v>12129.857111558827</v>
      </c>
      <c r="I303" s="211">
        <f t="shared" si="32"/>
        <v>220</v>
      </c>
      <c r="K303" s="202">
        <f>INDEX('LECI_17-18'!$L$1:$L$507,MATCH('Spending per Student Analysis'!$A303,'LECI_17-18'!A:A,0))</f>
        <v>16388091.970000001</v>
      </c>
      <c r="L303" s="203">
        <f>INDEX('BEFC_17-18'!$T$1:$T$506,MATCH('Spending per Student Analysis'!$A303,'BEFC_17-18'!A:A,0))</f>
        <v>1088.9010000000001</v>
      </c>
      <c r="M303" s="203">
        <f>INDEX('BEFC_17-18'!$Z$1:$Z$506,MATCH('Spending per Student Analysis'!$A303,'BEFC_17-18'!A:A,0))</f>
        <v>262.15300000000002</v>
      </c>
      <c r="N303" s="203">
        <f t="shared" si="33"/>
        <v>1351.0540000000001</v>
      </c>
      <c r="R303" s="202">
        <f>INDEX('BEFC_17-18'!$AF$1:$AF$505,MATCH('Spending per Student Analysis'!$A303,'BEFC_17-18'!A:A,0))</f>
        <v>5622985.8399999999</v>
      </c>
      <c r="S303" s="202"/>
      <c r="T303" s="202">
        <f>INDEX('BEFC_17-18'!$AD$1:$AD$505,MATCH('Spending per Student Analysis'!$A303,'BEFC_17-18'!A:A,0))</f>
        <v>241298</v>
      </c>
      <c r="AB303" s="202">
        <f>INDEX('Base Analysis'!$Q$1:$Q$503,MATCH('Spending per Student Analysis'!$A303,'Base Analysis'!A:A,0))</f>
        <v>2954433.1682621436</v>
      </c>
      <c r="AC303" s="201">
        <f t="shared" si="34"/>
        <v>2668552.6717378562</v>
      </c>
    </row>
    <row r="304" spans="1:29" x14ac:dyDescent="0.2">
      <c r="A304" s="199">
        <v>115506003</v>
      </c>
      <c r="B304" s="200" t="s">
        <v>344</v>
      </c>
      <c r="C304" s="200" t="s">
        <v>342</v>
      </c>
      <c r="D304" s="197">
        <f>INDEX('BEFC_17-18'!$F$1:$F$505,MATCH('Spending per Student Analysis'!$A304,'BEFC_17-18'!A:A,0))</f>
        <v>0.88429999999999997</v>
      </c>
      <c r="E304" s="197">
        <f t="shared" si="28"/>
        <v>356</v>
      </c>
      <c r="F304" s="201">
        <f t="shared" si="29"/>
        <v>13278.280459919766</v>
      </c>
      <c r="G304" s="211">
        <f t="shared" si="31"/>
        <v>351</v>
      </c>
      <c r="H304" s="202">
        <f t="shared" si="30"/>
        <v>11884.38817053471</v>
      </c>
      <c r="I304" s="211">
        <f t="shared" si="32"/>
        <v>251</v>
      </c>
      <c r="K304" s="202">
        <f>INDEX('LECI_17-18'!$L$1:$L$507,MATCH('Spending per Student Analysis'!$A304,'LECI_17-18'!A:A,0))</f>
        <v>24476717.460000001</v>
      </c>
      <c r="L304" s="203">
        <f>INDEX('BEFC_17-18'!$T$1:$T$506,MATCH('Spending per Student Analysis'!$A304,'BEFC_17-18'!A:A,0))</f>
        <v>1843.365</v>
      </c>
      <c r="M304" s="203">
        <f>INDEX('BEFC_17-18'!$Z$1:$Z$506,MATCH('Spending per Student Analysis'!$A304,'BEFC_17-18'!A:A,0))</f>
        <v>216.20400000000001</v>
      </c>
      <c r="N304" s="203">
        <f t="shared" si="33"/>
        <v>2059.569</v>
      </c>
      <c r="R304" s="202">
        <f>INDEX('BEFC_17-18'!$AF$1:$AF$505,MATCH('Spending per Student Analysis'!$A304,'BEFC_17-18'!A:A,0))</f>
        <v>7856865.9299999997</v>
      </c>
      <c r="S304" s="202"/>
      <c r="T304" s="202">
        <f>INDEX('BEFC_17-18'!$AD$1:$AD$505,MATCH('Spending per Student Analysis'!$A304,'BEFC_17-18'!A:A,0))</f>
        <v>218206</v>
      </c>
      <c r="AB304" s="202">
        <f>INDEX('Base Analysis'!$Q$1:$Q$503,MATCH('Spending per Student Analysis'!$A304,'Base Analysis'!A:A,0))</f>
        <v>2671694.9526190241</v>
      </c>
      <c r="AC304" s="201">
        <f t="shared" si="34"/>
        <v>5185170.9773809761</v>
      </c>
    </row>
    <row r="305" spans="1:29" x14ac:dyDescent="0.2">
      <c r="A305" s="199">
        <v>115508003</v>
      </c>
      <c r="B305" s="200" t="s">
        <v>345</v>
      </c>
      <c r="C305" s="200" t="s">
        <v>342</v>
      </c>
      <c r="D305" s="197">
        <f>INDEX('BEFC_17-18'!$F$1:$F$505,MATCH('Spending per Student Analysis'!$A305,'BEFC_17-18'!A:A,0))</f>
        <v>0.95850000000000002</v>
      </c>
      <c r="E305" s="197">
        <f t="shared" si="28"/>
        <v>309</v>
      </c>
      <c r="F305" s="201">
        <f t="shared" si="29"/>
        <v>13463.459580896915</v>
      </c>
      <c r="G305" s="211">
        <f t="shared" si="31"/>
        <v>327</v>
      </c>
      <c r="H305" s="202">
        <f t="shared" si="30"/>
        <v>11787.131784805135</v>
      </c>
      <c r="I305" s="211">
        <f t="shared" si="32"/>
        <v>262</v>
      </c>
      <c r="K305" s="202">
        <f>INDEX('LECI_17-18'!$L$1:$L$507,MATCH('Spending per Student Analysis'!$A305,'LECI_17-18'!A:A,0))</f>
        <v>34398869.960000001</v>
      </c>
      <c r="L305" s="203">
        <f>INDEX('BEFC_17-18'!$T$1:$T$506,MATCH('Spending per Student Analysis'!$A305,'BEFC_17-18'!A:A,0))</f>
        <v>2554.98</v>
      </c>
      <c r="M305" s="203">
        <f>INDEX('BEFC_17-18'!$Z$1:$Z$506,MATCH('Spending per Student Analysis'!$A305,'BEFC_17-18'!A:A,0))</f>
        <v>363.36099999999999</v>
      </c>
      <c r="N305" s="203">
        <f t="shared" si="33"/>
        <v>2918.3409999999999</v>
      </c>
      <c r="R305" s="202">
        <f>INDEX('BEFC_17-18'!$AF$1:$AF$505,MATCH('Spending per Student Analysis'!$A305,'BEFC_17-18'!A:A,0))</f>
        <v>8316387.6600000001</v>
      </c>
      <c r="S305" s="202"/>
      <c r="T305" s="202">
        <f>INDEX('BEFC_17-18'!$AD$1:$AD$505,MATCH('Spending per Student Analysis'!$A305,'BEFC_17-18'!A:A,0))</f>
        <v>388974</v>
      </c>
      <c r="AB305" s="202">
        <f>INDEX('Base Analysis'!$Q$1:$Q$503,MATCH('Spending per Student Analysis'!$A305,'Base Analysis'!A:A,0))</f>
        <v>4762555.5162412087</v>
      </c>
      <c r="AC305" s="201">
        <f t="shared" si="34"/>
        <v>3553832.1437587915</v>
      </c>
    </row>
    <row r="306" spans="1:29" x14ac:dyDescent="0.2">
      <c r="A306" s="199">
        <v>115674603</v>
      </c>
      <c r="B306" s="200" t="s">
        <v>346</v>
      </c>
      <c r="C306" s="200" t="s">
        <v>263</v>
      </c>
      <c r="D306" s="197">
        <f>INDEX('BEFC_17-18'!$F$1:$F$505,MATCH('Spending per Student Analysis'!$A306,'BEFC_17-18'!A:A,0))</f>
        <v>0.82809999999999995</v>
      </c>
      <c r="E306" s="197">
        <f t="shared" si="28"/>
        <v>389</v>
      </c>
      <c r="F306" s="201">
        <f t="shared" si="29"/>
        <v>12350.93545289258</v>
      </c>
      <c r="G306" s="211">
        <f t="shared" si="31"/>
        <v>436</v>
      </c>
      <c r="H306" s="202">
        <f t="shared" si="30"/>
        <v>11210.559349136411</v>
      </c>
      <c r="I306" s="211">
        <f t="shared" si="32"/>
        <v>324</v>
      </c>
      <c r="K306" s="202">
        <f>INDEX('LECI_17-18'!$L$1:$L$507,MATCH('Spending per Student Analysis'!$A306,'LECI_17-18'!A:A,0))</f>
        <v>39162160.869999997</v>
      </c>
      <c r="L306" s="203">
        <f>INDEX('BEFC_17-18'!$T$1:$T$506,MATCH('Spending per Student Analysis'!$A306,'BEFC_17-18'!A:A,0))</f>
        <v>3170.7849999999999</v>
      </c>
      <c r="M306" s="203">
        <f>INDEX('BEFC_17-18'!$Z$1:$Z$506,MATCH('Spending per Student Analysis'!$A306,'BEFC_17-18'!A:A,0))</f>
        <v>322.54300000000001</v>
      </c>
      <c r="N306" s="203">
        <f t="shared" si="33"/>
        <v>3493.328</v>
      </c>
      <c r="R306" s="202">
        <f>INDEX('BEFC_17-18'!$AF$1:$AF$505,MATCH('Spending per Student Analysis'!$A306,'BEFC_17-18'!A:A,0))</f>
        <v>7091641.1399999997</v>
      </c>
      <c r="S306" s="202"/>
      <c r="T306" s="202">
        <f>INDEX('BEFC_17-18'!$AD$1:$AD$505,MATCH('Spending per Student Analysis'!$A306,'BEFC_17-18'!A:A,0))</f>
        <v>435157</v>
      </c>
      <c r="AB306" s="202">
        <f>INDEX('Base Analysis'!$Q$1:$Q$503,MATCH('Spending per Student Analysis'!$A306,'Base Analysis'!A:A,0))</f>
        <v>5328015.2055677343</v>
      </c>
      <c r="AC306" s="201">
        <f t="shared" si="34"/>
        <v>1763625.9344322653</v>
      </c>
    </row>
    <row r="307" spans="1:29" x14ac:dyDescent="0.2">
      <c r="A307" s="199">
        <v>116191004</v>
      </c>
      <c r="B307" s="200" t="s">
        <v>347</v>
      </c>
      <c r="C307" s="200" t="s">
        <v>348</v>
      </c>
      <c r="D307" s="197">
        <f>INDEX('BEFC_17-18'!$F$1:$F$505,MATCH('Spending per Student Analysis'!$A307,'BEFC_17-18'!A:A,0))</f>
        <v>1.0746</v>
      </c>
      <c r="E307" s="197">
        <f t="shared" si="28"/>
        <v>219</v>
      </c>
      <c r="F307" s="201">
        <f t="shared" si="29"/>
        <v>14407.26982483867</v>
      </c>
      <c r="G307" s="211">
        <f t="shared" si="31"/>
        <v>220</v>
      </c>
      <c r="H307" s="202">
        <f t="shared" si="30"/>
        <v>10496.519508253084</v>
      </c>
      <c r="I307" s="211">
        <f t="shared" si="32"/>
        <v>404</v>
      </c>
      <c r="K307" s="202">
        <f>INDEX('LECI_17-18'!$L$1:$L$507,MATCH('Spending per Student Analysis'!$A307,'LECI_17-18'!A:A,0))</f>
        <v>10410563.51</v>
      </c>
      <c r="L307" s="203">
        <f>INDEX('BEFC_17-18'!$T$1:$T$506,MATCH('Spending per Student Analysis'!$A307,'BEFC_17-18'!A:A,0))</f>
        <v>722.59100000000001</v>
      </c>
      <c r="M307" s="203">
        <f>INDEX('BEFC_17-18'!$Z$1:$Z$506,MATCH('Spending per Student Analysis'!$A307,'BEFC_17-18'!A:A,0))</f>
        <v>269.22000000000003</v>
      </c>
      <c r="N307" s="203">
        <f t="shared" si="33"/>
        <v>991.81100000000004</v>
      </c>
      <c r="R307" s="202">
        <f>INDEX('BEFC_17-18'!$AF$1:$AF$505,MATCH('Spending per Student Analysis'!$A307,'BEFC_17-18'!A:A,0))</f>
        <v>3138336</v>
      </c>
      <c r="S307" s="202"/>
      <c r="T307" s="202">
        <f>INDEX('BEFC_17-18'!$AD$1:$AD$505,MATCH('Spending per Student Analysis'!$A307,'BEFC_17-18'!A:A,0))</f>
        <v>192988</v>
      </c>
      <c r="AB307" s="202">
        <f>INDEX('Base Analysis'!$Q$1:$Q$503,MATCH('Spending per Student Analysis'!$A307,'Base Analysis'!A:A,0))</f>
        <v>2362921.129403525</v>
      </c>
      <c r="AC307" s="201">
        <f t="shared" si="34"/>
        <v>775414.87059647497</v>
      </c>
    </row>
    <row r="308" spans="1:29" x14ac:dyDescent="0.2">
      <c r="A308" s="199">
        <v>116191103</v>
      </c>
      <c r="B308" s="200" t="s">
        <v>349</v>
      </c>
      <c r="C308" s="200" t="s">
        <v>348</v>
      </c>
      <c r="D308" s="197">
        <f>INDEX('BEFC_17-18'!$F$1:$F$505,MATCH('Spending per Student Analysis'!$A308,'BEFC_17-18'!A:A,0))</f>
        <v>1.2645</v>
      </c>
      <c r="E308" s="197">
        <f t="shared" si="28"/>
        <v>95</v>
      </c>
      <c r="F308" s="201">
        <f t="shared" si="29"/>
        <v>13024.440306914963</v>
      </c>
      <c r="G308" s="211">
        <f t="shared" si="31"/>
        <v>382</v>
      </c>
      <c r="H308" s="202">
        <f t="shared" si="30"/>
        <v>10756.070788318755</v>
      </c>
      <c r="I308" s="211">
        <f t="shared" si="32"/>
        <v>374</v>
      </c>
      <c r="K308" s="202">
        <f>INDEX('LECI_17-18'!$L$1:$L$507,MATCH('Spending per Student Analysis'!$A308,'LECI_17-18'!A:A,0))</f>
        <v>40289347.789999999</v>
      </c>
      <c r="L308" s="203">
        <f>INDEX('BEFC_17-18'!$T$1:$T$506,MATCH('Spending per Student Analysis'!$A308,'BEFC_17-18'!A:A,0))</f>
        <v>3093.3649999999998</v>
      </c>
      <c r="M308" s="203">
        <f>INDEX('BEFC_17-18'!$Z$1:$Z$506,MATCH('Spending per Student Analysis'!$A308,'BEFC_17-18'!A:A,0))</f>
        <v>652.36599999999999</v>
      </c>
      <c r="N308" s="203">
        <f t="shared" si="33"/>
        <v>3745.7309999999998</v>
      </c>
      <c r="R308" s="202">
        <f>INDEX('BEFC_17-18'!$AF$1:$AF$505,MATCH('Spending per Student Analysis'!$A308,'BEFC_17-18'!A:A,0))</f>
        <v>13906646.52</v>
      </c>
      <c r="S308" s="202"/>
      <c r="T308" s="202">
        <f>INDEX('BEFC_17-18'!$AD$1:$AD$505,MATCH('Spending per Student Analysis'!$A308,'BEFC_17-18'!A:A,0))</f>
        <v>854311</v>
      </c>
      <c r="AB308" s="202">
        <f>INDEX('Base Analysis'!$Q$1:$Q$503,MATCH('Spending per Student Analysis'!$A308,'Base Analysis'!A:A,0))</f>
        <v>10460093.675954079</v>
      </c>
      <c r="AC308" s="201">
        <f t="shared" si="34"/>
        <v>3446552.8440459203</v>
      </c>
    </row>
    <row r="309" spans="1:29" x14ac:dyDescent="0.2">
      <c r="A309" s="199">
        <v>116191203</v>
      </c>
      <c r="B309" s="200" t="s">
        <v>350</v>
      </c>
      <c r="C309" s="200" t="s">
        <v>348</v>
      </c>
      <c r="D309" s="197">
        <f>INDEX('BEFC_17-18'!$F$1:$F$505,MATCH('Spending per Student Analysis'!$A309,'BEFC_17-18'!A:A,0))</f>
        <v>1.4724999999999999</v>
      </c>
      <c r="E309" s="197">
        <f t="shared" si="28"/>
        <v>31</v>
      </c>
      <c r="F309" s="201">
        <f t="shared" si="29"/>
        <v>12484.164694992043</v>
      </c>
      <c r="G309" s="211">
        <f t="shared" si="31"/>
        <v>425</v>
      </c>
      <c r="H309" s="202">
        <f t="shared" si="30"/>
        <v>11014.861789699222</v>
      </c>
      <c r="I309" s="211">
        <f t="shared" si="32"/>
        <v>343</v>
      </c>
      <c r="K309" s="202">
        <f>INDEX('LECI_17-18'!$L$1:$L$507,MATCH('Spending per Student Analysis'!$A309,'LECI_17-18'!A:A,0))</f>
        <v>21200833.199999999</v>
      </c>
      <c r="L309" s="203">
        <f>INDEX('BEFC_17-18'!$T$1:$T$506,MATCH('Spending per Student Analysis'!$A309,'BEFC_17-18'!A:A,0))</f>
        <v>1698.2180000000001</v>
      </c>
      <c r="M309" s="203">
        <f>INDEX('BEFC_17-18'!$Z$1:$Z$506,MATCH('Spending per Student Analysis'!$A309,'BEFC_17-18'!A:A,0))</f>
        <v>226.53</v>
      </c>
      <c r="N309" s="203">
        <f t="shared" si="33"/>
        <v>1924.748</v>
      </c>
      <c r="R309" s="202">
        <f>INDEX('BEFC_17-18'!$AF$1:$AF$505,MATCH('Spending per Student Analysis'!$A309,'BEFC_17-18'!A:A,0))</f>
        <v>5370738.1699999999</v>
      </c>
      <c r="S309" s="202"/>
      <c r="T309" s="202">
        <f>INDEX('BEFC_17-18'!$AD$1:$AD$505,MATCH('Spending per Student Analysis'!$A309,'BEFC_17-18'!A:A,0))</f>
        <v>437070</v>
      </c>
      <c r="AB309" s="202">
        <f>INDEX('Base Analysis'!$Q$1:$Q$503,MATCH('Spending per Student Analysis'!$A309,'Base Analysis'!A:A,0))</f>
        <v>5351439.0674247928</v>
      </c>
      <c r="AC309" s="201">
        <f t="shared" si="34"/>
        <v>19299.102575207129</v>
      </c>
    </row>
    <row r="310" spans="1:29" x14ac:dyDescent="0.2">
      <c r="A310" s="199">
        <v>116191503</v>
      </c>
      <c r="B310" s="200" t="s">
        <v>351</v>
      </c>
      <c r="C310" s="200" t="s">
        <v>348</v>
      </c>
      <c r="D310" s="197">
        <f>INDEX('BEFC_17-18'!$F$1:$F$505,MATCH('Spending per Student Analysis'!$A310,'BEFC_17-18'!A:A,0))</f>
        <v>1.0144</v>
      </c>
      <c r="E310" s="197">
        <f t="shared" si="28"/>
        <v>268</v>
      </c>
      <c r="F310" s="201">
        <f t="shared" si="29"/>
        <v>12855.524971383884</v>
      </c>
      <c r="G310" s="211">
        <f t="shared" si="31"/>
        <v>391</v>
      </c>
      <c r="H310" s="202">
        <f t="shared" si="30"/>
        <v>11772.020995260071</v>
      </c>
      <c r="I310" s="211">
        <f t="shared" si="32"/>
        <v>265</v>
      </c>
      <c r="K310" s="202">
        <f>INDEX('LECI_17-18'!$L$1:$L$507,MATCH('Spending per Student Analysis'!$A310,'LECI_17-18'!A:A,0))</f>
        <v>24393770.010000002</v>
      </c>
      <c r="L310" s="203">
        <f>INDEX('BEFC_17-18'!$T$1:$T$506,MATCH('Spending per Student Analysis'!$A310,'BEFC_17-18'!A:A,0))</f>
        <v>1897.5319999999999</v>
      </c>
      <c r="M310" s="203">
        <f>INDEX('BEFC_17-18'!$Z$1:$Z$506,MATCH('Spending per Student Analysis'!$A310,'BEFC_17-18'!A:A,0))</f>
        <v>174.65</v>
      </c>
      <c r="N310" s="203">
        <f t="shared" si="33"/>
        <v>2072.1819999999998</v>
      </c>
      <c r="R310" s="202">
        <f>INDEX('BEFC_17-18'!$AF$1:$AF$505,MATCH('Spending per Student Analysis'!$A310,'BEFC_17-18'!A:A,0))</f>
        <v>6133595.1100000003</v>
      </c>
      <c r="S310" s="202"/>
      <c r="T310" s="202">
        <f>INDEX('BEFC_17-18'!$AD$1:$AD$505,MATCH('Spending per Student Analysis'!$A310,'BEFC_17-18'!A:A,0))</f>
        <v>328016</v>
      </c>
      <c r="AB310" s="202">
        <f>INDEX('Base Analysis'!$Q$1:$Q$503,MATCH('Spending per Student Analysis'!$A310,'Base Analysis'!A:A,0))</f>
        <v>4016189.6511206059</v>
      </c>
      <c r="AC310" s="201">
        <f t="shared" si="34"/>
        <v>2117405.4588793945</v>
      </c>
    </row>
    <row r="311" spans="1:29" x14ac:dyDescent="0.2">
      <c r="A311" s="199">
        <v>116195004</v>
      </c>
      <c r="B311" s="200" t="s">
        <v>352</v>
      </c>
      <c r="C311" s="200" t="s">
        <v>348</v>
      </c>
      <c r="D311" s="197">
        <f>INDEX('BEFC_17-18'!$F$1:$F$505,MATCH('Spending per Student Analysis'!$A311,'BEFC_17-18'!A:A,0))</f>
        <v>1.0219</v>
      </c>
      <c r="E311" s="197">
        <f t="shared" si="28"/>
        <v>263</v>
      </c>
      <c r="F311" s="201">
        <f t="shared" si="29"/>
        <v>15604.050767532317</v>
      </c>
      <c r="G311" s="211">
        <f t="shared" si="31"/>
        <v>142</v>
      </c>
      <c r="H311" s="202">
        <f t="shared" si="30"/>
        <v>11907.57890660564</v>
      </c>
      <c r="I311" s="211">
        <f t="shared" si="32"/>
        <v>248</v>
      </c>
      <c r="K311" s="202">
        <f>INDEX('LECI_17-18'!$L$1:$L$507,MATCH('Spending per Student Analysis'!$A311,'LECI_17-18'!A:A,0))</f>
        <v>11561759</v>
      </c>
      <c r="L311" s="203">
        <f>INDEX('BEFC_17-18'!$T$1:$T$506,MATCH('Spending per Student Analysis'!$A311,'BEFC_17-18'!A:A,0))</f>
        <v>740.94600000000003</v>
      </c>
      <c r="M311" s="203">
        <f>INDEX('BEFC_17-18'!$Z$1:$Z$506,MATCH('Spending per Student Analysis'!$A311,'BEFC_17-18'!A:A,0))</f>
        <v>230.012</v>
      </c>
      <c r="N311" s="203">
        <f t="shared" si="33"/>
        <v>970.95800000000008</v>
      </c>
      <c r="R311" s="202">
        <f>INDEX('BEFC_17-18'!$AF$1:$AF$505,MATCH('Spending per Student Analysis'!$A311,'BEFC_17-18'!A:A,0))</f>
        <v>3976282.08</v>
      </c>
      <c r="S311" s="202"/>
      <c r="T311" s="202">
        <f>INDEX('BEFC_17-18'!$AD$1:$AD$505,MATCH('Spending per Student Analysis'!$A311,'BEFC_17-18'!A:A,0))</f>
        <v>144425</v>
      </c>
      <c r="AB311" s="202">
        <f>INDEX('Base Analysis'!$Q$1:$Q$503,MATCH('Spending per Student Analysis'!$A311,'Base Analysis'!A:A,0))</f>
        <v>1768321.129086622</v>
      </c>
      <c r="AC311" s="201">
        <f t="shared" si="34"/>
        <v>2207960.950913378</v>
      </c>
    </row>
    <row r="312" spans="1:29" x14ac:dyDescent="0.2">
      <c r="A312" s="199">
        <v>116197503</v>
      </c>
      <c r="B312" s="200" t="s">
        <v>353</v>
      </c>
      <c r="C312" s="200" t="s">
        <v>348</v>
      </c>
      <c r="D312" s="197">
        <f>INDEX('BEFC_17-18'!$F$1:$F$505,MATCH('Spending per Student Analysis'!$A312,'BEFC_17-18'!A:A,0))</f>
        <v>1.0274000000000001</v>
      </c>
      <c r="E312" s="197">
        <f t="shared" si="28"/>
        <v>262</v>
      </c>
      <c r="F312" s="201">
        <f t="shared" si="29"/>
        <v>12748.235401173599</v>
      </c>
      <c r="G312" s="211">
        <f t="shared" si="31"/>
        <v>402</v>
      </c>
      <c r="H312" s="202">
        <f t="shared" si="30"/>
        <v>10729.663940521295</v>
      </c>
      <c r="I312" s="211">
        <f t="shared" si="32"/>
        <v>375</v>
      </c>
      <c r="K312" s="202">
        <f>INDEX('LECI_17-18'!$L$1:$L$507,MATCH('Spending per Student Analysis'!$A312,'LECI_17-18'!A:A,0))</f>
        <v>18772630.760000002</v>
      </c>
      <c r="L312" s="203">
        <f>INDEX('BEFC_17-18'!$T$1:$T$506,MATCH('Spending per Student Analysis'!$A312,'BEFC_17-18'!A:A,0))</f>
        <v>1472.567</v>
      </c>
      <c r="M312" s="203">
        <f>INDEX('BEFC_17-18'!$Z$1:$Z$506,MATCH('Spending per Student Analysis'!$A312,'BEFC_17-18'!A:A,0))</f>
        <v>277.03399999999999</v>
      </c>
      <c r="N312" s="203">
        <f t="shared" si="33"/>
        <v>1749.6010000000001</v>
      </c>
      <c r="R312" s="202">
        <f>INDEX('BEFC_17-18'!$AF$1:$AF$505,MATCH('Spending per Student Analysis'!$A312,'BEFC_17-18'!A:A,0))</f>
        <v>4374782.37</v>
      </c>
      <c r="S312" s="202"/>
      <c r="T312" s="202">
        <f>INDEX('BEFC_17-18'!$AD$1:$AD$505,MATCH('Spending per Student Analysis'!$A312,'BEFC_17-18'!A:A,0))</f>
        <v>264703</v>
      </c>
      <c r="AB312" s="202">
        <f>INDEX('Base Analysis'!$Q$1:$Q$503,MATCH('Spending per Student Analysis'!$A312,'Base Analysis'!A:A,0))</f>
        <v>3240994.1313732001</v>
      </c>
      <c r="AC312" s="201">
        <f t="shared" si="34"/>
        <v>1133788.2386268</v>
      </c>
    </row>
    <row r="313" spans="1:29" x14ac:dyDescent="0.2">
      <c r="A313" s="199">
        <v>116471803</v>
      </c>
      <c r="B313" s="200" t="s">
        <v>354</v>
      </c>
      <c r="C313" s="200" t="s">
        <v>355</v>
      </c>
      <c r="D313" s="197">
        <f>INDEX('BEFC_17-18'!$F$1:$F$505,MATCH('Spending per Student Analysis'!$A313,'BEFC_17-18'!A:A,0))</f>
        <v>0.98</v>
      </c>
      <c r="E313" s="197">
        <f t="shared" si="28"/>
        <v>290</v>
      </c>
      <c r="F313" s="201">
        <f t="shared" si="29"/>
        <v>14853.80895232862</v>
      </c>
      <c r="G313" s="211">
        <f t="shared" si="31"/>
        <v>188</v>
      </c>
      <c r="H313" s="202">
        <f t="shared" si="30"/>
        <v>13020.662417793017</v>
      </c>
      <c r="I313" s="211">
        <f t="shared" si="32"/>
        <v>153</v>
      </c>
      <c r="K313" s="202">
        <f>INDEX('LECI_17-18'!$L$1:$L$507,MATCH('Spending per Student Analysis'!$A313,'LECI_17-18'!A:A,0))</f>
        <v>35683008.170000002</v>
      </c>
      <c r="L313" s="203">
        <f>INDEX('BEFC_17-18'!$T$1:$T$506,MATCH('Spending per Student Analysis'!$A313,'BEFC_17-18'!A:A,0))</f>
        <v>2402.2800000000002</v>
      </c>
      <c r="M313" s="203">
        <f>INDEX('BEFC_17-18'!$Z$1:$Z$506,MATCH('Spending per Student Analysis'!$A313,'BEFC_17-18'!A:A,0))</f>
        <v>338.21100000000001</v>
      </c>
      <c r="N313" s="203">
        <f t="shared" si="33"/>
        <v>2740.491</v>
      </c>
      <c r="R313" s="202">
        <f>INDEX('BEFC_17-18'!$AF$1:$AF$505,MATCH('Spending per Student Analysis'!$A313,'BEFC_17-18'!A:A,0))</f>
        <v>6892905.04</v>
      </c>
      <c r="S313" s="202"/>
      <c r="T313" s="202">
        <f>INDEX('BEFC_17-18'!$AD$1:$AD$505,MATCH('Spending per Student Analysis'!$A313,'BEFC_17-18'!A:A,0))</f>
        <v>361640</v>
      </c>
      <c r="AB313" s="202">
        <f>INDEX('Base Analysis'!$Q$1:$Q$503,MATCH('Spending per Student Analysis'!$A313,'Base Analysis'!A:A,0))</f>
        <v>4427885.6017842758</v>
      </c>
      <c r="AC313" s="201">
        <f t="shared" si="34"/>
        <v>2465019.4382157242</v>
      </c>
    </row>
    <row r="314" spans="1:29" x14ac:dyDescent="0.2">
      <c r="A314" s="199">
        <v>116493503</v>
      </c>
      <c r="B314" s="200" t="s">
        <v>356</v>
      </c>
      <c r="C314" s="200" t="s">
        <v>357</v>
      </c>
      <c r="D314" s="197">
        <f>INDEX('BEFC_17-18'!$F$1:$F$505,MATCH('Spending per Student Analysis'!$A314,'BEFC_17-18'!A:A,0))</f>
        <v>1.0922000000000001</v>
      </c>
      <c r="E314" s="197">
        <f t="shared" si="28"/>
        <v>202</v>
      </c>
      <c r="F314" s="201">
        <f t="shared" si="29"/>
        <v>12791.766854947817</v>
      </c>
      <c r="G314" s="211">
        <f t="shared" si="31"/>
        <v>396</v>
      </c>
      <c r="H314" s="202">
        <f t="shared" si="30"/>
        <v>9805.8012266494061</v>
      </c>
      <c r="I314" s="211">
        <f t="shared" si="32"/>
        <v>452</v>
      </c>
      <c r="K314" s="202">
        <f>INDEX('LECI_17-18'!$L$1:$L$507,MATCH('Spending per Student Analysis'!$A314,'LECI_17-18'!A:A,0))</f>
        <v>15997537.130000001</v>
      </c>
      <c r="L314" s="203">
        <f>INDEX('BEFC_17-18'!$T$1:$T$506,MATCH('Spending per Student Analysis'!$A314,'BEFC_17-18'!A:A,0))</f>
        <v>1250.6120000000001</v>
      </c>
      <c r="M314" s="203">
        <f>INDEX('BEFC_17-18'!$Z$1:$Z$506,MATCH('Spending per Student Analysis'!$A314,'BEFC_17-18'!A:A,0))</f>
        <v>380.82400000000001</v>
      </c>
      <c r="N314" s="203">
        <f t="shared" si="33"/>
        <v>1631.4360000000001</v>
      </c>
      <c r="R314" s="202">
        <f>INDEX('BEFC_17-18'!$AF$1:$AF$505,MATCH('Spending per Student Analysis'!$A314,'BEFC_17-18'!A:A,0))</f>
        <v>5999603.5899999999</v>
      </c>
      <c r="S314" s="202"/>
      <c r="T314" s="202">
        <f>INDEX('BEFC_17-18'!$AD$1:$AD$505,MATCH('Spending per Student Analysis'!$A314,'BEFC_17-18'!A:A,0))</f>
        <v>307214</v>
      </c>
      <c r="AB314" s="202">
        <f>INDEX('Base Analysis'!$Q$1:$Q$503,MATCH('Spending per Student Analysis'!$A314,'Base Analysis'!A:A,0))</f>
        <v>3761501.6588687343</v>
      </c>
      <c r="AC314" s="201">
        <f t="shared" si="34"/>
        <v>2238101.9311312656</v>
      </c>
    </row>
    <row r="315" spans="1:29" x14ac:dyDescent="0.2">
      <c r="A315" s="199">
        <v>116495003</v>
      </c>
      <c r="B315" s="200" t="s">
        <v>358</v>
      </c>
      <c r="C315" s="200" t="s">
        <v>357</v>
      </c>
      <c r="D315" s="197">
        <f>INDEX('BEFC_17-18'!$F$1:$F$505,MATCH('Spending per Student Analysis'!$A315,'BEFC_17-18'!A:A,0))</f>
        <v>1.1519999999999999</v>
      </c>
      <c r="E315" s="197">
        <f t="shared" si="28"/>
        <v>167</v>
      </c>
      <c r="F315" s="201">
        <f t="shared" si="29"/>
        <v>13067.526258420639</v>
      </c>
      <c r="G315" s="211">
        <f t="shared" si="31"/>
        <v>377</v>
      </c>
      <c r="H315" s="202">
        <f t="shared" si="30"/>
        <v>11015.410441581604</v>
      </c>
      <c r="I315" s="211">
        <f t="shared" si="32"/>
        <v>342</v>
      </c>
      <c r="K315" s="202">
        <f>INDEX('LECI_17-18'!$L$1:$L$507,MATCH('Spending per Student Analysis'!$A315,'LECI_17-18'!A:A,0))</f>
        <v>27669389.18</v>
      </c>
      <c r="L315" s="203">
        <f>INDEX('BEFC_17-18'!$T$1:$T$506,MATCH('Spending per Student Analysis'!$A315,'BEFC_17-18'!A:A,0))</f>
        <v>2117.4160000000002</v>
      </c>
      <c r="M315" s="203">
        <f>INDEX('BEFC_17-18'!$Z$1:$Z$506,MATCH('Spending per Student Analysis'!$A315,'BEFC_17-18'!A:A,0))</f>
        <v>394.464</v>
      </c>
      <c r="N315" s="203">
        <f t="shared" si="33"/>
        <v>2511.88</v>
      </c>
      <c r="R315" s="202">
        <f>INDEX('BEFC_17-18'!$AF$1:$AF$505,MATCH('Spending per Student Analysis'!$A315,'BEFC_17-18'!A:A,0))</f>
        <v>8813722.2300000004</v>
      </c>
      <c r="S315" s="202"/>
      <c r="T315" s="202">
        <f>INDEX('BEFC_17-18'!$AD$1:$AD$505,MATCH('Spending per Student Analysis'!$A315,'BEFC_17-18'!A:A,0))</f>
        <v>419539</v>
      </c>
      <c r="AB315" s="202">
        <f>INDEX('Base Analysis'!$Q$1:$Q$503,MATCH('Spending per Student Analysis'!$A315,'Base Analysis'!A:A,0))</f>
        <v>5136786.681501355</v>
      </c>
      <c r="AC315" s="201">
        <f t="shared" si="34"/>
        <v>3676935.5484986454</v>
      </c>
    </row>
    <row r="316" spans="1:29" x14ac:dyDescent="0.2">
      <c r="A316" s="199">
        <v>116495103</v>
      </c>
      <c r="B316" s="200" t="s">
        <v>359</v>
      </c>
      <c r="C316" s="200" t="s">
        <v>357</v>
      </c>
      <c r="D316" s="197">
        <f>INDEX('BEFC_17-18'!$F$1:$F$505,MATCH('Spending per Student Analysis'!$A316,'BEFC_17-18'!A:A,0))</f>
        <v>1.5098</v>
      </c>
      <c r="E316" s="197">
        <f t="shared" si="28"/>
        <v>25</v>
      </c>
      <c r="F316" s="201">
        <f t="shared" si="29"/>
        <v>11115.815775965024</v>
      </c>
      <c r="G316" s="211">
        <f t="shared" si="31"/>
        <v>496</v>
      </c>
      <c r="H316" s="202">
        <f t="shared" si="30"/>
        <v>8888.9099612005029</v>
      </c>
      <c r="I316" s="211">
        <f t="shared" si="32"/>
        <v>486</v>
      </c>
      <c r="K316" s="202">
        <f>INDEX('LECI_17-18'!$L$1:$L$507,MATCH('Spending per Student Analysis'!$A316,'LECI_17-18'!A:A,0))</f>
        <v>16912057.870000001</v>
      </c>
      <c r="L316" s="203">
        <f>INDEX('BEFC_17-18'!$T$1:$T$506,MATCH('Spending per Student Analysis'!$A316,'BEFC_17-18'!A:A,0))</f>
        <v>1521.441</v>
      </c>
      <c r="M316" s="203">
        <f>INDEX('BEFC_17-18'!$Z$1:$Z$506,MATCH('Spending per Student Analysis'!$A316,'BEFC_17-18'!A:A,0))</f>
        <v>381.161</v>
      </c>
      <c r="N316" s="203">
        <f t="shared" si="33"/>
        <v>1902.6020000000001</v>
      </c>
      <c r="R316" s="202">
        <f>INDEX('BEFC_17-18'!$AF$1:$AF$505,MATCH('Spending per Student Analysis'!$A316,'BEFC_17-18'!A:A,0))</f>
        <v>7870323.4800000004</v>
      </c>
      <c r="S316" s="202"/>
      <c r="T316" s="202">
        <f>INDEX('BEFC_17-18'!$AD$1:$AD$505,MATCH('Spending per Student Analysis'!$A316,'BEFC_17-18'!A:A,0))</f>
        <v>419190</v>
      </c>
      <c r="AB316" s="202">
        <f>INDEX('Base Analysis'!$Q$1:$Q$503,MATCH('Spending per Student Analysis'!$A316,'Base Analysis'!A:A,0))</f>
        <v>5132523.0624276279</v>
      </c>
      <c r="AC316" s="201">
        <f t="shared" si="34"/>
        <v>2737800.4175723726</v>
      </c>
    </row>
    <row r="317" spans="1:29" x14ac:dyDescent="0.2">
      <c r="A317" s="199">
        <v>116496503</v>
      </c>
      <c r="B317" s="200" t="s">
        <v>360</v>
      </c>
      <c r="C317" s="200" t="s">
        <v>357</v>
      </c>
      <c r="D317" s="197">
        <f>INDEX('BEFC_17-18'!$F$1:$F$505,MATCH('Spending per Student Analysis'!$A317,'BEFC_17-18'!A:A,0))</f>
        <v>1.45</v>
      </c>
      <c r="E317" s="197">
        <f t="shared" si="28"/>
        <v>33</v>
      </c>
      <c r="F317" s="201">
        <f t="shared" si="29"/>
        <v>11566.338244221846</v>
      </c>
      <c r="G317" s="211">
        <f t="shared" si="31"/>
        <v>484</v>
      </c>
      <c r="H317" s="202">
        <f t="shared" si="30"/>
        <v>9673.1459627253389</v>
      </c>
      <c r="I317" s="211">
        <f t="shared" si="32"/>
        <v>458</v>
      </c>
      <c r="K317" s="202">
        <f>INDEX('LECI_17-18'!$L$1:$L$507,MATCH('Spending per Student Analysis'!$A317,'LECI_17-18'!A:A,0))</f>
        <v>27740057.93</v>
      </c>
      <c r="L317" s="203">
        <f>INDEX('BEFC_17-18'!$T$1:$T$506,MATCH('Spending per Student Analysis'!$A317,'BEFC_17-18'!A:A,0))</f>
        <v>2398.3440000000001</v>
      </c>
      <c r="M317" s="203">
        <f>INDEX('BEFC_17-18'!$Z$1:$Z$506,MATCH('Spending per Student Analysis'!$A317,'BEFC_17-18'!A:A,0))</f>
        <v>469.39499999999998</v>
      </c>
      <c r="N317" s="203">
        <f t="shared" si="33"/>
        <v>2867.739</v>
      </c>
      <c r="R317" s="202">
        <f>INDEX('BEFC_17-18'!$AF$1:$AF$505,MATCH('Spending per Student Analysis'!$A317,'BEFC_17-18'!A:A,0))</f>
        <v>11864431.65</v>
      </c>
      <c r="S317" s="202"/>
      <c r="T317" s="202">
        <f>INDEX('BEFC_17-18'!$AD$1:$AD$505,MATCH('Spending per Student Analysis'!$A317,'BEFC_17-18'!A:A,0))</f>
        <v>577625</v>
      </c>
      <c r="AB317" s="202">
        <f>INDEX('Base Analysis'!$Q$1:$Q$503,MATCH('Spending per Student Analysis'!$A317,'Base Analysis'!A:A,0))</f>
        <v>7072380.4505219543</v>
      </c>
      <c r="AC317" s="201">
        <f t="shared" si="34"/>
        <v>4792051.199478046</v>
      </c>
    </row>
    <row r="318" spans="1:29" x14ac:dyDescent="0.2">
      <c r="A318" s="199">
        <v>116496603</v>
      </c>
      <c r="B318" s="200" t="s">
        <v>361</v>
      </c>
      <c r="C318" s="200" t="s">
        <v>357</v>
      </c>
      <c r="D318" s="197">
        <f>INDEX('BEFC_17-18'!$F$1:$F$505,MATCH('Spending per Student Analysis'!$A318,'BEFC_17-18'!A:A,0))</f>
        <v>1.2643</v>
      </c>
      <c r="E318" s="197">
        <f t="shared" si="28"/>
        <v>96</v>
      </c>
      <c r="F318" s="201">
        <f t="shared" si="29"/>
        <v>13360.259988002073</v>
      </c>
      <c r="G318" s="211">
        <f t="shared" si="31"/>
        <v>343</v>
      </c>
      <c r="H318" s="202">
        <f t="shared" si="30"/>
        <v>10989.962432705001</v>
      </c>
      <c r="I318" s="211">
        <f t="shared" si="32"/>
        <v>348</v>
      </c>
      <c r="K318" s="202">
        <f>INDEX('LECI_17-18'!$L$1:$L$507,MATCH('Spending per Student Analysis'!$A318,'LECI_17-18'!A:A,0))</f>
        <v>39241408.270000003</v>
      </c>
      <c r="L318" s="203">
        <f>INDEX('BEFC_17-18'!$T$1:$T$506,MATCH('Spending per Student Analysis'!$A318,'BEFC_17-18'!A:A,0))</f>
        <v>2937.174</v>
      </c>
      <c r="M318" s="203">
        <f>INDEX('BEFC_17-18'!$Z$1:$Z$506,MATCH('Spending per Student Analysis'!$A318,'BEFC_17-18'!A:A,0))</f>
        <v>633.48500000000001</v>
      </c>
      <c r="N318" s="203">
        <f t="shared" si="33"/>
        <v>3570.6590000000001</v>
      </c>
      <c r="R318" s="202">
        <f>INDEX('BEFC_17-18'!$AF$1:$AF$505,MATCH('Spending per Student Analysis'!$A318,'BEFC_17-18'!A:A,0))</f>
        <v>11804952.85</v>
      </c>
      <c r="S318" s="202"/>
      <c r="T318" s="202">
        <f>INDEX('BEFC_17-18'!$AD$1:$AD$505,MATCH('Spending per Student Analysis'!$A318,'BEFC_17-18'!A:A,0))</f>
        <v>859190</v>
      </c>
      <c r="AB318" s="202">
        <f>INDEX('Base Analysis'!$Q$1:$Q$503,MATCH('Spending per Student Analysis'!$A318,'Base Analysis'!A:A,0))</f>
        <v>10519836.429083154</v>
      </c>
      <c r="AC318" s="201">
        <f t="shared" si="34"/>
        <v>1285116.420916846</v>
      </c>
    </row>
    <row r="319" spans="1:29" x14ac:dyDescent="0.2">
      <c r="A319" s="199">
        <v>116498003</v>
      </c>
      <c r="B319" s="200" t="s">
        <v>362</v>
      </c>
      <c r="C319" s="200" t="s">
        <v>357</v>
      </c>
      <c r="D319" s="197">
        <f>INDEX('BEFC_17-18'!$F$1:$F$505,MATCH('Spending per Student Analysis'!$A319,'BEFC_17-18'!A:A,0))</f>
        <v>1.0447</v>
      </c>
      <c r="E319" s="197">
        <f t="shared" si="28"/>
        <v>246</v>
      </c>
      <c r="F319" s="201">
        <f t="shared" si="29"/>
        <v>12330.13877781315</v>
      </c>
      <c r="G319" s="211">
        <f t="shared" si="31"/>
        <v>440</v>
      </c>
      <c r="H319" s="202">
        <f t="shared" si="30"/>
        <v>10430.895974750574</v>
      </c>
      <c r="I319" s="211">
        <f t="shared" si="32"/>
        <v>409</v>
      </c>
      <c r="K319" s="202">
        <f>INDEX('LECI_17-18'!$L$1:$L$507,MATCH('Spending per Student Analysis'!$A319,'LECI_17-18'!A:A,0))</f>
        <v>19056130.84</v>
      </c>
      <c r="L319" s="203">
        <f>INDEX('BEFC_17-18'!$T$1:$T$506,MATCH('Spending per Student Analysis'!$A319,'BEFC_17-18'!A:A,0))</f>
        <v>1545.492</v>
      </c>
      <c r="M319" s="203">
        <f>INDEX('BEFC_17-18'!$Z$1:$Z$506,MATCH('Spending per Student Analysis'!$A319,'BEFC_17-18'!A:A,0))</f>
        <v>281.40100000000001</v>
      </c>
      <c r="N319" s="203">
        <f t="shared" si="33"/>
        <v>1826.893</v>
      </c>
      <c r="R319" s="202">
        <f>INDEX('BEFC_17-18'!$AF$1:$AF$505,MATCH('Spending per Student Analysis'!$A319,'BEFC_17-18'!A:A,0))</f>
        <v>6119901.5599999996</v>
      </c>
      <c r="S319" s="202"/>
      <c r="T319" s="202">
        <f>INDEX('BEFC_17-18'!$AD$1:$AD$505,MATCH('Spending per Student Analysis'!$A319,'BEFC_17-18'!A:A,0))</f>
        <v>245347</v>
      </c>
      <c r="AB319" s="202">
        <f>INDEX('Base Analysis'!$Q$1:$Q$503,MATCH('Spending per Student Analysis'!$A319,'Base Analysis'!A:A,0))</f>
        <v>3004000.5303208479</v>
      </c>
      <c r="AC319" s="201">
        <f t="shared" si="34"/>
        <v>3115901.0296791517</v>
      </c>
    </row>
    <row r="320" spans="1:29" x14ac:dyDescent="0.2">
      <c r="A320" s="199">
        <v>116555003</v>
      </c>
      <c r="B320" s="200" t="s">
        <v>363</v>
      </c>
      <c r="C320" s="200" t="s">
        <v>364</v>
      </c>
      <c r="D320" s="197">
        <f>INDEX('BEFC_17-18'!$F$1:$F$505,MATCH('Spending per Student Analysis'!$A320,'BEFC_17-18'!A:A,0))</f>
        <v>1.1321000000000001</v>
      </c>
      <c r="E320" s="197">
        <f t="shared" si="28"/>
        <v>177</v>
      </c>
      <c r="F320" s="201">
        <f t="shared" si="29"/>
        <v>12751.234145449151</v>
      </c>
      <c r="G320" s="211">
        <f t="shared" si="31"/>
        <v>399</v>
      </c>
      <c r="H320" s="202">
        <f t="shared" si="30"/>
        <v>10628.893284530335</v>
      </c>
      <c r="I320" s="211">
        <f t="shared" si="32"/>
        <v>381</v>
      </c>
      <c r="K320" s="202">
        <f>INDEX('LECI_17-18'!$L$1:$L$507,MATCH('Spending per Student Analysis'!$A320,'LECI_17-18'!A:A,0))</f>
        <v>28022545.699999999</v>
      </c>
      <c r="L320" s="203">
        <f>INDEX('BEFC_17-18'!$T$1:$T$506,MATCH('Spending per Student Analysis'!$A320,'BEFC_17-18'!A:A,0))</f>
        <v>2197.634</v>
      </c>
      <c r="M320" s="203">
        <f>INDEX('BEFC_17-18'!$Z$1:$Z$506,MATCH('Spending per Student Analysis'!$A320,'BEFC_17-18'!A:A,0))</f>
        <v>438.81599999999997</v>
      </c>
      <c r="N320" s="203">
        <f t="shared" si="33"/>
        <v>2636.45</v>
      </c>
      <c r="R320" s="202">
        <f>INDEX('BEFC_17-18'!$AF$1:$AF$505,MATCH('Spending per Student Analysis'!$A320,'BEFC_17-18'!A:A,0))</f>
        <v>8265002.25</v>
      </c>
      <c r="S320" s="202"/>
      <c r="T320" s="202">
        <f>INDEX('BEFC_17-18'!$AD$1:$AD$505,MATCH('Spending per Student Analysis'!$A320,'BEFC_17-18'!A:A,0))</f>
        <v>562127</v>
      </c>
      <c r="AB320" s="202">
        <f>INDEX('Base Analysis'!$Q$1:$Q$503,MATCH('Spending per Student Analysis'!$A320,'Base Analysis'!A:A,0))</f>
        <v>6882627.0791281164</v>
      </c>
      <c r="AC320" s="201">
        <f t="shared" si="34"/>
        <v>1382375.1708718836</v>
      </c>
    </row>
    <row r="321" spans="1:29" x14ac:dyDescent="0.2">
      <c r="A321" s="199">
        <v>116557103</v>
      </c>
      <c r="B321" s="200" t="s">
        <v>365</v>
      </c>
      <c r="C321" s="200" t="s">
        <v>364</v>
      </c>
      <c r="D321" s="197">
        <f>INDEX('BEFC_17-18'!$F$1:$F$505,MATCH('Spending per Student Analysis'!$A321,'BEFC_17-18'!A:A,0))</f>
        <v>1.0328999999999999</v>
      </c>
      <c r="E321" s="197">
        <f t="shared" si="28"/>
        <v>258</v>
      </c>
      <c r="F321" s="201">
        <f t="shared" si="29"/>
        <v>13918.143711871498</v>
      </c>
      <c r="G321" s="211">
        <f t="shared" si="31"/>
        <v>267</v>
      </c>
      <c r="H321" s="202">
        <f t="shared" si="30"/>
        <v>11857.847404363083</v>
      </c>
      <c r="I321" s="211">
        <f t="shared" si="32"/>
        <v>255</v>
      </c>
      <c r="K321" s="202">
        <f>INDEX('LECI_17-18'!$L$1:$L$507,MATCH('Spending per Student Analysis'!$A321,'LECI_17-18'!A:A,0))</f>
        <v>37917755.640000001</v>
      </c>
      <c r="L321" s="203">
        <f>INDEX('BEFC_17-18'!$T$1:$T$506,MATCH('Spending per Student Analysis'!$A321,'BEFC_17-18'!A:A,0))</f>
        <v>2724.34</v>
      </c>
      <c r="M321" s="203">
        <f>INDEX('BEFC_17-18'!$Z$1:$Z$506,MATCH('Spending per Student Analysis'!$A321,'BEFC_17-18'!A:A,0))</f>
        <v>473.35300000000001</v>
      </c>
      <c r="N321" s="203">
        <f t="shared" si="33"/>
        <v>3197.6930000000002</v>
      </c>
      <c r="R321" s="202">
        <f>INDEX('BEFC_17-18'!$AF$1:$AF$505,MATCH('Spending per Student Analysis'!$A321,'BEFC_17-18'!A:A,0))</f>
        <v>7258031.3799999999</v>
      </c>
      <c r="S321" s="202"/>
      <c r="T321" s="202">
        <f>INDEX('BEFC_17-18'!$AD$1:$AD$505,MATCH('Spending per Student Analysis'!$A321,'BEFC_17-18'!A:A,0))</f>
        <v>583316</v>
      </c>
      <c r="AB321" s="202">
        <f>INDEX('Base Analysis'!$Q$1:$Q$503,MATCH('Spending per Student Analysis'!$A321,'Base Analysis'!A:A,0))</f>
        <v>7142064.2072854089</v>
      </c>
      <c r="AC321" s="201">
        <f t="shared" si="34"/>
        <v>115967.17271459103</v>
      </c>
    </row>
    <row r="322" spans="1:29" x14ac:dyDescent="0.2">
      <c r="A322" s="199">
        <v>116604003</v>
      </c>
      <c r="B322" s="200" t="s">
        <v>366</v>
      </c>
      <c r="C322" s="200" t="s">
        <v>367</v>
      </c>
      <c r="D322" s="197">
        <f>INDEX('BEFC_17-18'!$F$1:$F$505,MATCH('Spending per Student Analysis'!$A322,'BEFC_17-18'!A:A,0))</f>
        <v>1.0679000000000001</v>
      </c>
      <c r="E322" s="197">
        <f t="shared" ref="E322:E385" si="35">RANK(D322,$D$2:$D$501)</f>
        <v>224</v>
      </c>
      <c r="F322" s="201">
        <f t="shared" ref="F322:F385" si="36">K322/L322</f>
        <v>15325.343931210182</v>
      </c>
      <c r="G322" s="211">
        <f t="shared" si="31"/>
        <v>149</v>
      </c>
      <c r="H322" s="202">
        <f t="shared" ref="H322:H385" si="37">K322/(L322+M322)</f>
        <v>13104.482756963765</v>
      </c>
      <c r="I322" s="211">
        <f t="shared" si="32"/>
        <v>147</v>
      </c>
      <c r="K322" s="202">
        <f>INDEX('LECI_17-18'!$L$1:$L$507,MATCH('Spending per Student Analysis'!$A322,'LECI_17-18'!A:A,0))</f>
        <v>29999345.420000002</v>
      </c>
      <c r="L322" s="203">
        <f>INDEX('BEFC_17-18'!$T$1:$T$506,MATCH('Spending per Student Analysis'!$A322,'BEFC_17-18'!A:A,0))</f>
        <v>1957.499</v>
      </c>
      <c r="M322" s="203">
        <f>INDEX('BEFC_17-18'!$Z$1:$Z$506,MATCH('Spending per Student Analysis'!$A322,'BEFC_17-18'!A:A,0))</f>
        <v>331.74400000000003</v>
      </c>
      <c r="N322" s="203">
        <f t="shared" si="33"/>
        <v>2289.2429999999999</v>
      </c>
      <c r="R322" s="202">
        <f>INDEX('BEFC_17-18'!$AF$1:$AF$505,MATCH('Spending per Student Analysis'!$A322,'BEFC_17-18'!A:A,0))</f>
        <v>3099359.74</v>
      </c>
      <c r="S322" s="202"/>
      <c r="T322" s="202">
        <f>INDEX('BEFC_17-18'!$AD$1:$AD$505,MATCH('Spending per Student Analysis'!$A322,'BEFC_17-18'!A:A,0))</f>
        <v>518869</v>
      </c>
      <c r="AB322" s="202">
        <f>INDEX('Base Analysis'!$Q$1:$Q$503,MATCH('Spending per Student Analysis'!$A322,'Base Analysis'!A:A,0))</f>
        <v>6352976.5814112164</v>
      </c>
      <c r="AC322" s="201">
        <f t="shared" si="34"/>
        <v>-3253616.8414112162</v>
      </c>
    </row>
    <row r="323" spans="1:29" x14ac:dyDescent="0.2">
      <c r="A323" s="199">
        <v>116605003</v>
      </c>
      <c r="B323" s="200" t="s">
        <v>368</v>
      </c>
      <c r="C323" s="200" t="s">
        <v>367</v>
      </c>
      <c r="D323" s="197">
        <f>INDEX('BEFC_17-18'!$F$1:$F$505,MATCH('Spending per Student Analysis'!$A323,'BEFC_17-18'!A:A,0))</f>
        <v>1.1156999999999999</v>
      </c>
      <c r="E323" s="197">
        <f t="shared" si="35"/>
        <v>190</v>
      </c>
      <c r="F323" s="201">
        <f t="shared" si="36"/>
        <v>12800.736604601827</v>
      </c>
      <c r="G323" s="211">
        <f t="shared" ref="G323:G386" si="38">RANK(F323,$F$2:$F$501,0)</f>
        <v>394</v>
      </c>
      <c r="H323" s="202">
        <f t="shared" si="37"/>
        <v>10951.166265154503</v>
      </c>
      <c r="I323" s="211">
        <f t="shared" ref="I323:I386" si="39">RANK(H323,$H$2:$H$501,0)</f>
        <v>352</v>
      </c>
      <c r="K323" s="202">
        <f>INDEX('LECI_17-18'!$L$1:$L$507,MATCH('Spending per Student Analysis'!$A323,'LECI_17-18'!A:A,0))</f>
        <v>26874775.280000001</v>
      </c>
      <c r="L323" s="203">
        <f>INDEX('BEFC_17-18'!$T$1:$T$506,MATCH('Spending per Student Analysis'!$A323,'BEFC_17-18'!A:A,0))</f>
        <v>2099.471</v>
      </c>
      <c r="M323" s="203">
        <f>INDEX('BEFC_17-18'!$Z$1:$Z$506,MATCH('Spending per Student Analysis'!$A323,'BEFC_17-18'!A:A,0))</f>
        <v>354.58499999999998</v>
      </c>
      <c r="N323" s="203">
        <f t="shared" ref="N323:N386" si="40">M323+L323</f>
        <v>2454.056</v>
      </c>
      <c r="R323" s="202">
        <f>INDEX('BEFC_17-18'!$AF$1:$AF$505,MATCH('Spending per Student Analysis'!$A323,'BEFC_17-18'!A:A,0))</f>
        <v>7527872.0300000003</v>
      </c>
      <c r="S323" s="202"/>
      <c r="T323" s="202">
        <f>INDEX('BEFC_17-18'!$AD$1:$AD$505,MATCH('Spending per Student Analysis'!$A323,'BEFC_17-18'!A:A,0))</f>
        <v>393573</v>
      </c>
      <c r="AB323" s="202">
        <f>INDEX('Base Analysis'!$Q$1:$Q$503,MATCH('Spending per Student Analysis'!$A323,'Base Analysis'!A:A,0))</f>
        <v>4818864.3074112516</v>
      </c>
      <c r="AC323" s="201">
        <f t="shared" ref="AC323:AC386" si="41">R323-AB323</f>
        <v>2709007.7225887487</v>
      </c>
    </row>
    <row r="324" spans="1:29" x14ac:dyDescent="0.2">
      <c r="A324" s="199">
        <v>117080503</v>
      </c>
      <c r="B324" s="200" t="s">
        <v>369</v>
      </c>
      <c r="C324" s="200" t="s">
        <v>370</v>
      </c>
      <c r="D324" s="197">
        <f>INDEX('BEFC_17-18'!$F$1:$F$505,MATCH('Spending per Student Analysis'!$A324,'BEFC_17-18'!A:A,0))</f>
        <v>1.1195999999999999</v>
      </c>
      <c r="E324" s="197">
        <f t="shared" si="35"/>
        <v>186</v>
      </c>
      <c r="F324" s="201">
        <f t="shared" si="36"/>
        <v>14107.952511050606</v>
      </c>
      <c r="G324" s="211">
        <f t="shared" si="38"/>
        <v>250</v>
      </c>
      <c r="H324" s="202">
        <f t="shared" si="37"/>
        <v>11931.070202179681</v>
      </c>
      <c r="I324" s="211">
        <f t="shared" si="39"/>
        <v>243</v>
      </c>
      <c r="K324" s="202">
        <f>INDEX('LECI_17-18'!$L$1:$L$507,MATCH('Spending per Student Analysis'!$A324,'LECI_17-18'!A:A,0))</f>
        <v>30151699.510000002</v>
      </c>
      <c r="L324" s="203">
        <f>INDEX('BEFC_17-18'!$T$1:$T$506,MATCH('Spending per Student Analysis'!$A324,'BEFC_17-18'!A:A,0))</f>
        <v>2137.2130000000002</v>
      </c>
      <c r="M324" s="203">
        <f>INDEX('BEFC_17-18'!$Z$1:$Z$506,MATCH('Spending per Student Analysis'!$A324,'BEFC_17-18'!A:A,0))</f>
        <v>389.94499999999999</v>
      </c>
      <c r="N324" s="203">
        <f t="shared" si="40"/>
        <v>2527.1580000000004</v>
      </c>
      <c r="R324" s="202">
        <f>INDEX('BEFC_17-18'!$AF$1:$AF$505,MATCH('Spending per Student Analysis'!$A324,'BEFC_17-18'!A:A,0))</f>
        <v>11040588.68</v>
      </c>
      <c r="S324" s="202"/>
      <c r="T324" s="202">
        <f>INDEX('BEFC_17-18'!$AD$1:$AD$505,MATCH('Spending per Student Analysis'!$A324,'BEFC_17-18'!A:A,0))</f>
        <v>593129</v>
      </c>
      <c r="AB324" s="202">
        <f>INDEX('Base Analysis'!$Q$1:$Q$503,MATCH('Spending per Student Analysis'!$A324,'Base Analysis'!A:A,0))</f>
        <v>7262215.671496612</v>
      </c>
      <c r="AC324" s="201">
        <f t="shared" si="41"/>
        <v>3778373.0085033877</v>
      </c>
    </row>
    <row r="325" spans="1:29" x14ac:dyDescent="0.2">
      <c r="A325" s="199">
        <v>117081003</v>
      </c>
      <c r="B325" s="200" t="s">
        <v>371</v>
      </c>
      <c r="C325" s="200" t="s">
        <v>370</v>
      </c>
      <c r="D325" s="197">
        <f>INDEX('BEFC_17-18'!$F$1:$F$505,MATCH('Spending per Student Analysis'!$A325,'BEFC_17-18'!A:A,0))</f>
        <v>1.1623000000000001</v>
      </c>
      <c r="E325" s="197">
        <f t="shared" si="35"/>
        <v>158</v>
      </c>
      <c r="F325" s="201">
        <f t="shared" si="36"/>
        <v>14763.312274083182</v>
      </c>
      <c r="G325" s="211">
        <f t="shared" si="38"/>
        <v>195</v>
      </c>
      <c r="H325" s="202">
        <f t="shared" si="37"/>
        <v>10524.486571217614</v>
      </c>
      <c r="I325" s="211">
        <f t="shared" si="39"/>
        <v>400</v>
      </c>
      <c r="K325" s="202">
        <f>INDEX('LECI_17-18'!$L$1:$L$507,MATCH('Spending per Student Analysis'!$A325,'LECI_17-18'!A:A,0))</f>
        <v>13555717.619999999</v>
      </c>
      <c r="L325" s="203">
        <f>INDEX('BEFC_17-18'!$T$1:$T$506,MATCH('Spending per Student Analysis'!$A325,'BEFC_17-18'!A:A,0))</f>
        <v>918.20299999999997</v>
      </c>
      <c r="M325" s="203">
        <f>INDEX('BEFC_17-18'!$Z$1:$Z$506,MATCH('Spending per Student Analysis'!$A325,'BEFC_17-18'!A:A,0))</f>
        <v>369.81400000000002</v>
      </c>
      <c r="N325" s="203">
        <f t="shared" si="40"/>
        <v>1288.0170000000001</v>
      </c>
      <c r="R325" s="202">
        <f>INDEX('BEFC_17-18'!$AF$1:$AF$505,MATCH('Spending per Student Analysis'!$A325,'BEFC_17-18'!A:A,0))</f>
        <v>6712888.3600000003</v>
      </c>
      <c r="S325" s="202"/>
      <c r="T325" s="202">
        <f>INDEX('BEFC_17-18'!$AD$1:$AD$505,MATCH('Spending per Student Analysis'!$A325,'BEFC_17-18'!A:A,0))</f>
        <v>247000</v>
      </c>
      <c r="AB325" s="202">
        <f>INDEX('Base Analysis'!$Q$1:$Q$503,MATCH('Spending per Student Analysis'!$A325,'Base Analysis'!A:A,0))</f>
        <v>3024247.1402678168</v>
      </c>
      <c r="AC325" s="201">
        <f t="shared" si="41"/>
        <v>3688641.2197321835</v>
      </c>
    </row>
    <row r="326" spans="1:29" x14ac:dyDescent="0.2">
      <c r="A326" s="199">
        <v>117083004</v>
      </c>
      <c r="B326" s="200" t="s">
        <v>372</v>
      </c>
      <c r="C326" s="200" t="s">
        <v>370</v>
      </c>
      <c r="D326" s="197">
        <f>INDEX('BEFC_17-18'!$F$1:$F$505,MATCH('Spending per Student Analysis'!$A326,'BEFC_17-18'!A:A,0))</f>
        <v>1.0542</v>
      </c>
      <c r="E326" s="197">
        <f t="shared" si="35"/>
        <v>238</v>
      </c>
      <c r="F326" s="201">
        <f t="shared" si="36"/>
        <v>15682.664390205953</v>
      </c>
      <c r="G326" s="211">
        <f t="shared" si="38"/>
        <v>137</v>
      </c>
      <c r="H326" s="202">
        <f t="shared" si="37"/>
        <v>11613.478283639866</v>
      </c>
      <c r="I326" s="211">
        <f t="shared" si="39"/>
        <v>277</v>
      </c>
      <c r="K326" s="202">
        <f>INDEX('LECI_17-18'!$L$1:$L$507,MATCH('Spending per Student Analysis'!$A326,'LECI_17-18'!A:A,0))</f>
        <v>13305062.689999999</v>
      </c>
      <c r="L326" s="203">
        <f>INDEX('BEFC_17-18'!$T$1:$T$506,MATCH('Spending per Student Analysis'!$A326,'BEFC_17-18'!A:A,0))</f>
        <v>848.39300000000003</v>
      </c>
      <c r="M326" s="203">
        <f>INDEX('BEFC_17-18'!$Z$1:$Z$506,MATCH('Spending per Student Analysis'!$A326,'BEFC_17-18'!A:A,0))</f>
        <v>297.26400000000001</v>
      </c>
      <c r="N326" s="203">
        <f t="shared" si="40"/>
        <v>1145.6570000000002</v>
      </c>
      <c r="R326" s="202">
        <f>INDEX('BEFC_17-18'!$AF$1:$AF$505,MATCH('Spending per Student Analysis'!$A326,'BEFC_17-18'!A:A,0))</f>
        <v>5721285.7599999998</v>
      </c>
      <c r="S326" s="202"/>
      <c r="T326" s="202">
        <f>INDEX('BEFC_17-18'!$AD$1:$AD$505,MATCH('Spending per Student Analysis'!$A326,'BEFC_17-18'!A:A,0))</f>
        <v>192826</v>
      </c>
      <c r="AB326" s="202">
        <f>INDEX('Base Analysis'!$Q$1:$Q$503,MATCH('Spending per Student Analysis'!$A326,'Base Analysis'!A:A,0))</f>
        <v>2360936.2770685917</v>
      </c>
      <c r="AC326" s="201">
        <f t="shared" si="41"/>
        <v>3360349.4829314081</v>
      </c>
    </row>
    <row r="327" spans="1:29" x14ac:dyDescent="0.2">
      <c r="A327" s="199">
        <v>117086003</v>
      </c>
      <c r="B327" s="200" t="s">
        <v>373</v>
      </c>
      <c r="C327" s="200" t="s">
        <v>370</v>
      </c>
      <c r="D327" s="197">
        <f>INDEX('BEFC_17-18'!$F$1:$F$505,MATCH('Spending per Student Analysis'!$A327,'BEFC_17-18'!A:A,0))</f>
        <v>1.2746</v>
      </c>
      <c r="E327" s="197">
        <f t="shared" si="35"/>
        <v>91</v>
      </c>
      <c r="F327" s="201">
        <f t="shared" si="36"/>
        <v>17199.921943162044</v>
      </c>
      <c r="G327" s="211">
        <f t="shared" si="38"/>
        <v>75</v>
      </c>
      <c r="H327" s="202">
        <f t="shared" si="37"/>
        <v>14502.914166707584</v>
      </c>
      <c r="I327" s="211">
        <f t="shared" si="39"/>
        <v>79</v>
      </c>
      <c r="K327" s="202">
        <f>INDEX('LECI_17-18'!$L$1:$L$507,MATCH('Spending per Student Analysis'!$A327,'LECI_17-18'!A:A,0))</f>
        <v>17722851.170000002</v>
      </c>
      <c r="L327" s="203">
        <f>INDEX('BEFC_17-18'!$T$1:$T$506,MATCH('Spending per Student Analysis'!$A327,'BEFC_17-18'!A:A,0))</f>
        <v>1030.403</v>
      </c>
      <c r="M327" s="203">
        <f>INDEX('BEFC_17-18'!$Z$1:$Z$506,MATCH('Spending per Student Analysis'!$A327,'BEFC_17-18'!A:A,0))</f>
        <v>191.61699999999999</v>
      </c>
      <c r="N327" s="203">
        <f t="shared" si="40"/>
        <v>1222.02</v>
      </c>
      <c r="R327" s="202">
        <f>INDEX('BEFC_17-18'!$AF$1:$AF$505,MATCH('Spending per Student Analysis'!$A327,'BEFC_17-18'!A:A,0))</f>
        <v>5747719.2300000004</v>
      </c>
      <c r="S327" s="202"/>
      <c r="T327" s="202">
        <f>INDEX('BEFC_17-18'!$AD$1:$AD$505,MATCH('Spending per Student Analysis'!$A327,'BEFC_17-18'!A:A,0))</f>
        <v>263274</v>
      </c>
      <c r="AB327" s="202">
        <f>INDEX('Base Analysis'!$Q$1:$Q$503,MATCH('Spending per Student Analysis'!$A327,'Base Analysis'!A:A,0))</f>
        <v>3223500.6436902434</v>
      </c>
      <c r="AC327" s="201">
        <f t="shared" si="41"/>
        <v>2524218.5863097571</v>
      </c>
    </row>
    <row r="328" spans="1:29" x14ac:dyDescent="0.2">
      <c r="A328" s="199">
        <v>117086503</v>
      </c>
      <c r="B328" s="200" t="s">
        <v>374</v>
      </c>
      <c r="C328" s="200" t="s">
        <v>370</v>
      </c>
      <c r="D328" s="197">
        <f>INDEX('BEFC_17-18'!$F$1:$F$505,MATCH('Spending per Student Analysis'!$A328,'BEFC_17-18'!A:A,0))</f>
        <v>1.0814999999999999</v>
      </c>
      <c r="E328" s="197">
        <f t="shared" si="35"/>
        <v>211</v>
      </c>
      <c r="F328" s="201">
        <f t="shared" si="36"/>
        <v>13422.232318640134</v>
      </c>
      <c r="G328" s="211">
        <f t="shared" si="38"/>
        <v>333</v>
      </c>
      <c r="H328" s="202">
        <f t="shared" si="37"/>
        <v>10601.859623781227</v>
      </c>
      <c r="I328" s="211">
        <f t="shared" si="39"/>
        <v>385</v>
      </c>
      <c r="K328" s="202">
        <f>INDEX('LECI_17-18'!$L$1:$L$507,MATCH('Spending per Student Analysis'!$A328,'LECI_17-18'!A:A,0))</f>
        <v>20991310.989999998</v>
      </c>
      <c r="L328" s="203">
        <f>INDEX('BEFC_17-18'!$T$1:$T$506,MATCH('Spending per Student Analysis'!$A328,'BEFC_17-18'!A:A,0))</f>
        <v>1563.921</v>
      </c>
      <c r="M328" s="203">
        <f>INDEX('BEFC_17-18'!$Z$1:$Z$506,MATCH('Spending per Student Analysis'!$A328,'BEFC_17-18'!A:A,0))</f>
        <v>416.04399999999998</v>
      </c>
      <c r="N328" s="203">
        <f t="shared" si="40"/>
        <v>1979.9650000000001</v>
      </c>
      <c r="R328" s="202">
        <f>INDEX('BEFC_17-18'!$AF$1:$AF$505,MATCH('Spending per Student Analysis'!$A328,'BEFC_17-18'!A:A,0))</f>
        <v>6338392.04</v>
      </c>
      <c r="S328" s="202"/>
      <c r="T328" s="202">
        <f>INDEX('BEFC_17-18'!$AD$1:$AD$505,MATCH('Spending per Student Analysis'!$A328,'BEFC_17-18'!A:A,0))</f>
        <v>362365</v>
      </c>
      <c r="AB328" s="202">
        <f>INDEX('Base Analysis'!$Q$1:$Q$503,MATCH('Spending per Student Analysis'!$A328,'Base Analysis'!A:A,0))</f>
        <v>4436760.7006502254</v>
      </c>
      <c r="AC328" s="201">
        <f t="shared" si="41"/>
        <v>1901631.3393497746</v>
      </c>
    </row>
    <row r="329" spans="1:29" x14ac:dyDescent="0.2">
      <c r="A329" s="199">
        <v>117086653</v>
      </c>
      <c r="B329" s="200" t="s">
        <v>375</v>
      </c>
      <c r="C329" s="200" t="s">
        <v>370</v>
      </c>
      <c r="D329" s="197">
        <f>INDEX('BEFC_17-18'!$F$1:$F$505,MATCH('Spending per Student Analysis'!$A329,'BEFC_17-18'!A:A,0))</f>
        <v>1.0339</v>
      </c>
      <c r="E329" s="197">
        <f t="shared" si="35"/>
        <v>257</v>
      </c>
      <c r="F329" s="201">
        <f t="shared" si="36"/>
        <v>13415.344233589305</v>
      </c>
      <c r="G329" s="211">
        <f t="shared" si="38"/>
        <v>336</v>
      </c>
      <c r="H329" s="202">
        <f t="shared" si="37"/>
        <v>10595.99152184036</v>
      </c>
      <c r="I329" s="211">
        <f t="shared" si="39"/>
        <v>387</v>
      </c>
      <c r="K329" s="202">
        <f>INDEX('LECI_17-18'!$L$1:$L$507,MATCH('Spending per Student Analysis'!$A329,'LECI_17-18'!A:A,0))</f>
        <v>19796808.84</v>
      </c>
      <c r="L329" s="203">
        <f>INDEX('BEFC_17-18'!$T$1:$T$506,MATCH('Spending per Student Analysis'!$A329,'BEFC_17-18'!A:A,0))</f>
        <v>1475.684</v>
      </c>
      <c r="M329" s="203">
        <f>INDEX('BEFC_17-18'!$Z$1:$Z$506,MATCH('Spending per Student Analysis'!$A329,'BEFC_17-18'!A:A,0))</f>
        <v>392.64600000000002</v>
      </c>
      <c r="N329" s="203">
        <f t="shared" si="40"/>
        <v>1868.33</v>
      </c>
      <c r="R329" s="202">
        <f>INDEX('BEFC_17-18'!$AF$1:$AF$505,MATCH('Spending per Student Analysis'!$A329,'BEFC_17-18'!A:A,0))</f>
        <v>8881982.5999999996</v>
      </c>
      <c r="S329" s="202"/>
      <c r="T329" s="202">
        <f>INDEX('BEFC_17-18'!$AD$1:$AD$505,MATCH('Spending per Student Analysis'!$A329,'BEFC_17-18'!A:A,0))</f>
        <v>280636</v>
      </c>
      <c r="AB329" s="202">
        <f>INDEX('Base Analysis'!$Q$1:$Q$503,MATCH('Spending per Student Analysis'!$A329,'Base Analysis'!A:A,0))</f>
        <v>3436084.4674801803</v>
      </c>
      <c r="AC329" s="201">
        <f t="shared" si="41"/>
        <v>5445898.1325198188</v>
      </c>
    </row>
    <row r="330" spans="1:29" x14ac:dyDescent="0.2">
      <c r="A330" s="199">
        <v>117089003</v>
      </c>
      <c r="B330" s="200" t="s">
        <v>376</v>
      </c>
      <c r="C330" s="200" t="s">
        <v>370</v>
      </c>
      <c r="D330" s="197">
        <f>INDEX('BEFC_17-18'!$F$1:$F$505,MATCH('Spending per Student Analysis'!$A330,'BEFC_17-18'!A:A,0))</f>
        <v>0.96060000000000001</v>
      </c>
      <c r="E330" s="197">
        <f t="shared" si="35"/>
        <v>306</v>
      </c>
      <c r="F330" s="201">
        <f t="shared" si="36"/>
        <v>14070.340177817483</v>
      </c>
      <c r="G330" s="211">
        <f t="shared" si="38"/>
        <v>256</v>
      </c>
      <c r="H330" s="202">
        <f t="shared" si="37"/>
        <v>10889.079920297729</v>
      </c>
      <c r="I330" s="211">
        <f t="shared" si="39"/>
        <v>358</v>
      </c>
      <c r="K330" s="202">
        <f>INDEX('LECI_17-18'!$L$1:$L$507,MATCH('Spending per Student Analysis'!$A330,'LECI_17-18'!A:A,0))</f>
        <v>18678953.469999999</v>
      </c>
      <c r="L330" s="203">
        <f>INDEX('BEFC_17-18'!$T$1:$T$506,MATCH('Spending per Student Analysis'!$A330,'BEFC_17-18'!A:A,0))</f>
        <v>1327.5409999999999</v>
      </c>
      <c r="M330" s="203">
        <f>INDEX('BEFC_17-18'!$Z$1:$Z$506,MATCH('Spending per Student Analysis'!$A330,'BEFC_17-18'!A:A,0))</f>
        <v>387.84300000000002</v>
      </c>
      <c r="N330" s="203">
        <f t="shared" si="40"/>
        <v>1715.384</v>
      </c>
      <c r="R330" s="202">
        <f>INDEX('BEFC_17-18'!$AF$1:$AF$505,MATCH('Spending per Student Analysis'!$A330,'BEFC_17-18'!A:A,0))</f>
        <v>6614964.9000000004</v>
      </c>
      <c r="S330" s="202"/>
      <c r="T330" s="202">
        <f>INDEX('BEFC_17-18'!$AD$1:$AD$505,MATCH('Spending per Student Analysis'!$A330,'BEFC_17-18'!A:A,0))</f>
        <v>255324</v>
      </c>
      <c r="AB330" s="202">
        <f>INDEX('Base Analysis'!$Q$1:$Q$503,MATCH('Spending per Student Analysis'!$A330,'Base Analysis'!A:A,0))</f>
        <v>3126159.1694799354</v>
      </c>
      <c r="AC330" s="201">
        <f t="shared" si="41"/>
        <v>3488805.7305200649</v>
      </c>
    </row>
    <row r="331" spans="1:29" x14ac:dyDescent="0.2">
      <c r="A331" s="199">
        <v>117412003</v>
      </c>
      <c r="B331" s="200" t="s">
        <v>377</v>
      </c>
      <c r="C331" s="200" t="s">
        <v>378</v>
      </c>
      <c r="D331" s="197">
        <f>INDEX('BEFC_17-18'!$F$1:$F$505,MATCH('Spending per Student Analysis'!$A331,'BEFC_17-18'!A:A,0))</f>
        <v>0.96519999999999995</v>
      </c>
      <c r="E331" s="197">
        <f t="shared" si="35"/>
        <v>304</v>
      </c>
      <c r="F331" s="201">
        <f t="shared" si="36"/>
        <v>13146.822759074959</v>
      </c>
      <c r="G331" s="211">
        <f t="shared" si="38"/>
        <v>371</v>
      </c>
      <c r="H331" s="202">
        <f t="shared" si="37"/>
        <v>11179.785815006388</v>
      </c>
      <c r="I331" s="211">
        <f t="shared" si="39"/>
        <v>330</v>
      </c>
      <c r="K331" s="202">
        <f>INDEX('LECI_17-18'!$L$1:$L$507,MATCH('Spending per Student Analysis'!$A331,'LECI_17-18'!A:A,0))</f>
        <v>21216460.890000001</v>
      </c>
      <c r="L331" s="203">
        <f>INDEX('BEFC_17-18'!$T$1:$T$506,MATCH('Spending per Student Analysis'!$A331,'BEFC_17-18'!A:A,0))</f>
        <v>1613.809</v>
      </c>
      <c r="M331" s="203">
        <f>INDEX('BEFC_17-18'!$Z$1:$Z$506,MATCH('Spending per Student Analysis'!$A331,'BEFC_17-18'!A:A,0))</f>
        <v>283.94299999999998</v>
      </c>
      <c r="N331" s="203">
        <f t="shared" si="40"/>
        <v>1897.752</v>
      </c>
      <c r="R331" s="202">
        <f>INDEX('BEFC_17-18'!$AF$1:$AF$505,MATCH('Spending per Student Analysis'!$A331,'BEFC_17-18'!A:A,0))</f>
        <v>7970134.9500000002</v>
      </c>
      <c r="S331" s="202"/>
      <c r="T331" s="202">
        <f>INDEX('BEFC_17-18'!$AD$1:$AD$505,MATCH('Spending per Student Analysis'!$A331,'BEFC_17-18'!A:A,0))</f>
        <v>253165</v>
      </c>
      <c r="AB331" s="202">
        <f>INDEX('Base Analysis'!$Q$1:$Q$503,MATCH('Spending per Student Analysis'!$A331,'Base Analysis'!A:A,0))</f>
        <v>3099727.3355276678</v>
      </c>
      <c r="AC331" s="201">
        <f t="shared" si="41"/>
        <v>4870407.6144723324</v>
      </c>
    </row>
    <row r="332" spans="1:29" x14ac:dyDescent="0.2">
      <c r="A332" s="199">
        <v>117414003</v>
      </c>
      <c r="B332" s="200" t="s">
        <v>379</v>
      </c>
      <c r="C332" s="200" t="s">
        <v>378</v>
      </c>
      <c r="D332" s="197">
        <f>INDEX('BEFC_17-18'!$F$1:$F$505,MATCH('Spending per Student Analysis'!$A332,'BEFC_17-18'!A:A,0))</f>
        <v>0.99509999999999998</v>
      </c>
      <c r="E332" s="197">
        <f t="shared" si="35"/>
        <v>280</v>
      </c>
      <c r="F332" s="201">
        <f t="shared" si="36"/>
        <v>13531.806750363574</v>
      </c>
      <c r="G332" s="211">
        <f t="shared" si="38"/>
        <v>319</v>
      </c>
      <c r="H332" s="202">
        <f t="shared" si="37"/>
        <v>11922.382440281423</v>
      </c>
      <c r="I332" s="211">
        <f t="shared" si="39"/>
        <v>247</v>
      </c>
      <c r="K332" s="202">
        <f>INDEX('LECI_17-18'!$L$1:$L$507,MATCH('Spending per Student Analysis'!$A332,'LECI_17-18'!A:A,0))</f>
        <v>35069747.560000002</v>
      </c>
      <c r="L332" s="203">
        <f>INDEX('BEFC_17-18'!$T$1:$T$506,MATCH('Spending per Student Analysis'!$A332,'BEFC_17-18'!A:A,0))</f>
        <v>2591.6529999999998</v>
      </c>
      <c r="M332" s="203">
        <f>INDEX('BEFC_17-18'!$Z$1:$Z$506,MATCH('Spending per Student Analysis'!$A332,'BEFC_17-18'!A:A,0))</f>
        <v>349.85199999999998</v>
      </c>
      <c r="N332" s="203">
        <f t="shared" si="40"/>
        <v>2941.5049999999997</v>
      </c>
      <c r="R332" s="202">
        <f>INDEX('BEFC_17-18'!$AF$1:$AF$505,MATCH('Spending per Student Analysis'!$A332,'BEFC_17-18'!A:A,0))</f>
        <v>12574676.039999999</v>
      </c>
      <c r="S332" s="202"/>
      <c r="T332" s="202">
        <f>INDEX('BEFC_17-18'!$AD$1:$AD$505,MATCH('Spending per Student Analysis'!$A332,'BEFC_17-18'!A:A,0))</f>
        <v>443524</v>
      </c>
      <c r="AB332" s="202">
        <f>INDEX('Base Analysis'!$Q$1:$Q$503,MATCH('Spending per Student Analysis'!$A332,'Base Analysis'!A:A,0))</f>
        <v>5430461.1172729414</v>
      </c>
      <c r="AC332" s="201">
        <f t="shared" si="41"/>
        <v>7144214.9227270577</v>
      </c>
    </row>
    <row r="333" spans="1:29" x14ac:dyDescent="0.2">
      <c r="A333" s="199">
        <v>117414203</v>
      </c>
      <c r="B333" s="200" t="s">
        <v>380</v>
      </c>
      <c r="C333" s="200" t="s">
        <v>378</v>
      </c>
      <c r="D333" s="197">
        <f>INDEX('BEFC_17-18'!$F$1:$F$505,MATCH('Spending per Student Analysis'!$A333,'BEFC_17-18'!A:A,0))</f>
        <v>1.2116</v>
      </c>
      <c r="E333" s="197">
        <f t="shared" si="35"/>
        <v>123</v>
      </c>
      <c r="F333" s="201">
        <f t="shared" si="36"/>
        <v>12348.408089788134</v>
      </c>
      <c r="G333" s="211">
        <f t="shared" si="38"/>
        <v>437</v>
      </c>
      <c r="H333" s="202">
        <f t="shared" si="37"/>
        <v>11376.533476115546</v>
      </c>
      <c r="I333" s="211">
        <f t="shared" si="39"/>
        <v>301</v>
      </c>
      <c r="K333" s="202">
        <f>INDEX('LECI_17-18'!$L$1:$L$507,MATCH('Spending per Student Analysis'!$A333,'LECI_17-18'!A:A,0))</f>
        <v>18740154.039999999</v>
      </c>
      <c r="L333" s="203">
        <f>INDEX('BEFC_17-18'!$T$1:$T$506,MATCH('Spending per Student Analysis'!$A333,'BEFC_17-18'!A:A,0))</f>
        <v>1517.617</v>
      </c>
      <c r="M333" s="203">
        <f>INDEX('BEFC_17-18'!$Z$1:$Z$506,MATCH('Spending per Student Analysis'!$A333,'BEFC_17-18'!A:A,0))</f>
        <v>129.64699999999999</v>
      </c>
      <c r="N333" s="203">
        <f t="shared" si="40"/>
        <v>1647.2639999999999</v>
      </c>
      <c r="R333" s="202">
        <f>INDEX('BEFC_17-18'!$AF$1:$AF$505,MATCH('Spending per Student Analysis'!$A333,'BEFC_17-18'!A:A,0))</f>
        <v>2778934.87</v>
      </c>
      <c r="S333" s="202"/>
      <c r="T333" s="202">
        <f>INDEX('BEFC_17-18'!$AD$1:$AD$505,MATCH('Spending per Student Analysis'!$A333,'BEFC_17-18'!A:A,0))</f>
        <v>420374</v>
      </c>
      <c r="AB333" s="202">
        <f>INDEX('Base Analysis'!$Q$1:$Q$503,MATCH('Spending per Student Analysis'!$A333,'Base Analysis'!A:A,0))</f>
        <v>5147010.4382331213</v>
      </c>
      <c r="AC333" s="201">
        <f t="shared" si="41"/>
        <v>-2368075.5682331212</v>
      </c>
    </row>
    <row r="334" spans="1:29" x14ac:dyDescent="0.2">
      <c r="A334" s="199">
        <v>117415004</v>
      </c>
      <c r="B334" s="200" t="s">
        <v>381</v>
      </c>
      <c r="C334" s="200" t="s">
        <v>378</v>
      </c>
      <c r="D334" s="197">
        <f>INDEX('BEFC_17-18'!$F$1:$F$505,MATCH('Spending per Student Analysis'!$A334,'BEFC_17-18'!A:A,0))</f>
        <v>1.0494000000000001</v>
      </c>
      <c r="E334" s="197">
        <f t="shared" si="35"/>
        <v>241</v>
      </c>
      <c r="F334" s="201">
        <f t="shared" si="36"/>
        <v>14083.299698457595</v>
      </c>
      <c r="G334" s="211">
        <f t="shared" si="38"/>
        <v>253</v>
      </c>
      <c r="H334" s="202">
        <f t="shared" si="37"/>
        <v>10830.142216509001</v>
      </c>
      <c r="I334" s="211">
        <f t="shared" si="39"/>
        <v>365</v>
      </c>
      <c r="K334" s="202">
        <f>INDEX('LECI_17-18'!$L$1:$L$507,MATCH('Spending per Student Analysis'!$A334,'LECI_17-18'!A:A,0))</f>
        <v>12502716.890000001</v>
      </c>
      <c r="L334" s="203">
        <f>INDEX('BEFC_17-18'!$T$1:$T$506,MATCH('Spending per Student Analysis'!$A334,'BEFC_17-18'!A:A,0))</f>
        <v>887.76900000000001</v>
      </c>
      <c r="M334" s="203">
        <f>INDEX('BEFC_17-18'!$Z$1:$Z$506,MATCH('Spending per Student Analysis'!$A334,'BEFC_17-18'!A:A,0))</f>
        <v>266.66800000000001</v>
      </c>
      <c r="N334" s="203">
        <f t="shared" si="40"/>
        <v>1154.4369999999999</v>
      </c>
      <c r="R334" s="202">
        <f>INDEX('BEFC_17-18'!$AF$1:$AF$505,MATCH('Spending per Student Analysis'!$A334,'BEFC_17-18'!A:A,0))</f>
        <v>5003897.88</v>
      </c>
      <c r="S334" s="202"/>
      <c r="T334" s="202">
        <f>INDEX('BEFC_17-18'!$AD$1:$AD$505,MATCH('Spending per Student Analysis'!$A334,'BEFC_17-18'!A:A,0))</f>
        <v>211178</v>
      </c>
      <c r="AB334" s="202">
        <f>INDEX('Base Analysis'!$Q$1:$Q$503,MATCH('Spending per Student Analysis'!$A334,'Base Analysis'!A:A,0))</f>
        <v>2585637.5592556759</v>
      </c>
      <c r="AC334" s="201">
        <f t="shared" si="41"/>
        <v>2418260.320744324</v>
      </c>
    </row>
    <row r="335" spans="1:29" x14ac:dyDescent="0.2">
      <c r="A335" s="199">
        <v>117415103</v>
      </c>
      <c r="B335" s="200" t="s">
        <v>382</v>
      </c>
      <c r="C335" s="200" t="s">
        <v>378</v>
      </c>
      <c r="D335" s="197">
        <f>INDEX('BEFC_17-18'!$F$1:$F$505,MATCH('Spending per Student Analysis'!$A335,'BEFC_17-18'!A:A,0))</f>
        <v>0.9708</v>
      </c>
      <c r="E335" s="197">
        <f t="shared" si="35"/>
        <v>299</v>
      </c>
      <c r="F335" s="201">
        <f t="shared" si="36"/>
        <v>12386.906192429613</v>
      </c>
      <c r="G335" s="211">
        <f t="shared" si="38"/>
        <v>434</v>
      </c>
      <c r="H335" s="202">
        <f t="shared" si="37"/>
        <v>11183.06156865615</v>
      </c>
      <c r="I335" s="211">
        <f t="shared" si="39"/>
        <v>329</v>
      </c>
      <c r="K335" s="202">
        <f>INDEX('LECI_17-18'!$L$1:$L$507,MATCH('Spending per Student Analysis'!$A335,'LECI_17-18'!A:A,0))</f>
        <v>25059541.149999999</v>
      </c>
      <c r="L335" s="203">
        <f>INDEX('BEFC_17-18'!$T$1:$T$506,MATCH('Spending per Student Analysis'!$A335,'BEFC_17-18'!A:A,0))</f>
        <v>2023.067</v>
      </c>
      <c r="M335" s="203">
        <f>INDEX('BEFC_17-18'!$Z$1:$Z$506,MATCH('Spending per Student Analysis'!$A335,'BEFC_17-18'!A:A,0))</f>
        <v>217.78100000000001</v>
      </c>
      <c r="N335" s="203">
        <f t="shared" si="40"/>
        <v>2240.848</v>
      </c>
      <c r="R335" s="202">
        <f>INDEX('BEFC_17-18'!$AF$1:$AF$505,MATCH('Spending per Student Analysis'!$A335,'BEFC_17-18'!A:A,0))</f>
        <v>6665563.96</v>
      </c>
      <c r="S335" s="202"/>
      <c r="T335" s="202">
        <f>INDEX('BEFC_17-18'!$AD$1:$AD$505,MATCH('Spending per Student Analysis'!$A335,'BEFC_17-18'!A:A,0))</f>
        <v>322604</v>
      </c>
      <c r="AB335" s="202">
        <f>INDEX('Base Analysis'!$Q$1:$Q$503,MATCH('Spending per Student Analysis'!$A335,'Base Analysis'!A:A,0))</f>
        <v>3949936.1358806896</v>
      </c>
      <c r="AC335" s="201">
        <f t="shared" si="41"/>
        <v>2715627.8241193104</v>
      </c>
    </row>
    <row r="336" spans="1:29" x14ac:dyDescent="0.2">
      <c r="A336" s="199">
        <v>117415303</v>
      </c>
      <c r="B336" s="200" t="s">
        <v>383</v>
      </c>
      <c r="C336" s="200" t="s">
        <v>378</v>
      </c>
      <c r="D336" s="197">
        <f>INDEX('BEFC_17-18'!$F$1:$F$505,MATCH('Spending per Student Analysis'!$A336,'BEFC_17-18'!A:A,0))</f>
        <v>1.0787</v>
      </c>
      <c r="E336" s="197">
        <f t="shared" si="35"/>
        <v>215</v>
      </c>
      <c r="F336" s="201">
        <f t="shared" si="36"/>
        <v>14265.046644104459</v>
      </c>
      <c r="G336" s="211">
        <f t="shared" si="38"/>
        <v>240</v>
      </c>
      <c r="H336" s="202">
        <f t="shared" si="37"/>
        <v>12979.103863054139</v>
      </c>
      <c r="I336" s="211">
        <f t="shared" si="39"/>
        <v>157</v>
      </c>
      <c r="K336" s="202">
        <f>INDEX('LECI_17-18'!$L$1:$L$507,MATCH('Spending per Student Analysis'!$A336,'LECI_17-18'!A:A,0))</f>
        <v>15300546.380000001</v>
      </c>
      <c r="L336" s="203">
        <f>INDEX('BEFC_17-18'!$T$1:$T$506,MATCH('Spending per Student Analysis'!$A336,'BEFC_17-18'!A:A,0))</f>
        <v>1072.5899999999999</v>
      </c>
      <c r="M336" s="203">
        <f>INDEX('BEFC_17-18'!$Z$1:$Z$506,MATCH('Spending per Student Analysis'!$A336,'BEFC_17-18'!A:A,0))</f>
        <v>106.27</v>
      </c>
      <c r="N336" s="203">
        <f t="shared" si="40"/>
        <v>1178.8599999999999</v>
      </c>
      <c r="R336" s="202">
        <f>INDEX('BEFC_17-18'!$AF$1:$AF$505,MATCH('Spending per Student Analysis'!$A336,'BEFC_17-18'!A:A,0))</f>
        <v>3695697.39</v>
      </c>
      <c r="S336" s="202"/>
      <c r="T336" s="202">
        <f>INDEX('BEFC_17-18'!$AD$1:$AD$505,MATCH('Spending per Student Analysis'!$A336,'BEFC_17-18'!A:A,0))</f>
        <v>216795</v>
      </c>
      <c r="AB336" s="202">
        <f>INDEX('Base Analysis'!$Q$1:$Q$503,MATCH('Spending per Student Analysis'!$A336,'Base Analysis'!A:A,0))</f>
        <v>2654419.1104123448</v>
      </c>
      <c r="AC336" s="201">
        <f t="shared" si="41"/>
        <v>1041278.2795876553</v>
      </c>
    </row>
    <row r="337" spans="1:29" x14ac:dyDescent="0.2">
      <c r="A337" s="199">
        <v>117416103</v>
      </c>
      <c r="B337" s="200" t="s">
        <v>384</v>
      </c>
      <c r="C337" s="200" t="s">
        <v>378</v>
      </c>
      <c r="D337" s="197">
        <f>INDEX('BEFC_17-18'!$F$1:$F$505,MATCH('Spending per Student Analysis'!$A337,'BEFC_17-18'!A:A,0))</f>
        <v>1.2483</v>
      </c>
      <c r="E337" s="197">
        <f t="shared" si="35"/>
        <v>105</v>
      </c>
      <c r="F337" s="201">
        <f t="shared" si="36"/>
        <v>12316.924433629561</v>
      </c>
      <c r="G337" s="211">
        <f t="shared" si="38"/>
        <v>441</v>
      </c>
      <c r="H337" s="202">
        <f t="shared" si="37"/>
        <v>10704.218508109059</v>
      </c>
      <c r="I337" s="211">
        <f t="shared" si="39"/>
        <v>376</v>
      </c>
      <c r="K337" s="202">
        <f>INDEX('LECI_17-18'!$L$1:$L$507,MATCH('Spending per Student Analysis'!$A337,'LECI_17-18'!A:A,0))</f>
        <v>16076012.82</v>
      </c>
      <c r="L337" s="203">
        <f>INDEX('BEFC_17-18'!$T$1:$T$506,MATCH('Spending per Student Analysis'!$A337,'BEFC_17-18'!A:A,0))</f>
        <v>1305.1969999999999</v>
      </c>
      <c r="M337" s="203">
        <f>INDEX('BEFC_17-18'!$Z$1:$Z$506,MATCH('Spending per Student Analysis'!$A337,'BEFC_17-18'!A:A,0))</f>
        <v>196.642</v>
      </c>
      <c r="N337" s="203">
        <f t="shared" si="40"/>
        <v>1501.8389999999999</v>
      </c>
      <c r="R337" s="202">
        <f>INDEX('BEFC_17-18'!$AF$1:$AF$505,MATCH('Spending per Student Analysis'!$A337,'BEFC_17-18'!A:A,0))</f>
        <v>5773754.6799999997</v>
      </c>
      <c r="S337" s="202"/>
      <c r="T337" s="202">
        <f>INDEX('BEFC_17-18'!$AD$1:$AD$505,MATCH('Spending per Student Analysis'!$A337,'BEFC_17-18'!A:A,0))</f>
        <v>311403</v>
      </c>
      <c r="AB337" s="202">
        <f>INDEX('Base Analysis'!$Q$1:$Q$503,MATCH('Spending per Student Analysis'!$A337,'Base Analysis'!A:A,0))</f>
        <v>3812787.862124701</v>
      </c>
      <c r="AC337" s="201">
        <f t="shared" si="41"/>
        <v>1960966.8178752987</v>
      </c>
    </row>
    <row r="338" spans="1:29" x14ac:dyDescent="0.2">
      <c r="A338" s="199">
        <v>117417202</v>
      </c>
      <c r="B338" s="200" t="s">
        <v>385</v>
      </c>
      <c r="C338" s="200" t="s">
        <v>378</v>
      </c>
      <c r="D338" s="197">
        <f>INDEX('BEFC_17-18'!$F$1:$F$505,MATCH('Spending per Student Analysis'!$A338,'BEFC_17-18'!A:A,0))</f>
        <v>1.2956000000000001</v>
      </c>
      <c r="E338" s="197">
        <f t="shared" si="35"/>
        <v>80</v>
      </c>
      <c r="F338" s="201">
        <f t="shared" si="36"/>
        <v>14288.61231633995</v>
      </c>
      <c r="G338" s="211">
        <f t="shared" si="38"/>
        <v>238</v>
      </c>
      <c r="H338" s="202">
        <f t="shared" si="37"/>
        <v>10588.131565523181</v>
      </c>
      <c r="I338" s="211">
        <f t="shared" si="39"/>
        <v>390</v>
      </c>
      <c r="K338" s="202">
        <f>INDEX('LECI_17-18'!$L$1:$L$507,MATCH('Spending per Student Analysis'!$A338,'LECI_17-18'!A:A,0))</f>
        <v>72605168.709999993</v>
      </c>
      <c r="L338" s="203">
        <f>INDEX('BEFC_17-18'!$T$1:$T$506,MATCH('Spending per Student Analysis'!$A338,'BEFC_17-18'!A:A,0))</f>
        <v>5081.3310000000001</v>
      </c>
      <c r="M338" s="203">
        <f>INDEX('BEFC_17-18'!$Z$1:$Z$506,MATCH('Spending per Student Analysis'!$A338,'BEFC_17-18'!A:A,0))</f>
        <v>1775.8910000000001</v>
      </c>
      <c r="N338" s="203">
        <f t="shared" si="40"/>
        <v>6857.2219999999998</v>
      </c>
      <c r="R338" s="202">
        <f>INDEX('BEFC_17-18'!$AF$1:$AF$505,MATCH('Spending per Student Analysis'!$A338,'BEFC_17-18'!A:A,0))</f>
        <v>23989230.890000001</v>
      </c>
      <c r="S338" s="202"/>
      <c r="T338" s="202">
        <f>INDEX('BEFC_17-18'!$AD$1:$AD$505,MATCH('Spending per Student Analysis'!$A338,'BEFC_17-18'!A:A,0))</f>
        <v>1809825</v>
      </c>
      <c r="AB338" s="202">
        <f>INDEX('Base Analysis'!$Q$1:$Q$503,MATCH('Spending per Student Analysis'!$A338,'Base Analysis'!A:A,0))</f>
        <v>22159310.016190141</v>
      </c>
      <c r="AC338" s="201">
        <f t="shared" si="41"/>
        <v>1829920.8738098592</v>
      </c>
    </row>
    <row r="339" spans="1:29" x14ac:dyDescent="0.2">
      <c r="A339" s="199">
        <v>117576303</v>
      </c>
      <c r="B339" s="200" t="s">
        <v>386</v>
      </c>
      <c r="C339" s="200" t="s">
        <v>387</v>
      </c>
      <c r="D339" s="197">
        <f>INDEX('BEFC_17-18'!$F$1:$F$505,MATCH('Spending per Student Analysis'!$A339,'BEFC_17-18'!A:A,0))</f>
        <v>1.2129000000000001</v>
      </c>
      <c r="E339" s="197">
        <f t="shared" si="35"/>
        <v>121</v>
      </c>
      <c r="F339" s="201">
        <f t="shared" si="36"/>
        <v>20181.921588932215</v>
      </c>
      <c r="G339" s="211">
        <f t="shared" si="38"/>
        <v>16</v>
      </c>
      <c r="H339" s="202">
        <f t="shared" si="37"/>
        <v>14499.028188950457</v>
      </c>
      <c r="I339" s="211">
        <f t="shared" si="39"/>
        <v>80</v>
      </c>
      <c r="K339" s="202">
        <f>INDEX('LECI_17-18'!$L$1:$L$507,MATCH('Spending per Student Analysis'!$A339,'LECI_17-18'!A:A,0))</f>
        <v>13213689.34</v>
      </c>
      <c r="L339" s="203">
        <f>INDEX('BEFC_17-18'!$T$1:$T$506,MATCH('Spending per Student Analysis'!$A339,'BEFC_17-18'!A:A,0))</f>
        <v>654.72900000000004</v>
      </c>
      <c r="M339" s="203">
        <f>INDEX('BEFC_17-18'!$Z$1:$Z$506,MATCH('Spending per Student Analysis'!$A339,'BEFC_17-18'!A:A,0))</f>
        <v>256.62099999999998</v>
      </c>
      <c r="N339" s="203">
        <f t="shared" si="40"/>
        <v>911.35</v>
      </c>
      <c r="R339" s="202">
        <f>INDEX('BEFC_17-18'!$AF$1:$AF$505,MATCH('Spending per Student Analysis'!$A339,'BEFC_17-18'!A:A,0))</f>
        <v>2477510.86</v>
      </c>
      <c r="S339" s="202"/>
      <c r="T339" s="202">
        <f>INDEX('BEFC_17-18'!$AD$1:$AD$505,MATCH('Spending per Student Analysis'!$A339,'BEFC_17-18'!A:A,0))</f>
        <v>196467</v>
      </c>
      <c r="AB339" s="202">
        <f>INDEX('Base Analysis'!$Q$1:$Q$503,MATCH('Spending per Student Analysis'!$A339,'Base Analysis'!A:A,0))</f>
        <v>2405521.9760036296</v>
      </c>
      <c r="AC339" s="201">
        <f t="shared" si="41"/>
        <v>71988.883996370248</v>
      </c>
    </row>
    <row r="340" spans="1:29" x14ac:dyDescent="0.2">
      <c r="A340" s="199">
        <v>117596003</v>
      </c>
      <c r="B340" s="200" t="s">
        <v>388</v>
      </c>
      <c r="C340" s="200" t="s">
        <v>389</v>
      </c>
      <c r="D340" s="197">
        <f>INDEX('BEFC_17-18'!$F$1:$F$505,MATCH('Spending per Student Analysis'!$A340,'BEFC_17-18'!A:A,0))</f>
        <v>1.2369000000000001</v>
      </c>
      <c r="E340" s="197">
        <f t="shared" si="35"/>
        <v>109</v>
      </c>
      <c r="F340" s="201">
        <f t="shared" si="36"/>
        <v>13775.473757253096</v>
      </c>
      <c r="G340" s="211">
        <f t="shared" si="38"/>
        <v>283</v>
      </c>
      <c r="H340" s="202">
        <f t="shared" si="37"/>
        <v>11429.859092125565</v>
      </c>
      <c r="I340" s="211">
        <f t="shared" si="39"/>
        <v>293</v>
      </c>
      <c r="K340" s="202">
        <f>INDEX('LECI_17-18'!$L$1:$L$507,MATCH('Spending per Student Analysis'!$A340,'LECI_17-18'!A:A,0))</f>
        <v>28785574.350000001</v>
      </c>
      <c r="L340" s="203">
        <f>INDEX('BEFC_17-18'!$T$1:$T$506,MATCH('Spending per Student Analysis'!$A340,'BEFC_17-18'!A:A,0))</f>
        <v>2089.625</v>
      </c>
      <c r="M340" s="203">
        <f>INDEX('BEFC_17-18'!$Z$1:$Z$506,MATCH('Spending per Student Analysis'!$A340,'BEFC_17-18'!A:A,0))</f>
        <v>428.82900000000001</v>
      </c>
      <c r="N340" s="203">
        <f t="shared" si="40"/>
        <v>2518.4540000000002</v>
      </c>
      <c r="R340" s="202">
        <f>INDEX('BEFC_17-18'!$AF$1:$AF$505,MATCH('Spending per Student Analysis'!$A340,'BEFC_17-18'!A:A,0))</f>
        <v>11941374.890000001</v>
      </c>
      <c r="S340" s="202"/>
      <c r="T340" s="202">
        <f>INDEX('BEFC_17-18'!$AD$1:$AD$505,MATCH('Spending per Student Analysis'!$A340,'BEFC_17-18'!A:A,0))</f>
        <v>556439</v>
      </c>
      <c r="AB340" s="202">
        <f>INDEX('Base Analysis'!$Q$1:$Q$503,MATCH('Spending per Student Analysis'!$A340,'Base Analysis'!A:A,0))</f>
        <v>6812982.3869373258</v>
      </c>
      <c r="AC340" s="201">
        <f t="shared" si="41"/>
        <v>5128392.5030626748</v>
      </c>
    </row>
    <row r="341" spans="1:29" x14ac:dyDescent="0.2">
      <c r="A341" s="199">
        <v>117597003</v>
      </c>
      <c r="B341" s="200" t="s">
        <v>390</v>
      </c>
      <c r="C341" s="200" t="s">
        <v>389</v>
      </c>
      <c r="D341" s="197">
        <f>INDEX('BEFC_17-18'!$F$1:$F$505,MATCH('Spending per Student Analysis'!$A341,'BEFC_17-18'!A:A,0))</f>
        <v>1.1178999999999999</v>
      </c>
      <c r="E341" s="197">
        <f t="shared" si="35"/>
        <v>189</v>
      </c>
      <c r="F341" s="201">
        <f t="shared" si="36"/>
        <v>13600.005005811468</v>
      </c>
      <c r="G341" s="211">
        <f t="shared" si="38"/>
        <v>309</v>
      </c>
      <c r="H341" s="202">
        <f t="shared" si="37"/>
        <v>11042.570656418815</v>
      </c>
      <c r="I341" s="211">
        <f t="shared" si="39"/>
        <v>340</v>
      </c>
      <c r="K341" s="202">
        <f>INDEX('LECI_17-18'!$L$1:$L$507,MATCH('Spending per Student Analysis'!$A341,'LECI_17-18'!A:A,0))</f>
        <v>25320978.920000002</v>
      </c>
      <c r="L341" s="203">
        <f>INDEX('BEFC_17-18'!$T$1:$T$506,MATCH('Spending per Student Analysis'!$A341,'BEFC_17-18'!A:A,0))</f>
        <v>1861.836</v>
      </c>
      <c r="M341" s="203">
        <f>INDEX('BEFC_17-18'!$Z$1:$Z$506,MATCH('Spending per Student Analysis'!$A341,'BEFC_17-18'!A:A,0))</f>
        <v>431.197</v>
      </c>
      <c r="N341" s="203">
        <f t="shared" si="40"/>
        <v>2293.0329999999999</v>
      </c>
      <c r="R341" s="202">
        <f>INDEX('BEFC_17-18'!$AF$1:$AF$505,MATCH('Spending per Student Analysis'!$A341,'BEFC_17-18'!A:A,0))</f>
        <v>8399932.8300000001</v>
      </c>
      <c r="S341" s="202"/>
      <c r="T341" s="202">
        <f>INDEX('BEFC_17-18'!$AD$1:$AD$505,MATCH('Spending per Student Analysis'!$A341,'BEFC_17-18'!A:A,0))</f>
        <v>376200</v>
      </c>
      <c r="AB341" s="202">
        <f>INDEX('Base Analysis'!$Q$1:$Q$503,MATCH('Spending per Student Analysis'!$A341,'Base Analysis'!A:A,0))</f>
        <v>4606157.7092500823</v>
      </c>
      <c r="AC341" s="201">
        <f t="shared" si="41"/>
        <v>3793775.1207499178</v>
      </c>
    </row>
    <row r="342" spans="1:29" x14ac:dyDescent="0.2">
      <c r="A342" s="199">
        <v>117598503</v>
      </c>
      <c r="B342" s="200" t="s">
        <v>391</v>
      </c>
      <c r="C342" s="200" t="s">
        <v>389</v>
      </c>
      <c r="D342" s="197">
        <f>INDEX('BEFC_17-18'!$F$1:$F$505,MATCH('Spending per Student Analysis'!$A342,'BEFC_17-18'!A:A,0))</f>
        <v>1.0697000000000001</v>
      </c>
      <c r="E342" s="197">
        <f t="shared" si="35"/>
        <v>222</v>
      </c>
      <c r="F342" s="201">
        <f t="shared" si="36"/>
        <v>14069.34724858423</v>
      </c>
      <c r="G342" s="211">
        <f t="shared" si="38"/>
        <v>257</v>
      </c>
      <c r="H342" s="202">
        <f t="shared" si="37"/>
        <v>11208.030770851505</v>
      </c>
      <c r="I342" s="211">
        <f t="shared" si="39"/>
        <v>325</v>
      </c>
      <c r="K342" s="202">
        <f>INDEX('LECI_17-18'!$L$1:$L$507,MATCH('Spending per Student Analysis'!$A342,'LECI_17-18'!A:A,0))</f>
        <v>21703712.73</v>
      </c>
      <c r="L342" s="203">
        <f>INDEX('BEFC_17-18'!$T$1:$T$506,MATCH('Spending per Student Analysis'!$A342,'BEFC_17-18'!A:A,0))</f>
        <v>1542.624</v>
      </c>
      <c r="M342" s="203">
        <f>INDEX('BEFC_17-18'!$Z$1:$Z$506,MATCH('Spending per Student Analysis'!$A342,'BEFC_17-18'!A:A,0))</f>
        <v>393.81900000000002</v>
      </c>
      <c r="N342" s="203">
        <f t="shared" si="40"/>
        <v>1936.443</v>
      </c>
      <c r="R342" s="202">
        <f>INDEX('BEFC_17-18'!$AF$1:$AF$505,MATCH('Spending per Student Analysis'!$A342,'BEFC_17-18'!A:A,0))</f>
        <v>5786169.8499999996</v>
      </c>
      <c r="S342" s="202"/>
      <c r="T342" s="202">
        <f>INDEX('BEFC_17-18'!$AD$1:$AD$505,MATCH('Spending per Student Analysis'!$A342,'BEFC_17-18'!A:A,0))</f>
        <v>335283</v>
      </c>
      <c r="AB342" s="202">
        <f>INDEX('Base Analysis'!$Q$1:$Q$503,MATCH('Spending per Student Analysis'!$A342,'Base Analysis'!A:A,0))</f>
        <v>4105165.7261273568</v>
      </c>
      <c r="AC342" s="201">
        <f t="shared" si="41"/>
        <v>1681004.1238726429</v>
      </c>
    </row>
    <row r="343" spans="1:29" x14ac:dyDescent="0.2">
      <c r="A343" s="199">
        <v>118401403</v>
      </c>
      <c r="B343" s="200" t="s">
        <v>392</v>
      </c>
      <c r="C343" s="200" t="s">
        <v>393</v>
      </c>
      <c r="D343" s="197">
        <f>INDEX('BEFC_17-18'!$F$1:$F$505,MATCH('Spending per Student Analysis'!$A343,'BEFC_17-18'!A:A,0))</f>
        <v>0.76029999999999998</v>
      </c>
      <c r="E343" s="197">
        <f t="shared" si="35"/>
        <v>431</v>
      </c>
      <c r="F343" s="201">
        <f t="shared" si="36"/>
        <v>11777.614797987439</v>
      </c>
      <c r="G343" s="211">
        <f t="shared" si="38"/>
        <v>471</v>
      </c>
      <c r="H343" s="202">
        <f t="shared" si="37"/>
        <v>11048.0113761024</v>
      </c>
      <c r="I343" s="211">
        <f t="shared" si="39"/>
        <v>339</v>
      </c>
      <c r="K343" s="202">
        <f>INDEX('LECI_17-18'!$L$1:$L$507,MATCH('Spending per Student Analysis'!$A343,'LECI_17-18'!A:A,0))</f>
        <v>34342146.770000003</v>
      </c>
      <c r="L343" s="203">
        <f>INDEX('BEFC_17-18'!$T$1:$T$506,MATCH('Spending per Student Analysis'!$A343,'BEFC_17-18'!A:A,0))</f>
        <v>2915.8829999999998</v>
      </c>
      <c r="M343" s="203">
        <f>INDEX('BEFC_17-18'!$Z$1:$Z$506,MATCH('Spending per Student Analysis'!$A343,'BEFC_17-18'!A:A,0))</f>
        <v>192.56299999999999</v>
      </c>
      <c r="N343" s="203">
        <f t="shared" si="40"/>
        <v>3108.4459999999999</v>
      </c>
      <c r="R343" s="202">
        <f>INDEX('BEFC_17-18'!$AF$1:$AF$505,MATCH('Spending per Student Analysis'!$A343,'BEFC_17-18'!A:A,0))</f>
        <v>6983632.5599999996</v>
      </c>
      <c r="S343" s="202"/>
      <c r="T343" s="202">
        <f>INDEX('BEFC_17-18'!$AD$1:$AD$505,MATCH('Spending per Student Analysis'!$A343,'BEFC_17-18'!A:A,0))</f>
        <v>270507</v>
      </c>
      <c r="AB343" s="202">
        <f>INDEX('Base Analysis'!$Q$1:$Q$503,MATCH('Spending per Student Analysis'!$A343,'Base Analysis'!A:A,0))</f>
        <v>3312060.0299219005</v>
      </c>
      <c r="AC343" s="201">
        <f t="shared" si="41"/>
        <v>3671572.5300780991</v>
      </c>
    </row>
    <row r="344" spans="1:29" x14ac:dyDescent="0.2">
      <c r="A344" s="199">
        <v>118401603</v>
      </c>
      <c r="B344" s="200" t="s">
        <v>394</v>
      </c>
      <c r="C344" s="200" t="s">
        <v>393</v>
      </c>
      <c r="D344" s="197">
        <f>INDEX('BEFC_17-18'!$F$1:$F$505,MATCH('Spending per Student Analysis'!$A344,'BEFC_17-18'!A:A,0))</f>
        <v>0.85299999999999998</v>
      </c>
      <c r="E344" s="197">
        <f t="shared" si="35"/>
        <v>377</v>
      </c>
      <c r="F344" s="201">
        <f t="shared" si="36"/>
        <v>11594.146386883376</v>
      </c>
      <c r="G344" s="211">
        <f t="shared" si="38"/>
        <v>482</v>
      </c>
      <c r="H344" s="202">
        <f t="shared" si="37"/>
        <v>10602.364780841588</v>
      </c>
      <c r="I344" s="211">
        <f t="shared" si="39"/>
        <v>384</v>
      </c>
      <c r="K344" s="202">
        <f>INDEX('LECI_17-18'!$L$1:$L$507,MATCH('Spending per Student Analysis'!$A344,'LECI_17-18'!A:A,0))</f>
        <v>30880892.960000001</v>
      </c>
      <c r="L344" s="203">
        <f>INDEX('BEFC_17-18'!$T$1:$T$506,MATCH('Spending per Student Analysis'!$A344,'BEFC_17-18'!A:A,0))</f>
        <v>2663.49</v>
      </c>
      <c r="M344" s="203">
        <f>INDEX('BEFC_17-18'!$Z$1:$Z$506,MATCH('Spending per Student Analysis'!$A344,'BEFC_17-18'!A:A,0))</f>
        <v>249.15199999999999</v>
      </c>
      <c r="N344" s="203">
        <f t="shared" si="40"/>
        <v>2912.6419999999998</v>
      </c>
      <c r="R344" s="202">
        <f>INDEX('BEFC_17-18'!$AF$1:$AF$505,MATCH('Spending per Student Analysis'!$A344,'BEFC_17-18'!A:A,0))</f>
        <v>5594196.71</v>
      </c>
      <c r="S344" s="202"/>
      <c r="T344" s="202">
        <f>INDEX('BEFC_17-18'!$AD$1:$AD$505,MATCH('Spending per Student Analysis'!$A344,'BEFC_17-18'!A:A,0))</f>
        <v>354047</v>
      </c>
      <c r="AB344" s="202">
        <f>INDEX('Base Analysis'!$Q$1:$Q$503,MATCH('Spending per Student Analysis'!$A344,'Base Analysis'!A:A,0))</f>
        <v>4334915.6392769618</v>
      </c>
      <c r="AC344" s="201">
        <f t="shared" si="41"/>
        <v>1259281.0707230382</v>
      </c>
    </row>
    <row r="345" spans="1:29" x14ac:dyDescent="0.2">
      <c r="A345" s="199">
        <v>118402603</v>
      </c>
      <c r="B345" s="200" t="s">
        <v>395</v>
      </c>
      <c r="C345" s="200" t="s">
        <v>393</v>
      </c>
      <c r="D345" s="197">
        <f>INDEX('BEFC_17-18'!$F$1:$F$505,MATCH('Spending per Student Analysis'!$A345,'BEFC_17-18'!A:A,0))</f>
        <v>1.4208000000000001</v>
      </c>
      <c r="E345" s="197">
        <f t="shared" si="35"/>
        <v>38</v>
      </c>
      <c r="F345" s="201">
        <f t="shared" si="36"/>
        <v>11172.192419955594</v>
      </c>
      <c r="G345" s="211">
        <f t="shared" si="38"/>
        <v>495</v>
      </c>
      <c r="H345" s="202">
        <f t="shared" si="37"/>
        <v>7813.7888853015611</v>
      </c>
      <c r="I345" s="211">
        <f t="shared" si="39"/>
        <v>497</v>
      </c>
      <c r="K345" s="202">
        <f>INDEX('LECI_17-18'!$L$1:$L$507,MATCH('Spending per Student Analysis'!$A345,'LECI_17-18'!A:A,0))</f>
        <v>26452589.920000002</v>
      </c>
      <c r="L345" s="203">
        <f>INDEX('BEFC_17-18'!$T$1:$T$506,MATCH('Spending per Student Analysis'!$A345,'BEFC_17-18'!A:A,0))</f>
        <v>2367.7170000000001</v>
      </c>
      <c r="M345" s="203">
        <f>INDEX('BEFC_17-18'!$Z$1:$Z$506,MATCH('Spending per Student Analysis'!$A345,'BEFC_17-18'!A:A,0))</f>
        <v>1017.6559999999999</v>
      </c>
      <c r="N345" s="203">
        <f t="shared" si="40"/>
        <v>3385.373</v>
      </c>
      <c r="R345" s="202">
        <f>INDEX('BEFC_17-18'!$AF$1:$AF$505,MATCH('Spending per Student Analysis'!$A345,'BEFC_17-18'!A:A,0))</f>
        <v>10344209.35</v>
      </c>
      <c r="S345" s="202"/>
      <c r="T345" s="202">
        <f>INDEX('BEFC_17-18'!$AD$1:$AD$505,MATCH('Spending per Student Analysis'!$A345,'BEFC_17-18'!A:A,0))</f>
        <v>838218</v>
      </c>
      <c r="AB345" s="202">
        <f>INDEX('Base Analysis'!$Q$1:$Q$503,MATCH('Spending per Student Analysis'!$A345,'Base Analysis'!A:A,0))</f>
        <v>10263053.831649337</v>
      </c>
      <c r="AC345" s="201">
        <f t="shared" si="41"/>
        <v>81155.518350662664</v>
      </c>
    </row>
    <row r="346" spans="1:29" x14ac:dyDescent="0.2">
      <c r="A346" s="199">
        <v>118403003</v>
      </c>
      <c r="B346" s="200" t="s">
        <v>396</v>
      </c>
      <c r="C346" s="200" t="s">
        <v>393</v>
      </c>
      <c r="D346" s="197">
        <f>INDEX('BEFC_17-18'!$F$1:$F$505,MATCH('Spending per Student Analysis'!$A346,'BEFC_17-18'!A:A,0))</f>
        <v>1.401</v>
      </c>
      <c r="E346" s="197">
        <f t="shared" si="35"/>
        <v>43</v>
      </c>
      <c r="F346" s="201">
        <f t="shared" si="36"/>
        <v>12629.028261693191</v>
      </c>
      <c r="G346" s="211">
        <f t="shared" si="38"/>
        <v>412</v>
      </c>
      <c r="H346" s="202">
        <f t="shared" si="37"/>
        <v>10145.77729078413</v>
      </c>
      <c r="I346" s="211">
        <f t="shared" si="39"/>
        <v>430</v>
      </c>
      <c r="K346" s="202">
        <f>INDEX('LECI_17-18'!$L$1:$L$507,MATCH('Spending per Student Analysis'!$A346,'LECI_17-18'!A:A,0))</f>
        <v>27166871</v>
      </c>
      <c r="L346" s="203">
        <f>INDEX('BEFC_17-18'!$T$1:$T$506,MATCH('Spending per Student Analysis'!$A346,'BEFC_17-18'!A:A,0))</f>
        <v>2151.145</v>
      </c>
      <c r="M346" s="203">
        <f>INDEX('BEFC_17-18'!$Z$1:$Z$506,MATCH('Spending per Student Analysis'!$A346,'BEFC_17-18'!A:A,0))</f>
        <v>526.50800000000004</v>
      </c>
      <c r="N346" s="203">
        <f t="shared" si="40"/>
        <v>2677.6530000000002</v>
      </c>
      <c r="R346" s="202">
        <f>INDEX('BEFC_17-18'!$AF$1:$AF$505,MATCH('Spending per Student Analysis'!$A346,'BEFC_17-18'!A:A,0))</f>
        <v>6990163.7599999998</v>
      </c>
      <c r="S346" s="202"/>
      <c r="T346" s="202">
        <f>INDEX('BEFC_17-18'!$AD$1:$AD$505,MATCH('Spending per Student Analysis'!$A346,'BEFC_17-18'!A:A,0))</f>
        <v>790744</v>
      </c>
      <c r="AB346" s="202">
        <f>INDEX('Base Analysis'!$Q$1:$Q$503,MATCH('Spending per Student Analysis'!$A346,'Base Analysis'!A:A,0))</f>
        <v>9681787.872135438</v>
      </c>
      <c r="AC346" s="201">
        <f t="shared" si="41"/>
        <v>-2691624.1121354382</v>
      </c>
    </row>
    <row r="347" spans="1:29" x14ac:dyDescent="0.2">
      <c r="A347" s="199">
        <v>118403302</v>
      </c>
      <c r="B347" s="200" t="s">
        <v>397</v>
      </c>
      <c r="C347" s="200" t="s">
        <v>393</v>
      </c>
      <c r="D347" s="197">
        <f>INDEX('BEFC_17-18'!$F$1:$F$505,MATCH('Spending per Student Analysis'!$A347,'BEFC_17-18'!A:A,0))</f>
        <v>1.25</v>
      </c>
      <c r="E347" s="197">
        <f t="shared" si="35"/>
        <v>103</v>
      </c>
      <c r="F347" s="201">
        <f t="shared" si="36"/>
        <v>11094.202880073013</v>
      </c>
      <c r="G347" s="211">
        <f t="shared" si="38"/>
        <v>497</v>
      </c>
      <c r="H347" s="202">
        <f t="shared" si="37"/>
        <v>8316.9872905366246</v>
      </c>
      <c r="I347" s="211">
        <f t="shared" si="39"/>
        <v>493</v>
      </c>
      <c r="K347" s="202">
        <f>INDEX('LECI_17-18'!$L$1:$L$507,MATCH('Spending per Student Analysis'!$A347,'LECI_17-18'!A:A,0))</f>
        <v>124084742.95999999</v>
      </c>
      <c r="L347" s="203">
        <f>INDEX('BEFC_17-18'!$T$1:$T$506,MATCH('Spending per Student Analysis'!$A347,'BEFC_17-18'!A:A,0))</f>
        <v>11184.647000000001</v>
      </c>
      <c r="M347" s="203">
        <f>INDEX('BEFC_17-18'!$Z$1:$Z$506,MATCH('Spending per Student Analysis'!$A347,'BEFC_17-18'!A:A,0))</f>
        <v>3734.7869999999998</v>
      </c>
      <c r="N347" s="203">
        <f t="shared" si="40"/>
        <v>14919.434000000001</v>
      </c>
      <c r="R347" s="202">
        <f>INDEX('BEFC_17-18'!$AF$1:$AF$505,MATCH('Spending per Student Analysis'!$A347,'BEFC_17-18'!A:A,0))</f>
        <v>34050295.590000004</v>
      </c>
      <c r="S347" s="202"/>
      <c r="T347" s="202">
        <f>INDEX('BEFC_17-18'!$AD$1:$AD$505,MATCH('Spending per Student Analysis'!$A347,'BEFC_17-18'!A:A,0))</f>
        <v>3486924</v>
      </c>
      <c r="AB347" s="202">
        <f>INDEX('Base Analysis'!$Q$1:$Q$503,MATCH('Spending per Student Analysis'!$A347,'Base Analysis'!A:A,0))</f>
        <v>42693535.669732168</v>
      </c>
      <c r="AC347" s="201">
        <f t="shared" si="41"/>
        <v>-8643240.0797321647</v>
      </c>
    </row>
    <row r="348" spans="1:29" x14ac:dyDescent="0.2">
      <c r="A348" s="199">
        <v>118403903</v>
      </c>
      <c r="B348" s="200" t="s">
        <v>398</v>
      </c>
      <c r="C348" s="200" t="s">
        <v>393</v>
      </c>
      <c r="D348" s="197">
        <f>INDEX('BEFC_17-18'!$F$1:$F$505,MATCH('Spending per Student Analysis'!$A348,'BEFC_17-18'!A:A,0))</f>
        <v>0.88490000000000002</v>
      </c>
      <c r="E348" s="197">
        <f t="shared" si="35"/>
        <v>355</v>
      </c>
      <c r="F348" s="201">
        <f t="shared" si="36"/>
        <v>13443.905535599974</v>
      </c>
      <c r="G348" s="211">
        <f t="shared" si="38"/>
        <v>330</v>
      </c>
      <c r="H348" s="202">
        <f t="shared" si="37"/>
        <v>11984.695915616285</v>
      </c>
      <c r="I348" s="211">
        <f t="shared" si="39"/>
        <v>235</v>
      </c>
      <c r="K348" s="202">
        <f>INDEX('LECI_17-18'!$L$1:$L$507,MATCH('Spending per Student Analysis'!$A348,'LECI_17-18'!A:A,0))</f>
        <v>25978290.530000001</v>
      </c>
      <c r="L348" s="203">
        <f>INDEX('BEFC_17-18'!$T$1:$T$506,MATCH('Spending per Student Analysis'!$A348,'BEFC_17-18'!A:A,0))</f>
        <v>1932.347</v>
      </c>
      <c r="M348" s="203">
        <f>INDEX('BEFC_17-18'!$Z$1:$Z$506,MATCH('Spending per Student Analysis'!$A348,'BEFC_17-18'!A:A,0))</f>
        <v>235.27500000000001</v>
      </c>
      <c r="N348" s="203">
        <f t="shared" si="40"/>
        <v>2167.6219999999998</v>
      </c>
      <c r="R348" s="202">
        <f>INDEX('BEFC_17-18'!$AF$1:$AF$505,MATCH('Spending per Student Analysis'!$A348,'BEFC_17-18'!A:A,0))</f>
        <v>6594018.3300000001</v>
      </c>
      <c r="S348" s="202"/>
      <c r="T348" s="202">
        <f>INDEX('BEFC_17-18'!$AD$1:$AD$505,MATCH('Spending per Student Analysis'!$A348,'BEFC_17-18'!A:A,0))</f>
        <v>254671</v>
      </c>
      <c r="AB348" s="202">
        <f>INDEX('Base Analysis'!$Q$1:$Q$503,MATCH('Spending per Student Analysis'!$A348,'Base Analysis'!A:A,0))</f>
        <v>3118167.674043315</v>
      </c>
      <c r="AC348" s="201">
        <f t="shared" si="41"/>
        <v>3475850.6559566851</v>
      </c>
    </row>
    <row r="349" spans="1:29" x14ac:dyDescent="0.2">
      <c r="A349" s="199">
        <v>118406003</v>
      </c>
      <c r="B349" s="200" t="s">
        <v>399</v>
      </c>
      <c r="C349" s="200" t="s">
        <v>393</v>
      </c>
      <c r="D349" s="197">
        <f>INDEX('BEFC_17-18'!$F$1:$F$505,MATCH('Spending per Student Analysis'!$A349,'BEFC_17-18'!A:A,0))</f>
        <v>1.0645</v>
      </c>
      <c r="E349" s="197">
        <f t="shared" si="35"/>
        <v>229</v>
      </c>
      <c r="F349" s="201">
        <f t="shared" si="36"/>
        <v>14825.263605976734</v>
      </c>
      <c r="G349" s="211">
        <f t="shared" si="38"/>
        <v>191</v>
      </c>
      <c r="H349" s="202">
        <f t="shared" si="37"/>
        <v>11639.770676421356</v>
      </c>
      <c r="I349" s="211">
        <f t="shared" si="39"/>
        <v>273</v>
      </c>
      <c r="K349" s="202">
        <f>INDEX('LECI_17-18'!$L$1:$L$507,MATCH('Spending per Student Analysis'!$A349,'LECI_17-18'!A:A,0))</f>
        <v>16508197.880000001</v>
      </c>
      <c r="L349" s="203">
        <f>INDEX('BEFC_17-18'!$T$1:$T$506,MATCH('Spending per Student Analysis'!$A349,'BEFC_17-18'!A:A,0))</f>
        <v>1113.518</v>
      </c>
      <c r="M349" s="203">
        <f>INDEX('BEFC_17-18'!$Z$1:$Z$506,MATCH('Spending per Student Analysis'!$A349,'BEFC_17-18'!A:A,0))</f>
        <v>304.74</v>
      </c>
      <c r="N349" s="203">
        <f t="shared" si="40"/>
        <v>1418.258</v>
      </c>
      <c r="R349" s="202">
        <f>INDEX('BEFC_17-18'!$AF$1:$AF$505,MATCH('Spending per Student Analysis'!$A349,'BEFC_17-18'!A:A,0))</f>
        <v>6982974.3099999996</v>
      </c>
      <c r="S349" s="202"/>
      <c r="T349" s="202">
        <f>INDEX('BEFC_17-18'!$AD$1:$AD$505,MATCH('Spending per Student Analysis'!$A349,'BEFC_17-18'!A:A,0))</f>
        <v>212089</v>
      </c>
      <c r="AB349" s="202">
        <f>INDEX('Base Analysis'!$Q$1:$Q$503,MATCH('Spending per Student Analysis'!$A349,'Base Analysis'!A:A,0))</f>
        <v>2596797.0055136574</v>
      </c>
      <c r="AC349" s="201">
        <f t="shared" si="41"/>
        <v>4386177.3044863418</v>
      </c>
    </row>
    <row r="350" spans="1:29" x14ac:dyDescent="0.2">
      <c r="A350" s="199">
        <v>118406602</v>
      </c>
      <c r="B350" s="200" t="s">
        <v>400</v>
      </c>
      <c r="C350" s="200" t="s">
        <v>393</v>
      </c>
      <c r="D350" s="197">
        <f>INDEX('BEFC_17-18'!$F$1:$F$505,MATCH('Spending per Student Analysis'!$A350,'BEFC_17-18'!A:A,0))</f>
        <v>1.1554</v>
      </c>
      <c r="E350" s="197">
        <f t="shared" si="35"/>
        <v>165</v>
      </c>
      <c r="F350" s="201">
        <f t="shared" si="36"/>
        <v>12362.669934633737</v>
      </c>
      <c r="G350" s="211">
        <f t="shared" si="38"/>
        <v>435</v>
      </c>
      <c r="H350" s="202">
        <f t="shared" si="37"/>
        <v>10442.956958237097</v>
      </c>
      <c r="I350" s="211">
        <f t="shared" si="39"/>
        <v>406</v>
      </c>
      <c r="K350" s="202">
        <f>INDEX('LECI_17-18'!$L$1:$L$507,MATCH('Spending per Student Analysis'!$A350,'LECI_17-18'!A:A,0))</f>
        <v>41678405.140000001</v>
      </c>
      <c r="L350" s="203">
        <f>INDEX('BEFC_17-18'!$T$1:$T$506,MATCH('Spending per Student Analysis'!$A350,'BEFC_17-18'!A:A,0))</f>
        <v>3371.3110000000001</v>
      </c>
      <c r="M350" s="203">
        <f>INDEX('BEFC_17-18'!$Z$1:$Z$506,MATCH('Spending per Student Analysis'!$A350,'BEFC_17-18'!A:A,0))</f>
        <v>619.74300000000005</v>
      </c>
      <c r="N350" s="203">
        <f t="shared" si="40"/>
        <v>3991.0540000000001</v>
      </c>
      <c r="R350" s="202">
        <f>INDEX('BEFC_17-18'!$AF$1:$AF$505,MATCH('Spending per Student Analysis'!$A350,'BEFC_17-18'!A:A,0))</f>
        <v>9102046.4900000002</v>
      </c>
      <c r="S350" s="202"/>
      <c r="T350" s="202">
        <f>INDEX('BEFC_17-18'!$AD$1:$AD$505,MATCH('Spending per Student Analysis'!$A350,'BEFC_17-18'!A:A,0))</f>
        <v>726722</v>
      </c>
      <c r="AB350" s="202">
        <f>INDEX('Base Analysis'!$Q$1:$Q$503,MATCH('Spending per Student Analysis'!$A350,'Base Analysis'!A:A,0))</f>
        <v>8897906.9957321696</v>
      </c>
      <c r="AC350" s="201">
        <f t="shared" si="41"/>
        <v>204139.49426783063</v>
      </c>
    </row>
    <row r="351" spans="1:29" x14ac:dyDescent="0.2">
      <c r="A351" s="199">
        <v>118408852</v>
      </c>
      <c r="B351" s="200" t="s">
        <v>401</v>
      </c>
      <c r="C351" s="200" t="s">
        <v>393</v>
      </c>
      <c r="D351" s="197">
        <f>INDEX('BEFC_17-18'!$F$1:$F$505,MATCH('Spending per Student Analysis'!$A351,'BEFC_17-18'!A:A,0))</f>
        <v>1.4187000000000001</v>
      </c>
      <c r="E351" s="197">
        <f t="shared" si="35"/>
        <v>39</v>
      </c>
      <c r="F351" s="201">
        <f t="shared" si="36"/>
        <v>14824.545539598384</v>
      </c>
      <c r="G351" s="211">
        <f t="shared" si="38"/>
        <v>192</v>
      </c>
      <c r="H351" s="202">
        <f t="shared" si="37"/>
        <v>10007.525765386245</v>
      </c>
      <c r="I351" s="211">
        <f t="shared" si="39"/>
        <v>433</v>
      </c>
      <c r="K351" s="202">
        <f>INDEX('LECI_17-18'!$L$1:$L$507,MATCH('Spending per Student Analysis'!$A351,'LECI_17-18'!A:A,0))</f>
        <v>111233738.95</v>
      </c>
      <c r="L351" s="203">
        <f>INDEX('BEFC_17-18'!$T$1:$T$506,MATCH('Spending per Student Analysis'!$A351,'BEFC_17-18'!A:A,0))</f>
        <v>7503.3490000000002</v>
      </c>
      <c r="M351" s="203">
        <f>INDEX('BEFC_17-18'!$Z$1:$Z$506,MATCH('Spending per Student Analysis'!$A351,'BEFC_17-18'!A:A,0))</f>
        <v>3611.66</v>
      </c>
      <c r="N351" s="203">
        <f t="shared" si="40"/>
        <v>11115.009</v>
      </c>
      <c r="R351" s="202">
        <f>INDEX('BEFC_17-18'!$AF$1:$AF$505,MATCH('Spending per Student Analysis'!$A351,'BEFC_17-18'!A:A,0))</f>
        <v>23853618.039999999</v>
      </c>
      <c r="S351" s="202"/>
      <c r="T351" s="202">
        <f>INDEX('BEFC_17-18'!$AD$1:$AD$505,MATCH('Spending per Student Analysis'!$A351,'BEFC_17-18'!A:A,0))</f>
        <v>4008755</v>
      </c>
      <c r="AB351" s="202">
        <f>INDEX('Base Analysis'!$Q$1:$Q$503,MATCH('Spending per Student Analysis'!$A351,'Base Analysis'!A:A,0))</f>
        <v>49082788.357407242</v>
      </c>
      <c r="AC351" s="201">
        <f t="shared" si="41"/>
        <v>-25229170.317407243</v>
      </c>
    </row>
    <row r="352" spans="1:29" x14ac:dyDescent="0.2">
      <c r="A352" s="199">
        <v>118409203</v>
      </c>
      <c r="B352" s="200" t="s">
        <v>402</v>
      </c>
      <c r="C352" s="200" t="s">
        <v>393</v>
      </c>
      <c r="D352" s="197">
        <f>INDEX('BEFC_17-18'!$F$1:$F$505,MATCH('Spending per Student Analysis'!$A352,'BEFC_17-18'!A:A,0))</f>
        <v>1.0821000000000001</v>
      </c>
      <c r="E352" s="197">
        <f t="shared" si="35"/>
        <v>210</v>
      </c>
      <c r="F352" s="201">
        <f t="shared" si="36"/>
        <v>13252.221961296633</v>
      </c>
      <c r="G352" s="211">
        <f t="shared" si="38"/>
        <v>355</v>
      </c>
      <c r="H352" s="202">
        <f t="shared" si="37"/>
        <v>11302.075939272296</v>
      </c>
      <c r="I352" s="211">
        <f t="shared" si="39"/>
        <v>312</v>
      </c>
      <c r="K352" s="202">
        <f>INDEX('LECI_17-18'!$L$1:$L$507,MATCH('Spending per Student Analysis'!$A352,'LECI_17-18'!A:A,0))</f>
        <v>31263621.629999999</v>
      </c>
      <c r="L352" s="203">
        <f>INDEX('BEFC_17-18'!$T$1:$T$506,MATCH('Spending per Student Analysis'!$A352,'BEFC_17-18'!A:A,0))</f>
        <v>2359.123</v>
      </c>
      <c r="M352" s="203">
        <f>INDEX('BEFC_17-18'!$Z$1:$Z$506,MATCH('Spending per Student Analysis'!$A352,'BEFC_17-18'!A:A,0))</f>
        <v>407.06099999999998</v>
      </c>
      <c r="N352" s="203">
        <f t="shared" si="40"/>
        <v>2766.1840000000002</v>
      </c>
      <c r="R352" s="202">
        <f>INDEX('BEFC_17-18'!$AF$1:$AF$505,MATCH('Spending per Student Analysis'!$A352,'BEFC_17-18'!A:A,0))</f>
        <v>7435631.5800000001</v>
      </c>
      <c r="S352" s="202"/>
      <c r="T352" s="202">
        <f>INDEX('BEFC_17-18'!$AD$1:$AD$505,MATCH('Spending per Student Analysis'!$A352,'BEFC_17-18'!A:A,0))</f>
        <v>427488</v>
      </c>
      <c r="AB352" s="202">
        <f>INDEX('Base Analysis'!$Q$1:$Q$503,MATCH('Spending per Student Analysis'!$A352,'Base Analysis'!A:A,0))</f>
        <v>5234118.854622934</v>
      </c>
      <c r="AC352" s="201">
        <f t="shared" si="41"/>
        <v>2201512.7253770661</v>
      </c>
    </row>
    <row r="353" spans="1:29" x14ac:dyDescent="0.2">
      <c r="A353" s="199">
        <v>118409302</v>
      </c>
      <c r="B353" s="200" t="s">
        <v>403</v>
      </c>
      <c r="C353" s="200" t="s">
        <v>393</v>
      </c>
      <c r="D353" s="197">
        <f>INDEX('BEFC_17-18'!$F$1:$F$505,MATCH('Spending per Student Analysis'!$A353,'BEFC_17-18'!A:A,0))</f>
        <v>1.2116</v>
      </c>
      <c r="E353" s="197">
        <f t="shared" si="35"/>
        <v>123</v>
      </c>
      <c r="F353" s="201">
        <f t="shared" si="36"/>
        <v>13229.089531412936</v>
      </c>
      <c r="G353" s="211">
        <f t="shared" si="38"/>
        <v>360</v>
      </c>
      <c r="H353" s="202">
        <f t="shared" si="37"/>
        <v>10664.801608765778</v>
      </c>
      <c r="I353" s="211">
        <f t="shared" si="39"/>
        <v>379</v>
      </c>
      <c r="K353" s="202">
        <f>INDEX('LECI_17-18'!$L$1:$L$507,MATCH('Spending per Student Analysis'!$A353,'LECI_17-18'!A:A,0))</f>
        <v>67845703.159999996</v>
      </c>
      <c r="L353" s="203">
        <f>INDEX('BEFC_17-18'!$T$1:$T$506,MATCH('Spending per Student Analysis'!$A353,'BEFC_17-18'!A:A,0))</f>
        <v>5128.5240000000003</v>
      </c>
      <c r="M353" s="203">
        <f>INDEX('BEFC_17-18'!$Z$1:$Z$506,MATCH('Spending per Student Analysis'!$A353,'BEFC_17-18'!A:A,0))</f>
        <v>1233.123</v>
      </c>
      <c r="N353" s="203">
        <f t="shared" si="40"/>
        <v>6361.6470000000008</v>
      </c>
      <c r="R353" s="202">
        <f>INDEX('BEFC_17-18'!$AF$1:$AF$505,MATCH('Spending per Student Analysis'!$A353,'BEFC_17-18'!A:A,0))</f>
        <v>18470303.289999999</v>
      </c>
      <c r="S353" s="202"/>
      <c r="T353" s="202">
        <f>INDEX('BEFC_17-18'!$AD$1:$AD$505,MATCH('Spending per Student Analysis'!$A353,'BEFC_17-18'!A:A,0))</f>
        <v>1320009</v>
      </c>
      <c r="AB353" s="202">
        <f>INDEX('Base Analysis'!$Q$1:$Q$503,MATCH('Spending per Student Analysis'!$A353,'Base Analysis'!A:A,0))</f>
        <v>16162051.713031335</v>
      </c>
      <c r="AC353" s="201">
        <f t="shared" si="41"/>
        <v>2308251.5769686643</v>
      </c>
    </row>
    <row r="354" spans="1:29" x14ac:dyDescent="0.2">
      <c r="A354" s="199">
        <v>118667503</v>
      </c>
      <c r="B354" s="200" t="s">
        <v>404</v>
      </c>
      <c r="C354" s="200" t="s">
        <v>405</v>
      </c>
      <c r="D354" s="197">
        <f>INDEX('BEFC_17-18'!$F$1:$F$505,MATCH('Spending per Student Analysis'!$A354,'BEFC_17-18'!A:A,0))</f>
        <v>1.0479000000000001</v>
      </c>
      <c r="E354" s="197">
        <f t="shared" si="35"/>
        <v>243</v>
      </c>
      <c r="F354" s="201">
        <f t="shared" si="36"/>
        <v>18182.363382711603</v>
      </c>
      <c r="G354" s="211">
        <f t="shared" si="38"/>
        <v>42</v>
      </c>
      <c r="H354" s="202">
        <f t="shared" si="37"/>
        <v>15846.30233509804</v>
      </c>
      <c r="I354" s="211">
        <f t="shared" si="39"/>
        <v>43</v>
      </c>
      <c r="K354" s="202">
        <f>INDEX('LECI_17-18'!$L$1:$L$507,MATCH('Spending per Student Analysis'!$A354,'LECI_17-18'!A:A,0))</f>
        <v>45655114.43</v>
      </c>
      <c r="L354" s="203">
        <f>INDEX('BEFC_17-18'!$T$1:$T$506,MATCH('Spending per Student Analysis'!$A354,'BEFC_17-18'!A:A,0))</f>
        <v>2510.9560000000001</v>
      </c>
      <c r="M354" s="203">
        <f>INDEX('BEFC_17-18'!$Z$1:$Z$506,MATCH('Spending per Student Analysis'!$A354,'BEFC_17-18'!A:A,0))</f>
        <v>370.16500000000002</v>
      </c>
      <c r="N354" s="203">
        <f t="shared" si="40"/>
        <v>2881.1210000000001</v>
      </c>
      <c r="R354" s="202">
        <f>INDEX('BEFC_17-18'!$AF$1:$AF$505,MATCH('Spending per Student Analysis'!$A354,'BEFC_17-18'!A:A,0))</f>
        <v>10716062.82</v>
      </c>
      <c r="S354" s="202"/>
      <c r="T354" s="202">
        <f>INDEX('BEFC_17-18'!$AD$1:$AD$505,MATCH('Spending per Student Analysis'!$A354,'BEFC_17-18'!A:A,0))</f>
        <v>430019</v>
      </c>
      <c r="AB354" s="202">
        <f>INDEX('Base Analysis'!$Q$1:$Q$503,MATCH('Spending per Student Analysis'!$A354,'Base Analysis'!A:A,0))</f>
        <v>5265104.5016172975</v>
      </c>
      <c r="AC354" s="201">
        <f t="shared" si="41"/>
        <v>5450958.3183827028</v>
      </c>
    </row>
    <row r="355" spans="1:29" x14ac:dyDescent="0.2">
      <c r="A355" s="199">
        <v>119350303</v>
      </c>
      <c r="B355" s="200" t="s">
        <v>406</v>
      </c>
      <c r="C355" s="200" t="s">
        <v>407</v>
      </c>
      <c r="D355" s="197">
        <f>INDEX('BEFC_17-18'!$F$1:$F$505,MATCH('Spending per Student Analysis'!$A355,'BEFC_17-18'!A:A,0))</f>
        <v>0.73170000000000002</v>
      </c>
      <c r="E355" s="197">
        <f t="shared" si="35"/>
        <v>442</v>
      </c>
      <c r="F355" s="201">
        <f t="shared" si="36"/>
        <v>12574.283019502149</v>
      </c>
      <c r="G355" s="211">
        <f t="shared" si="38"/>
        <v>418</v>
      </c>
      <c r="H355" s="202">
        <f t="shared" si="37"/>
        <v>11853.347969678771</v>
      </c>
      <c r="I355" s="211">
        <f t="shared" si="39"/>
        <v>256</v>
      </c>
      <c r="K355" s="202">
        <f>INDEX('LECI_17-18'!$L$1:$L$507,MATCH('Spending per Student Analysis'!$A355,'LECI_17-18'!A:A,0))</f>
        <v>41148838.210000001</v>
      </c>
      <c r="L355" s="203">
        <f>INDEX('BEFC_17-18'!$T$1:$T$506,MATCH('Spending per Student Analysis'!$A355,'BEFC_17-18'!A:A,0))</f>
        <v>3272.46</v>
      </c>
      <c r="M355" s="203">
        <f>INDEX('BEFC_17-18'!$Z$1:$Z$506,MATCH('Spending per Student Analysis'!$A355,'BEFC_17-18'!A:A,0))</f>
        <v>199.035</v>
      </c>
      <c r="N355" s="203">
        <f t="shared" si="40"/>
        <v>3471.4949999999999</v>
      </c>
      <c r="R355" s="202">
        <f>INDEX('BEFC_17-18'!$AF$1:$AF$505,MATCH('Spending per Student Analysis'!$A355,'BEFC_17-18'!A:A,0))</f>
        <v>6008786.5300000003</v>
      </c>
      <c r="S355" s="202"/>
      <c r="T355" s="202">
        <f>INDEX('BEFC_17-18'!$AD$1:$AD$505,MATCH('Spending per Student Analysis'!$A355,'BEFC_17-18'!A:A,0))</f>
        <v>347849</v>
      </c>
      <c r="AB355" s="202">
        <f>INDEX('Base Analysis'!$Q$1:$Q$503,MATCH('Spending per Student Analysis'!$A355,'Base Analysis'!A:A,0))</f>
        <v>4259026.1961130006</v>
      </c>
      <c r="AC355" s="201">
        <f t="shared" si="41"/>
        <v>1749760.3338869996</v>
      </c>
    </row>
    <row r="356" spans="1:29" x14ac:dyDescent="0.2">
      <c r="A356" s="199">
        <v>119351303</v>
      </c>
      <c r="B356" s="200" t="s">
        <v>408</v>
      </c>
      <c r="C356" s="200" t="s">
        <v>407</v>
      </c>
      <c r="D356" s="197">
        <f>INDEX('BEFC_17-18'!$F$1:$F$505,MATCH('Spending per Student Analysis'!$A356,'BEFC_17-18'!A:A,0))</f>
        <v>1.5379</v>
      </c>
      <c r="E356" s="197">
        <f t="shared" si="35"/>
        <v>18</v>
      </c>
      <c r="F356" s="201">
        <f t="shared" si="36"/>
        <v>12577.723002213876</v>
      </c>
      <c r="G356" s="211">
        <f t="shared" si="38"/>
        <v>417</v>
      </c>
      <c r="H356" s="202">
        <f t="shared" si="37"/>
        <v>8838.1377388732126</v>
      </c>
      <c r="I356" s="211">
        <f t="shared" si="39"/>
        <v>487</v>
      </c>
      <c r="K356" s="202">
        <f>INDEX('LECI_17-18'!$L$1:$L$507,MATCH('Spending per Student Analysis'!$A356,'LECI_17-18'!A:A,0))</f>
        <v>22492326.98</v>
      </c>
      <c r="L356" s="203">
        <f>INDEX('BEFC_17-18'!$T$1:$T$506,MATCH('Spending per Student Analysis'!$A356,'BEFC_17-18'!A:A,0))</f>
        <v>1788.2670000000001</v>
      </c>
      <c r="M356" s="203">
        <f>INDEX('BEFC_17-18'!$Z$1:$Z$506,MATCH('Spending per Student Analysis'!$A356,'BEFC_17-18'!A:A,0))</f>
        <v>756.65</v>
      </c>
      <c r="N356" s="203">
        <f t="shared" si="40"/>
        <v>2544.9169999999999</v>
      </c>
      <c r="R356" s="202">
        <f>INDEX('BEFC_17-18'!$AF$1:$AF$505,MATCH('Spending per Student Analysis'!$A356,'BEFC_17-18'!A:A,0))</f>
        <v>7807586.6399999997</v>
      </c>
      <c r="S356" s="202"/>
      <c r="T356" s="202">
        <f>INDEX('BEFC_17-18'!$AD$1:$AD$505,MATCH('Spending per Student Analysis'!$A356,'BEFC_17-18'!A:A,0))</f>
        <v>897185</v>
      </c>
      <c r="AB356" s="202">
        <f>INDEX('Base Analysis'!$Q$1:$Q$503,MATCH('Spending per Student Analysis'!$A356,'Base Analysis'!A:A,0))</f>
        <v>10985039.68299146</v>
      </c>
      <c r="AC356" s="201">
        <f t="shared" si="41"/>
        <v>-3177453.0429914603</v>
      </c>
    </row>
    <row r="357" spans="1:29" x14ac:dyDescent="0.2">
      <c r="A357" s="199">
        <v>119352203</v>
      </c>
      <c r="B357" s="200" t="s">
        <v>409</v>
      </c>
      <c r="C357" s="200" t="s">
        <v>407</v>
      </c>
      <c r="D357" s="197">
        <f>INDEX('BEFC_17-18'!$F$1:$F$505,MATCH('Spending per Student Analysis'!$A357,'BEFC_17-18'!A:A,0))</f>
        <v>1.0878000000000001</v>
      </c>
      <c r="E357" s="197">
        <f t="shared" si="35"/>
        <v>207</v>
      </c>
      <c r="F357" s="201">
        <f t="shared" si="36"/>
        <v>11860.23721134571</v>
      </c>
      <c r="G357" s="211">
        <f t="shared" si="38"/>
        <v>465</v>
      </c>
      <c r="H357" s="202">
        <f t="shared" si="37"/>
        <v>9724.6225328720157</v>
      </c>
      <c r="I357" s="211">
        <f t="shared" si="39"/>
        <v>455</v>
      </c>
      <c r="K357" s="202">
        <f>INDEX('LECI_17-18'!$L$1:$L$507,MATCH('Spending per Student Analysis'!$A357,'LECI_17-18'!A:A,0))</f>
        <v>18654480.84</v>
      </c>
      <c r="L357" s="203">
        <f>INDEX('BEFC_17-18'!$T$1:$T$506,MATCH('Spending per Student Analysis'!$A357,'BEFC_17-18'!A:A,0))</f>
        <v>1572.8589999999999</v>
      </c>
      <c r="M357" s="203">
        <f>INDEX('BEFC_17-18'!$Z$1:$Z$506,MATCH('Spending per Student Analysis'!$A357,'BEFC_17-18'!A:A,0))</f>
        <v>345.41399999999999</v>
      </c>
      <c r="N357" s="203">
        <f t="shared" si="40"/>
        <v>1918.2729999999999</v>
      </c>
      <c r="R357" s="202">
        <f>INDEX('BEFC_17-18'!$AF$1:$AF$505,MATCH('Spending per Student Analysis'!$A357,'BEFC_17-18'!A:A,0))</f>
        <v>4093050.78</v>
      </c>
      <c r="S357" s="202"/>
      <c r="T357" s="202">
        <f>INDEX('BEFC_17-18'!$AD$1:$AD$505,MATCH('Spending per Student Analysis'!$A357,'BEFC_17-18'!A:A,0))</f>
        <v>254707</v>
      </c>
      <c r="AB357" s="202">
        <f>INDEX('Base Analysis'!$Q$1:$Q$503,MATCH('Spending per Student Analysis'!$A357,'Base Analysis'!A:A,0))</f>
        <v>3118601.1047781217</v>
      </c>
      <c r="AC357" s="201">
        <f t="shared" si="41"/>
        <v>974449.6752218781</v>
      </c>
    </row>
    <row r="358" spans="1:29" x14ac:dyDescent="0.2">
      <c r="A358" s="199">
        <v>119354603</v>
      </c>
      <c r="B358" s="200" t="s">
        <v>410</v>
      </c>
      <c r="C358" s="200" t="s">
        <v>407</v>
      </c>
      <c r="D358" s="197">
        <f>INDEX('BEFC_17-18'!$F$1:$F$505,MATCH('Spending per Student Analysis'!$A358,'BEFC_17-18'!A:A,0))</f>
        <v>1.0356000000000001</v>
      </c>
      <c r="E358" s="197">
        <f t="shared" si="35"/>
        <v>255</v>
      </c>
      <c r="F358" s="201">
        <f t="shared" si="36"/>
        <v>13266.624278484176</v>
      </c>
      <c r="G358" s="211">
        <f t="shared" si="38"/>
        <v>353</v>
      </c>
      <c r="H358" s="202">
        <f t="shared" si="37"/>
        <v>11764.376728042827</v>
      </c>
      <c r="I358" s="211">
        <f t="shared" si="39"/>
        <v>266</v>
      </c>
      <c r="K358" s="202">
        <f>INDEX('LECI_17-18'!$L$1:$L$507,MATCH('Spending per Student Analysis'!$A358,'LECI_17-18'!A:A,0))</f>
        <v>20598211.920000002</v>
      </c>
      <c r="L358" s="203">
        <f>INDEX('BEFC_17-18'!$T$1:$T$506,MATCH('Spending per Student Analysis'!$A358,'BEFC_17-18'!A:A,0))</f>
        <v>1552.634</v>
      </c>
      <c r="M358" s="203">
        <f>INDEX('BEFC_17-18'!$Z$1:$Z$506,MATCH('Spending per Student Analysis'!$A358,'BEFC_17-18'!A:A,0))</f>
        <v>198.26300000000001</v>
      </c>
      <c r="N358" s="203">
        <f t="shared" si="40"/>
        <v>1750.8969999999999</v>
      </c>
      <c r="R358" s="202">
        <f>INDEX('BEFC_17-18'!$AF$1:$AF$505,MATCH('Spending per Student Analysis'!$A358,'BEFC_17-18'!A:A,0))</f>
        <v>5200863.4400000004</v>
      </c>
      <c r="S358" s="202"/>
      <c r="T358" s="202">
        <f>INDEX('BEFC_17-18'!$AD$1:$AD$505,MATCH('Spending per Student Analysis'!$A358,'BEFC_17-18'!A:A,0))</f>
        <v>216412</v>
      </c>
      <c r="AB358" s="202">
        <f>INDEX('Base Analysis'!$Q$1:$Q$503,MATCH('Spending per Student Analysis'!$A358,'Base Analysis'!A:A,0))</f>
        <v>2649727.6412570472</v>
      </c>
      <c r="AC358" s="201">
        <f t="shared" si="41"/>
        <v>2551135.7987429532</v>
      </c>
    </row>
    <row r="359" spans="1:29" x14ac:dyDescent="0.2">
      <c r="A359" s="199">
        <v>119355503</v>
      </c>
      <c r="B359" s="200" t="s">
        <v>411</v>
      </c>
      <c r="C359" s="200" t="s">
        <v>407</v>
      </c>
      <c r="D359" s="197">
        <f>INDEX('BEFC_17-18'!$F$1:$F$505,MATCH('Spending per Student Analysis'!$A359,'BEFC_17-18'!A:A,0))</f>
        <v>1.2001999999999999</v>
      </c>
      <c r="E359" s="197">
        <f t="shared" si="35"/>
        <v>130</v>
      </c>
      <c r="F359" s="201">
        <f t="shared" si="36"/>
        <v>11720.533437451433</v>
      </c>
      <c r="G359" s="211">
        <f t="shared" si="38"/>
        <v>475</v>
      </c>
      <c r="H359" s="202">
        <f t="shared" si="37"/>
        <v>9593.7177271684814</v>
      </c>
      <c r="I359" s="211">
        <f t="shared" si="39"/>
        <v>464</v>
      </c>
      <c r="K359" s="202">
        <f>INDEX('LECI_17-18'!$L$1:$L$507,MATCH('Spending per Student Analysis'!$A359,'LECI_17-18'!A:A,0))</f>
        <v>21418243.449999999</v>
      </c>
      <c r="L359" s="203">
        <f>INDEX('BEFC_17-18'!$T$1:$T$506,MATCH('Spending per Student Analysis'!$A359,'BEFC_17-18'!A:A,0))</f>
        <v>1827.412</v>
      </c>
      <c r="M359" s="203">
        <f>INDEX('BEFC_17-18'!$Z$1:$Z$506,MATCH('Spending per Student Analysis'!$A359,'BEFC_17-18'!A:A,0))</f>
        <v>405.11599999999999</v>
      </c>
      <c r="N359" s="203">
        <f t="shared" si="40"/>
        <v>2232.5280000000002</v>
      </c>
      <c r="R359" s="202">
        <f>INDEX('BEFC_17-18'!$AF$1:$AF$505,MATCH('Spending per Student Analysis'!$A359,'BEFC_17-18'!A:A,0))</f>
        <v>3846968.06</v>
      </c>
      <c r="S359" s="202"/>
      <c r="T359" s="202">
        <f>INDEX('BEFC_17-18'!$AD$1:$AD$505,MATCH('Spending per Student Analysis'!$A359,'BEFC_17-18'!A:A,0))</f>
        <v>416835</v>
      </c>
      <c r="AB359" s="202">
        <f>INDEX('Base Analysis'!$Q$1:$Q$503,MATCH('Spending per Student Analysis'!$A359,'Base Analysis'!A:A,0))</f>
        <v>5103687.8271475872</v>
      </c>
      <c r="AC359" s="201">
        <f t="shared" si="41"/>
        <v>-1256719.7671475871</v>
      </c>
    </row>
    <row r="360" spans="1:29" x14ac:dyDescent="0.2">
      <c r="A360" s="199">
        <v>119356503</v>
      </c>
      <c r="B360" s="200" t="s">
        <v>412</v>
      </c>
      <c r="C360" s="200" t="s">
        <v>407</v>
      </c>
      <c r="D360" s="197">
        <f>INDEX('BEFC_17-18'!$F$1:$F$505,MATCH('Spending per Student Analysis'!$A360,'BEFC_17-18'!A:A,0))</f>
        <v>0.89049999999999996</v>
      </c>
      <c r="E360" s="197">
        <f t="shared" si="35"/>
        <v>350</v>
      </c>
      <c r="F360" s="201">
        <f t="shared" si="36"/>
        <v>14177.41012600286</v>
      </c>
      <c r="G360" s="211">
        <f t="shared" si="38"/>
        <v>245</v>
      </c>
      <c r="H360" s="202">
        <f t="shared" si="37"/>
        <v>12748.419784600526</v>
      </c>
      <c r="I360" s="211">
        <f t="shared" si="39"/>
        <v>170</v>
      </c>
      <c r="K360" s="202">
        <f>INDEX('LECI_17-18'!$L$1:$L$507,MATCH('Spending per Student Analysis'!$A360,'LECI_17-18'!A:A,0))</f>
        <v>43299752.829999998</v>
      </c>
      <c r="L360" s="203">
        <f>INDEX('BEFC_17-18'!$T$1:$T$506,MATCH('Spending per Student Analysis'!$A360,'BEFC_17-18'!A:A,0))</f>
        <v>3054.1370000000002</v>
      </c>
      <c r="M360" s="203">
        <f>INDEX('BEFC_17-18'!$Z$1:$Z$506,MATCH('Spending per Student Analysis'!$A360,'BEFC_17-18'!A:A,0))</f>
        <v>342.34300000000002</v>
      </c>
      <c r="N360" s="203">
        <f t="shared" si="40"/>
        <v>3396.48</v>
      </c>
      <c r="R360" s="202">
        <f>INDEX('BEFC_17-18'!$AF$1:$AF$505,MATCH('Spending per Student Analysis'!$A360,'BEFC_17-18'!A:A,0))</f>
        <v>8006040.5700000003</v>
      </c>
      <c r="S360" s="202"/>
      <c r="T360" s="202">
        <f>INDEX('BEFC_17-18'!$AD$1:$AD$505,MATCH('Spending per Student Analysis'!$A360,'BEFC_17-18'!A:A,0))</f>
        <v>558919</v>
      </c>
      <c r="AB360" s="202">
        <f>INDEX('Base Analysis'!$Q$1:$Q$503,MATCH('Spending per Student Analysis'!$A360,'Base Analysis'!A:A,0))</f>
        <v>6843344.8609867943</v>
      </c>
      <c r="AC360" s="201">
        <f t="shared" si="41"/>
        <v>1162695.709013206</v>
      </c>
    </row>
    <row r="361" spans="1:29" x14ac:dyDescent="0.2">
      <c r="A361" s="199">
        <v>119356603</v>
      </c>
      <c r="B361" s="200" t="s">
        <v>413</v>
      </c>
      <c r="C361" s="200" t="s">
        <v>407</v>
      </c>
      <c r="D361" s="197">
        <f>INDEX('BEFC_17-18'!$F$1:$F$505,MATCH('Spending per Student Analysis'!$A361,'BEFC_17-18'!A:A,0))</f>
        <v>1.1127</v>
      </c>
      <c r="E361" s="197">
        <f t="shared" si="35"/>
        <v>191</v>
      </c>
      <c r="F361" s="201">
        <f t="shared" si="36"/>
        <v>11611.575822061122</v>
      </c>
      <c r="G361" s="211">
        <f t="shared" si="38"/>
        <v>480</v>
      </c>
      <c r="H361" s="202">
        <f t="shared" si="37"/>
        <v>9856.8381393925702</v>
      </c>
      <c r="I361" s="211">
        <f t="shared" si="39"/>
        <v>446</v>
      </c>
      <c r="K361" s="202">
        <f>INDEX('LECI_17-18'!$L$1:$L$507,MATCH('Spending per Student Analysis'!$A361,'LECI_17-18'!A:A,0))</f>
        <v>11404135.02</v>
      </c>
      <c r="L361" s="203">
        <f>INDEX('BEFC_17-18'!$T$1:$T$506,MATCH('Spending per Student Analysis'!$A361,'BEFC_17-18'!A:A,0))</f>
        <v>982.13499999999999</v>
      </c>
      <c r="M361" s="203">
        <f>INDEX('BEFC_17-18'!$Z$1:$Z$506,MATCH('Spending per Student Analysis'!$A361,'BEFC_17-18'!A:A,0))</f>
        <v>174.84200000000001</v>
      </c>
      <c r="N361" s="203">
        <f t="shared" si="40"/>
        <v>1156.9770000000001</v>
      </c>
      <c r="R361" s="202">
        <f>INDEX('BEFC_17-18'!$AF$1:$AF$505,MATCH('Spending per Student Analysis'!$A361,'BEFC_17-18'!A:A,0))</f>
        <v>2893435.78</v>
      </c>
      <c r="S361" s="202"/>
      <c r="T361" s="202">
        <f>INDEX('BEFC_17-18'!$AD$1:$AD$505,MATCH('Spending per Student Analysis'!$A361,'BEFC_17-18'!A:A,0))</f>
        <v>157052</v>
      </c>
      <c r="AB361" s="202">
        <f>INDEX('Base Analysis'!$Q$1:$Q$503,MATCH('Spending per Student Analysis'!$A361,'Base Analysis'!A:A,0))</f>
        <v>1922931.266823886</v>
      </c>
      <c r="AC361" s="201">
        <f t="shared" si="41"/>
        <v>970504.51317611383</v>
      </c>
    </row>
    <row r="362" spans="1:29" x14ac:dyDescent="0.2">
      <c r="A362" s="199">
        <v>119357003</v>
      </c>
      <c r="B362" s="200" t="s">
        <v>414</v>
      </c>
      <c r="C362" s="200" t="s">
        <v>407</v>
      </c>
      <c r="D362" s="197">
        <f>INDEX('BEFC_17-18'!$F$1:$F$505,MATCH('Spending per Student Analysis'!$A362,'BEFC_17-18'!A:A,0))</f>
        <v>1.2007000000000001</v>
      </c>
      <c r="E362" s="197">
        <f t="shared" si="35"/>
        <v>129</v>
      </c>
      <c r="F362" s="201">
        <f t="shared" si="36"/>
        <v>13533.935216259799</v>
      </c>
      <c r="G362" s="211">
        <f t="shared" si="38"/>
        <v>318</v>
      </c>
      <c r="H362" s="202">
        <f t="shared" si="37"/>
        <v>11220.373788774952</v>
      </c>
      <c r="I362" s="211">
        <f t="shared" si="39"/>
        <v>321</v>
      </c>
      <c r="K362" s="202">
        <f>INDEX('LECI_17-18'!$L$1:$L$507,MATCH('Spending per Student Analysis'!$A362,'LECI_17-18'!A:A,0))</f>
        <v>21191774.109999999</v>
      </c>
      <c r="L362" s="203">
        <f>INDEX('BEFC_17-18'!$T$1:$T$506,MATCH('Spending per Student Analysis'!$A362,'BEFC_17-18'!A:A,0))</f>
        <v>1565.825</v>
      </c>
      <c r="M362" s="203">
        <f>INDEX('BEFC_17-18'!$Z$1:$Z$506,MATCH('Spending per Student Analysis'!$A362,'BEFC_17-18'!A:A,0))</f>
        <v>322.86200000000002</v>
      </c>
      <c r="N362" s="203">
        <f t="shared" si="40"/>
        <v>1888.6870000000001</v>
      </c>
      <c r="R362" s="202">
        <f>INDEX('BEFC_17-18'!$AF$1:$AF$505,MATCH('Spending per Student Analysis'!$A362,'BEFC_17-18'!A:A,0))</f>
        <v>4576344.6399999997</v>
      </c>
      <c r="S362" s="202"/>
      <c r="T362" s="202">
        <f>INDEX('BEFC_17-18'!$AD$1:$AD$505,MATCH('Spending per Student Analysis'!$A362,'BEFC_17-18'!A:A,0))</f>
        <v>464993</v>
      </c>
      <c r="AB362" s="202">
        <f>INDEX('Base Analysis'!$Q$1:$Q$503,MATCH('Spending per Student Analysis'!$A362,'Base Analysis'!A:A,0))</f>
        <v>5693321.0460827919</v>
      </c>
      <c r="AC362" s="201">
        <f t="shared" si="41"/>
        <v>-1116976.4060827922</v>
      </c>
    </row>
    <row r="363" spans="1:29" x14ac:dyDescent="0.2">
      <c r="A363" s="199">
        <v>119357402</v>
      </c>
      <c r="B363" s="200" t="s">
        <v>415</v>
      </c>
      <c r="C363" s="200" t="s">
        <v>407</v>
      </c>
      <c r="D363" s="197">
        <f>INDEX('BEFC_17-18'!$F$1:$F$505,MATCH('Spending per Student Analysis'!$A363,'BEFC_17-18'!A:A,0))</f>
        <v>1.4400999999999999</v>
      </c>
      <c r="E363" s="197">
        <f t="shared" si="35"/>
        <v>35</v>
      </c>
      <c r="F363" s="201">
        <f t="shared" si="36"/>
        <v>13872.683976103666</v>
      </c>
      <c r="G363" s="211">
        <f t="shared" si="38"/>
        <v>271</v>
      </c>
      <c r="H363" s="202">
        <f t="shared" si="37"/>
        <v>9841.4306954864205</v>
      </c>
      <c r="I363" s="211">
        <f t="shared" si="39"/>
        <v>449</v>
      </c>
      <c r="K363" s="202">
        <f>INDEX('LECI_17-18'!$L$1:$L$507,MATCH('Spending per Student Analysis'!$A363,'LECI_17-18'!A:A,0))</f>
        <v>140912370.13999999</v>
      </c>
      <c r="L363" s="203">
        <f>INDEX('BEFC_17-18'!$T$1:$T$506,MATCH('Spending per Student Analysis'!$A363,'BEFC_17-18'!A:A,0))</f>
        <v>10157.541999999999</v>
      </c>
      <c r="M363" s="203">
        <f>INDEX('BEFC_17-18'!$Z$1:$Z$506,MATCH('Spending per Student Analysis'!$A363,'BEFC_17-18'!A:A,0))</f>
        <v>4160.7389999999996</v>
      </c>
      <c r="N363" s="203">
        <f t="shared" si="40"/>
        <v>14318.280999999999</v>
      </c>
      <c r="R363" s="202">
        <f>INDEX('BEFC_17-18'!$AF$1:$AF$505,MATCH('Spending per Student Analysis'!$A363,'BEFC_17-18'!A:A,0))</f>
        <v>37052931.25</v>
      </c>
      <c r="S363" s="202"/>
      <c r="T363" s="202">
        <f>INDEX('BEFC_17-18'!$AD$1:$AD$505,MATCH('Spending per Student Analysis'!$A363,'BEFC_17-18'!A:A,0))</f>
        <v>5248934</v>
      </c>
      <c r="AB363" s="202">
        <f>INDEX('Base Analysis'!$Q$1:$Q$503,MATCH('Spending per Student Analysis'!$A363,'Base Analysis'!A:A,0))</f>
        <v>64267405.397786491</v>
      </c>
      <c r="AC363" s="201">
        <f t="shared" si="41"/>
        <v>-27214474.147786491</v>
      </c>
    </row>
    <row r="364" spans="1:29" x14ac:dyDescent="0.2">
      <c r="A364" s="199">
        <v>119358403</v>
      </c>
      <c r="B364" s="200" t="s">
        <v>416</v>
      </c>
      <c r="C364" s="200" t="s">
        <v>407</v>
      </c>
      <c r="D364" s="197">
        <f>INDEX('BEFC_17-18'!$F$1:$F$505,MATCH('Spending per Student Analysis'!$A364,'BEFC_17-18'!A:A,0))</f>
        <v>1.1722999999999999</v>
      </c>
      <c r="E364" s="197">
        <f t="shared" si="35"/>
        <v>152</v>
      </c>
      <c r="F364" s="201">
        <f t="shared" si="36"/>
        <v>11522.723331208319</v>
      </c>
      <c r="G364" s="211">
        <f t="shared" si="38"/>
        <v>485</v>
      </c>
      <c r="H364" s="202">
        <f t="shared" si="37"/>
        <v>10532.173141511625</v>
      </c>
      <c r="I364" s="211">
        <f t="shared" si="39"/>
        <v>399</v>
      </c>
      <c r="K364" s="202">
        <f>INDEX('LECI_17-18'!$L$1:$L$507,MATCH('Spending per Student Analysis'!$A364,'LECI_17-18'!A:A,0))</f>
        <v>28702689</v>
      </c>
      <c r="L364" s="203">
        <f>INDEX('BEFC_17-18'!$T$1:$T$506,MATCH('Spending per Student Analysis'!$A364,'BEFC_17-18'!A:A,0))</f>
        <v>2490.9639999999999</v>
      </c>
      <c r="M364" s="203">
        <f>INDEX('BEFC_17-18'!$Z$1:$Z$506,MATCH('Spending per Student Analysis'!$A364,'BEFC_17-18'!A:A,0))</f>
        <v>234.27500000000001</v>
      </c>
      <c r="N364" s="203">
        <f t="shared" si="40"/>
        <v>2725.239</v>
      </c>
      <c r="R364" s="202">
        <f>INDEX('BEFC_17-18'!$AF$1:$AF$505,MATCH('Spending per Student Analysis'!$A364,'BEFC_17-18'!A:A,0))</f>
        <v>7511384.3799999999</v>
      </c>
      <c r="S364" s="202"/>
      <c r="T364" s="202">
        <f>INDEX('BEFC_17-18'!$AD$1:$AD$505,MATCH('Spending per Student Analysis'!$A364,'BEFC_17-18'!A:A,0))</f>
        <v>448048</v>
      </c>
      <c r="AB364" s="202">
        <f>INDEX('Base Analysis'!$Q$1:$Q$503,MATCH('Spending per Student Analysis'!$A364,'Base Analysis'!A:A,0))</f>
        <v>5485850.9608764825</v>
      </c>
      <c r="AC364" s="201">
        <f t="shared" si="41"/>
        <v>2025533.4191235173</v>
      </c>
    </row>
    <row r="365" spans="1:29" x14ac:dyDescent="0.2">
      <c r="A365" s="199">
        <v>119581003</v>
      </c>
      <c r="B365" s="200" t="s">
        <v>417</v>
      </c>
      <c r="C365" s="200" t="s">
        <v>418</v>
      </c>
      <c r="D365" s="197">
        <f>INDEX('BEFC_17-18'!$F$1:$F$505,MATCH('Spending per Student Analysis'!$A365,'BEFC_17-18'!A:A,0))</f>
        <v>1.1777</v>
      </c>
      <c r="E365" s="197">
        <f t="shared" si="35"/>
        <v>145</v>
      </c>
      <c r="F365" s="201">
        <f t="shared" si="36"/>
        <v>13375.681527261571</v>
      </c>
      <c r="G365" s="211">
        <f t="shared" si="38"/>
        <v>338</v>
      </c>
      <c r="H365" s="202">
        <f t="shared" si="37"/>
        <v>10275.739317632761</v>
      </c>
      <c r="I365" s="211">
        <f t="shared" si="39"/>
        <v>424</v>
      </c>
      <c r="K365" s="202">
        <f>INDEX('LECI_17-18'!$L$1:$L$507,MATCH('Spending per Student Analysis'!$A365,'LECI_17-18'!A:A,0))</f>
        <v>13866288.15</v>
      </c>
      <c r="L365" s="203">
        <f>INDEX('BEFC_17-18'!$T$1:$T$506,MATCH('Spending per Student Analysis'!$A365,'BEFC_17-18'!A:A,0))</f>
        <v>1036.6790000000001</v>
      </c>
      <c r="M365" s="203">
        <f>INDEX('BEFC_17-18'!$Z$1:$Z$506,MATCH('Spending per Student Analysis'!$A365,'BEFC_17-18'!A:A,0))</f>
        <v>312.74099999999999</v>
      </c>
      <c r="N365" s="203">
        <f t="shared" si="40"/>
        <v>1349.42</v>
      </c>
      <c r="R365" s="202">
        <f>INDEX('BEFC_17-18'!$AF$1:$AF$505,MATCH('Spending per Student Analysis'!$A365,'BEFC_17-18'!A:A,0))</f>
        <v>6262456.54</v>
      </c>
      <c r="S365" s="202"/>
      <c r="T365" s="202">
        <f>INDEX('BEFC_17-18'!$AD$1:$AD$505,MATCH('Spending per Student Analysis'!$A365,'BEFC_17-18'!A:A,0))</f>
        <v>266144</v>
      </c>
      <c r="AB365" s="202">
        <f>INDEX('Base Analysis'!$Q$1:$Q$503,MATCH('Spending per Student Analysis'!$A365,'Base Analysis'!A:A,0))</f>
        <v>3258634.5762580866</v>
      </c>
      <c r="AC365" s="201">
        <f t="shared" si="41"/>
        <v>3003821.9637419134</v>
      </c>
    </row>
    <row r="366" spans="1:29" x14ac:dyDescent="0.2">
      <c r="A366" s="199">
        <v>119582503</v>
      </c>
      <c r="B366" s="200" t="s">
        <v>419</v>
      </c>
      <c r="C366" s="200" t="s">
        <v>418</v>
      </c>
      <c r="D366" s="197">
        <f>INDEX('BEFC_17-18'!$F$1:$F$505,MATCH('Spending per Student Analysis'!$A366,'BEFC_17-18'!A:A,0))</f>
        <v>0.95369999999999999</v>
      </c>
      <c r="E366" s="197">
        <f t="shared" si="35"/>
        <v>312</v>
      </c>
      <c r="F366" s="201">
        <f t="shared" si="36"/>
        <v>14565.211458989983</v>
      </c>
      <c r="G366" s="211">
        <f t="shared" si="38"/>
        <v>212</v>
      </c>
      <c r="H366" s="202">
        <f t="shared" si="37"/>
        <v>11337.589128048947</v>
      </c>
      <c r="I366" s="211">
        <f t="shared" si="39"/>
        <v>307</v>
      </c>
      <c r="K366" s="202">
        <f>INDEX('LECI_17-18'!$L$1:$L$507,MATCH('Spending per Student Analysis'!$A366,'LECI_17-18'!A:A,0))</f>
        <v>17675539.539999999</v>
      </c>
      <c r="L366" s="203">
        <f>INDEX('BEFC_17-18'!$T$1:$T$506,MATCH('Spending per Student Analysis'!$A366,'BEFC_17-18'!A:A,0))</f>
        <v>1213.5450000000001</v>
      </c>
      <c r="M366" s="203">
        <f>INDEX('BEFC_17-18'!$Z$1:$Z$506,MATCH('Spending per Student Analysis'!$A366,'BEFC_17-18'!A:A,0))</f>
        <v>345.476</v>
      </c>
      <c r="N366" s="203">
        <f t="shared" si="40"/>
        <v>1559.0210000000002</v>
      </c>
      <c r="R366" s="202">
        <f>INDEX('BEFC_17-18'!$AF$1:$AF$505,MATCH('Spending per Student Analysis'!$A366,'BEFC_17-18'!A:A,0))</f>
        <v>6538068.5099999998</v>
      </c>
      <c r="S366" s="202"/>
      <c r="T366" s="202">
        <f>INDEX('BEFC_17-18'!$AD$1:$AD$505,MATCH('Spending per Student Analysis'!$A366,'BEFC_17-18'!A:A,0))</f>
        <v>192062</v>
      </c>
      <c r="AB366" s="202">
        <f>INDEX('Base Analysis'!$Q$1:$Q$503,MATCH('Spending per Student Analysis'!$A366,'Base Analysis'!A:A,0))</f>
        <v>2351590.5431129159</v>
      </c>
      <c r="AC366" s="201">
        <f t="shared" si="41"/>
        <v>4186477.9668870838</v>
      </c>
    </row>
    <row r="367" spans="1:29" x14ac:dyDescent="0.2">
      <c r="A367" s="199">
        <v>119583003</v>
      </c>
      <c r="B367" s="200" t="s">
        <v>420</v>
      </c>
      <c r="C367" s="200" t="s">
        <v>418</v>
      </c>
      <c r="D367" s="197">
        <f>INDEX('BEFC_17-18'!$F$1:$F$505,MATCH('Spending per Student Analysis'!$A367,'BEFC_17-18'!A:A,0))</f>
        <v>1.0879000000000001</v>
      </c>
      <c r="E367" s="197">
        <f t="shared" si="35"/>
        <v>206</v>
      </c>
      <c r="F367" s="201">
        <f t="shared" si="36"/>
        <v>16716.604272702472</v>
      </c>
      <c r="G367" s="211">
        <f t="shared" si="38"/>
        <v>89</v>
      </c>
      <c r="H367" s="202">
        <f t="shared" si="37"/>
        <v>12544.463942643739</v>
      </c>
      <c r="I367" s="211">
        <f t="shared" si="39"/>
        <v>187</v>
      </c>
      <c r="K367" s="202">
        <f>INDEX('LECI_17-18'!$L$1:$L$507,MATCH('Spending per Student Analysis'!$A367,'LECI_17-18'!A:A,0))</f>
        <v>12562778.859999999</v>
      </c>
      <c r="L367" s="203">
        <f>INDEX('BEFC_17-18'!$T$1:$T$506,MATCH('Spending per Student Analysis'!$A367,'BEFC_17-18'!A:A,0))</f>
        <v>751.51499999999999</v>
      </c>
      <c r="M367" s="203">
        <f>INDEX('BEFC_17-18'!$Z$1:$Z$506,MATCH('Spending per Student Analysis'!$A367,'BEFC_17-18'!A:A,0))</f>
        <v>249.94499999999999</v>
      </c>
      <c r="N367" s="203">
        <f t="shared" si="40"/>
        <v>1001.46</v>
      </c>
      <c r="R367" s="202">
        <f>INDEX('BEFC_17-18'!$AF$1:$AF$505,MATCH('Spending per Student Analysis'!$A367,'BEFC_17-18'!A:A,0))</f>
        <v>3275663.4</v>
      </c>
      <c r="S367" s="202"/>
      <c r="T367" s="202">
        <f>INDEX('BEFC_17-18'!$AD$1:$AD$505,MATCH('Spending per Student Analysis'!$A367,'BEFC_17-18'!A:A,0))</f>
        <v>167715</v>
      </c>
      <c r="AB367" s="202">
        <f>INDEX('Base Analysis'!$Q$1:$Q$503,MATCH('Spending per Student Analysis'!$A367,'Base Analysis'!A:A,0))</f>
        <v>2053479.4880172282</v>
      </c>
      <c r="AC367" s="201">
        <f t="shared" si="41"/>
        <v>1222183.9119827717</v>
      </c>
    </row>
    <row r="368" spans="1:29" x14ac:dyDescent="0.2">
      <c r="A368" s="199">
        <v>119584503</v>
      </c>
      <c r="B368" s="200" t="s">
        <v>421</v>
      </c>
      <c r="C368" s="200" t="s">
        <v>418</v>
      </c>
      <c r="D368" s="197">
        <f>INDEX('BEFC_17-18'!$F$1:$F$505,MATCH('Spending per Student Analysis'!$A368,'BEFC_17-18'!A:A,0))</f>
        <v>0.99080000000000001</v>
      </c>
      <c r="E368" s="197">
        <f t="shared" si="35"/>
        <v>285</v>
      </c>
      <c r="F368" s="201">
        <f t="shared" si="36"/>
        <v>16519.48544816038</v>
      </c>
      <c r="G368" s="211">
        <f t="shared" si="38"/>
        <v>94</v>
      </c>
      <c r="H368" s="202">
        <f t="shared" si="37"/>
        <v>13235.710438362907</v>
      </c>
      <c r="I368" s="211">
        <f t="shared" si="39"/>
        <v>143</v>
      </c>
      <c r="K368" s="202">
        <f>INDEX('LECI_17-18'!$L$1:$L$507,MATCH('Spending per Student Analysis'!$A368,'LECI_17-18'!A:A,0))</f>
        <v>24042178.289999999</v>
      </c>
      <c r="L368" s="203">
        <f>INDEX('BEFC_17-18'!$T$1:$T$506,MATCH('Spending per Student Analysis'!$A368,'BEFC_17-18'!A:A,0))</f>
        <v>1455.383</v>
      </c>
      <c r="M368" s="203">
        <f>INDEX('BEFC_17-18'!$Z$1:$Z$506,MATCH('Spending per Student Analysis'!$A368,'BEFC_17-18'!A:A,0))</f>
        <v>361.08</v>
      </c>
      <c r="N368" s="203">
        <f t="shared" si="40"/>
        <v>1816.463</v>
      </c>
      <c r="R368" s="202">
        <f>INDEX('BEFC_17-18'!$AF$1:$AF$505,MATCH('Spending per Student Analysis'!$A368,'BEFC_17-18'!A:A,0))</f>
        <v>7359553.6600000001</v>
      </c>
      <c r="S368" s="202"/>
      <c r="T368" s="202">
        <f>INDEX('BEFC_17-18'!$AD$1:$AD$505,MATCH('Spending per Student Analysis'!$A368,'BEFC_17-18'!A:A,0))</f>
        <v>203612</v>
      </c>
      <c r="AB368" s="202">
        <f>INDEX('Base Analysis'!$Q$1:$Q$503,MATCH('Spending per Student Analysis'!$A368,'Base Analysis'!A:A,0))</f>
        <v>2493009.8768136166</v>
      </c>
      <c r="AC368" s="201">
        <f t="shared" si="41"/>
        <v>4866543.7831863835</v>
      </c>
    </row>
    <row r="369" spans="1:29" x14ac:dyDescent="0.2">
      <c r="A369" s="199">
        <v>119584603</v>
      </c>
      <c r="B369" s="200" t="s">
        <v>422</v>
      </c>
      <c r="C369" s="200" t="s">
        <v>418</v>
      </c>
      <c r="D369" s="197">
        <f>INDEX('BEFC_17-18'!$F$1:$F$505,MATCH('Spending per Student Analysis'!$A369,'BEFC_17-18'!A:A,0))</f>
        <v>0.97699999999999998</v>
      </c>
      <c r="E369" s="197">
        <f t="shared" si="35"/>
        <v>295</v>
      </c>
      <c r="F369" s="201">
        <f t="shared" si="36"/>
        <v>19089.764050421883</v>
      </c>
      <c r="G369" s="211">
        <f t="shared" si="38"/>
        <v>28</v>
      </c>
      <c r="H369" s="202">
        <f t="shared" si="37"/>
        <v>14365.297451472647</v>
      </c>
      <c r="I369" s="211">
        <f t="shared" si="39"/>
        <v>85</v>
      </c>
      <c r="K369" s="202">
        <f>INDEX('LECI_17-18'!$L$1:$L$507,MATCH('Spending per Student Analysis'!$A369,'LECI_17-18'!A:A,0))</f>
        <v>19420704.199999999</v>
      </c>
      <c r="L369" s="203">
        <f>INDEX('BEFC_17-18'!$T$1:$T$506,MATCH('Spending per Student Analysis'!$A369,'BEFC_17-18'!A:A,0))</f>
        <v>1017.336</v>
      </c>
      <c r="M369" s="203">
        <f>INDEX('BEFC_17-18'!$Z$1:$Z$506,MATCH('Spending per Student Analysis'!$A369,'BEFC_17-18'!A:A,0))</f>
        <v>334.58199999999999</v>
      </c>
      <c r="N369" s="203">
        <f t="shared" si="40"/>
        <v>1351.9180000000001</v>
      </c>
      <c r="R369" s="202">
        <f>INDEX('BEFC_17-18'!$AF$1:$AF$505,MATCH('Spending per Student Analysis'!$A369,'BEFC_17-18'!A:A,0))</f>
        <v>5214891.83</v>
      </c>
      <c r="S369" s="202"/>
      <c r="T369" s="202">
        <f>INDEX('BEFC_17-18'!$AD$1:$AD$505,MATCH('Spending per Student Analysis'!$A369,'BEFC_17-18'!A:A,0))</f>
        <v>144648</v>
      </c>
      <c r="AB369" s="202">
        <f>INDEX('Base Analysis'!$Q$1:$Q$503,MATCH('Spending per Student Analysis'!$A369,'Base Analysis'!A:A,0))</f>
        <v>1771061.2298264129</v>
      </c>
      <c r="AC369" s="201">
        <f t="shared" si="41"/>
        <v>3443830.600173587</v>
      </c>
    </row>
    <row r="370" spans="1:29" x14ac:dyDescent="0.2">
      <c r="A370" s="199">
        <v>119586503</v>
      </c>
      <c r="B370" s="200" t="s">
        <v>423</v>
      </c>
      <c r="C370" s="200" t="s">
        <v>418</v>
      </c>
      <c r="D370" s="197">
        <f>INDEX('BEFC_17-18'!$F$1:$F$505,MATCH('Spending per Student Analysis'!$A370,'BEFC_17-18'!A:A,0))</f>
        <v>1.341</v>
      </c>
      <c r="E370" s="197">
        <f t="shared" si="35"/>
        <v>62</v>
      </c>
      <c r="F370" s="201">
        <f t="shared" si="36"/>
        <v>18416.6282468973</v>
      </c>
      <c r="G370" s="211">
        <f t="shared" si="38"/>
        <v>38</v>
      </c>
      <c r="H370" s="202">
        <f t="shared" si="37"/>
        <v>13562.57122932018</v>
      </c>
      <c r="I370" s="211">
        <f t="shared" si="39"/>
        <v>119</v>
      </c>
      <c r="K370" s="202">
        <f>INDEX('LECI_17-18'!$L$1:$L$507,MATCH('Spending per Student Analysis'!$A370,'LECI_17-18'!A:A,0))</f>
        <v>14527588.859999999</v>
      </c>
      <c r="L370" s="203">
        <f>INDEX('BEFC_17-18'!$T$1:$T$506,MATCH('Spending per Student Analysis'!$A370,'BEFC_17-18'!A:A,0))</f>
        <v>788.83</v>
      </c>
      <c r="M370" s="203">
        <f>INDEX('BEFC_17-18'!$Z$1:$Z$506,MATCH('Spending per Student Analysis'!$A370,'BEFC_17-18'!A:A,0))</f>
        <v>282.32299999999998</v>
      </c>
      <c r="N370" s="203">
        <f t="shared" si="40"/>
        <v>1071.153</v>
      </c>
      <c r="R370" s="202">
        <f>INDEX('BEFC_17-18'!$AF$1:$AF$505,MATCH('Spending per Student Analysis'!$A370,'BEFC_17-18'!A:A,0))</f>
        <v>6322828.54</v>
      </c>
      <c r="S370" s="202"/>
      <c r="T370" s="202">
        <f>INDEX('BEFC_17-18'!$AD$1:$AD$505,MATCH('Spending per Student Analysis'!$A370,'BEFC_17-18'!A:A,0))</f>
        <v>279183</v>
      </c>
      <c r="AB370" s="202">
        <f>INDEX('Base Analysis'!$Q$1:$Q$503,MATCH('Spending per Student Analysis'!$A370,'Base Analysis'!A:A,0))</f>
        <v>3418287.7643046333</v>
      </c>
      <c r="AC370" s="201">
        <f t="shared" si="41"/>
        <v>2904540.7756953668</v>
      </c>
    </row>
    <row r="371" spans="1:29" x14ac:dyDescent="0.2">
      <c r="A371" s="199">
        <v>119648303</v>
      </c>
      <c r="B371" s="200" t="s">
        <v>424</v>
      </c>
      <c r="C371" s="200" t="s">
        <v>444</v>
      </c>
      <c r="D371" s="197">
        <f>INDEX('BEFC_17-18'!$F$1:$F$505,MATCH('Spending per Student Analysis'!$A371,'BEFC_17-18'!A:A,0))</f>
        <v>1.0044</v>
      </c>
      <c r="E371" s="197">
        <f t="shared" si="35"/>
        <v>275</v>
      </c>
      <c r="F371" s="201">
        <f t="shared" si="36"/>
        <v>19216.149295061485</v>
      </c>
      <c r="G371" s="211">
        <f t="shared" si="38"/>
        <v>26</v>
      </c>
      <c r="H371" s="202">
        <f t="shared" si="37"/>
        <v>16794.225292699084</v>
      </c>
      <c r="I371" s="211">
        <f t="shared" si="39"/>
        <v>28</v>
      </c>
      <c r="K371" s="202">
        <f>INDEX('LECI_17-18'!$L$1:$L$507,MATCH('Spending per Student Analysis'!$A371,'LECI_17-18'!A:A,0))</f>
        <v>60872802.439999998</v>
      </c>
      <c r="L371" s="203">
        <f>INDEX('BEFC_17-18'!$T$1:$T$506,MATCH('Spending per Student Analysis'!$A371,'BEFC_17-18'!A:A,0))</f>
        <v>3167.7939999999999</v>
      </c>
      <c r="M371" s="203">
        <f>INDEX('BEFC_17-18'!$Z$1:$Z$506,MATCH('Spending per Student Analysis'!$A371,'BEFC_17-18'!A:A,0))</f>
        <v>456.83300000000003</v>
      </c>
      <c r="N371" s="203">
        <f t="shared" si="40"/>
        <v>3624.627</v>
      </c>
      <c r="R371" s="202">
        <f>INDEX('BEFC_17-18'!$AF$1:$AF$505,MATCH('Spending per Student Analysis'!$A371,'BEFC_17-18'!A:A,0))</f>
        <v>4644812.83</v>
      </c>
      <c r="S371" s="202"/>
      <c r="T371" s="202">
        <f>INDEX('BEFC_17-18'!$AD$1:$AD$505,MATCH('Spending per Student Analysis'!$A371,'BEFC_17-18'!A:A,0))</f>
        <v>703636</v>
      </c>
      <c r="AB371" s="202">
        <f>INDEX('Base Analysis'!$Q$1:$Q$503,MATCH('Spending per Student Analysis'!$A371,'Base Analysis'!A:A,0))</f>
        <v>8615241.3285811413</v>
      </c>
      <c r="AC371" s="201">
        <f t="shared" si="41"/>
        <v>-3970428.4985811412</v>
      </c>
    </row>
    <row r="372" spans="1:29" x14ac:dyDescent="0.2">
      <c r="A372" s="199">
        <v>119648703</v>
      </c>
      <c r="B372" s="200" t="s">
        <v>426</v>
      </c>
      <c r="C372" s="200" t="s">
        <v>425</v>
      </c>
      <c r="D372" s="197">
        <f>INDEX('BEFC_17-18'!$F$1:$F$505,MATCH('Spending per Student Analysis'!$A372,'BEFC_17-18'!A:A,0))</f>
        <v>1.1568000000000001</v>
      </c>
      <c r="E372" s="197">
        <f t="shared" si="35"/>
        <v>164</v>
      </c>
      <c r="F372" s="201">
        <f t="shared" si="36"/>
        <v>17370.666708514331</v>
      </c>
      <c r="G372" s="211">
        <f t="shared" si="38"/>
        <v>71</v>
      </c>
      <c r="H372" s="202">
        <f t="shared" si="37"/>
        <v>14468.148696717702</v>
      </c>
      <c r="I372" s="211">
        <f t="shared" si="39"/>
        <v>82</v>
      </c>
      <c r="K372" s="202">
        <f>INDEX('LECI_17-18'!$L$1:$L$507,MATCH('Spending per Student Analysis'!$A372,'LECI_17-18'!A:A,0))</f>
        <v>46213668.649999999</v>
      </c>
      <c r="L372" s="203">
        <f>INDEX('BEFC_17-18'!$T$1:$T$506,MATCH('Spending per Student Analysis'!$A372,'BEFC_17-18'!A:A,0))</f>
        <v>2660.4430000000002</v>
      </c>
      <c r="M372" s="203">
        <f>INDEX('BEFC_17-18'!$Z$1:$Z$506,MATCH('Spending per Student Analysis'!$A372,'BEFC_17-18'!A:A,0))</f>
        <v>533.72299999999996</v>
      </c>
      <c r="N372" s="203">
        <f t="shared" si="40"/>
        <v>3194.1660000000002</v>
      </c>
      <c r="R372" s="202">
        <f>INDEX('BEFC_17-18'!$AF$1:$AF$505,MATCH('Spending per Student Analysis'!$A372,'BEFC_17-18'!A:A,0))</f>
        <v>7607051.1100000003</v>
      </c>
      <c r="S372" s="202"/>
      <c r="T372" s="202">
        <f>INDEX('BEFC_17-18'!$AD$1:$AD$505,MATCH('Spending per Student Analysis'!$A372,'BEFC_17-18'!A:A,0))</f>
        <v>786274</v>
      </c>
      <c r="AB372" s="202">
        <f>INDEX('Base Analysis'!$Q$1:$Q$503,MATCH('Spending per Student Analysis'!$A372,'Base Analysis'!A:A,0))</f>
        <v>9627052.8251784723</v>
      </c>
      <c r="AC372" s="201">
        <f t="shared" si="41"/>
        <v>-2020001.715178472</v>
      </c>
    </row>
    <row r="373" spans="1:29" x14ac:dyDescent="0.2">
      <c r="A373" s="199">
        <v>119648903</v>
      </c>
      <c r="B373" s="200" t="s">
        <v>427</v>
      </c>
      <c r="C373" s="200" t="s">
        <v>425</v>
      </c>
      <c r="D373" s="197">
        <f>INDEX('BEFC_17-18'!$F$1:$F$505,MATCH('Spending per Student Analysis'!$A373,'BEFC_17-18'!A:A,0))</f>
        <v>1.0285</v>
      </c>
      <c r="E373" s="197">
        <f t="shared" si="35"/>
        <v>261</v>
      </c>
      <c r="F373" s="201">
        <f t="shared" si="36"/>
        <v>18332.147795070101</v>
      </c>
      <c r="G373" s="211">
        <f t="shared" si="38"/>
        <v>39</v>
      </c>
      <c r="H373" s="202">
        <f t="shared" si="37"/>
        <v>15859.242049925408</v>
      </c>
      <c r="I373" s="211">
        <f t="shared" si="39"/>
        <v>42</v>
      </c>
      <c r="K373" s="202">
        <f>INDEX('LECI_17-18'!$L$1:$L$507,MATCH('Spending per Student Analysis'!$A373,'LECI_17-18'!A:A,0))</f>
        <v>35621618.020000003</v>
      </c>
      <c r="L373" s="203">
        <f>INDEX('BEFC_17-18'!$T$1:$T$506,MATCH('Spending per Student Analysis'!$A373,'BEFC_17-18'!A:A,0))</f>
        <v>1943.123</v>
      </c>
      <c r="M373" s="203">
        <f>INDEX('BEFC_17-18'!$Z$1:$Z$506,MATCH('Spending per Student Analysis'!$A373,'BEFC_17-18'!A:A,0))</f>
        <v>302.988</v>
      </c>
      <c r="N373" s="203">
        <f t="shared" si="40"/>
        <v>2246.1109999999999</v>
      </c>
      <c r="R373" s="202">
        <f>INDEX('BEFC_17-18'!$AF$1:$AF$505,MATCH('Spending per Student Analysis'!$A373,'BEFC_17-18'!A:A,0))</f>
        <v>4658772.57</v>
      </c>
      <c r="S373" s="202"/>
      <c r="T373" s="202">
        <f>INDEX('BEFC_17-18'!$AD$1:$AD$505,MATCH('Spending per Student Analysis'!$A373,'BEFC_17-18'!A:A,0))</f>
        <v>451203</v>
      </c>
      <c r="AB373" s="202">
        <f>INDEX('Base Analysis'!$Q$1:$Q$503,MATCH('Spending per Student Analysis'!$A373,'Base Analysis'!A:A,0))</f>
        <v>5524482.1028067209</v>
      </c>
      <c r="AC373" s="201">
        <f t="shared" si="41"/>
        <v>-865709.53280672058</v>
      </c>
    </row>
    <row r="374" spans="1:29" x14ac:dyDescent="0.2">
      <c r="A374" s="199">
        <v>119665003</v>
      </c>
      <c r="B374" s="200" t="s">
        <v>428</v>
      </c>
      <c r="C374" s="200" t="s">
        <v>405</v>
      </c>
      <c r="D374" s="197">
        <f>INDEX('BEFC_17-18'!$F$1:$F$505,MATCH('Spending per Student Analysis'!$A374,'BEFC_17-18'!A:A,0))</f>
        <v>0.9516</v>
      </c>
      <c r="E374" s="197">
        <f t="shared" si="35"/>
        <v>313</v>
      </c>
      <c r="F374" s="201">
        <f t="shared" si="36"/>
        <v>18447.033221543366</v>
      </c>
      <c r="G374" s="211">
        <f t="shared" si="38"/>
        <v>36</v>
      </c>
      <c r="H374" s="202">
        <f t="shared" si="37"/>
        <v>14741.864588930684</v>
      </c>
      <c r="I374" s="211">
        <f t="shared" si="39"/>
        <v>66</v>
      </c>
      <c r="K374" s="202">
        <f>INDEX('LECI_17-18'!$L$1:$L$507,MATCH('Spending per Student Analysis'!$A374,'LECI_17-18'!A:A,0))</f>
        <v>19999830.690000001</v>
      </c>
      <c r="L374" s="203">
        <f>INDEX('BEFC_17-18'!$T$1:$T$506,MATCH('Spending per Student Analysis'!$A374,'BEFC_17-18'!A:A,0))</f>
        <v>1084.1759999999999</v>
      </c>
      <c r="M374" s="203">
        <f>INDEX('BEFC_17-18'!$Z$1:$Z$506,MATCH('Spending per Student Analysis'!$A374,'BEFC_17-18'!A:A,0))</f>
        <v>272.49299999999999</v>
      </c>
      <c r="N374" s="203">
        <f t="shared" si="40"/>
        <v>1356.6689999999999</v>
      </c>
      <c r="R374" s="202">
        <f>INDEX('BEFC_17-18'!$AF$1:$AF$505,MATCH('Spending per Student Analysis'!$A374,'BEFC_17-18'!A:A,0))</f>
        <v>5500408.8499999996</v>
      </c>
      <c r="S374" s="202"/>
      <c r="T374" s="202">
        <f>INDEX('BEFC_17-18'!$AD$1:$AD$505,MATCH('Spending per Student Analysis'!$A374,'BEFC_17-18'!A:A,0))</f>
        <v>172782</v>
      </c>
      <c r="AB374" s="202">
        <f>INDEX('Base Analysis'!$Q$1:$Q$503,MATCH('Spending per Student Analysis'!$A374,'Base Analysis'!A:A,0))</f>
        <v>2115519.6100625573</v>
      </c>
      <c r="AC374" s="201">
        <f t="shared" si="41"/>
        <v>3384889.2399374424</v>
      </c>
    </row>
    <row r="375" spans="1:29" x14ac:dyDescent="0.2">
      <c r="A375" s="199">
        <v>120452003</v>
      </c>
      <c r="B375" s="200" t="s">
        <v>429</v>
      </c>
      <c r="C375" s="200" t="s">
        <v>430</v>
      </c>
      <c r="D375" s="197">
        <f>INDEX('BEFC_17-18'!$F$1:$F$505,MATCH('Spending per Student Analysis'!$A375,'BEFC_17-18'!A:A,0))</f>
        <v>0.94359999999999999</v>
      </c>
      <c r="E375" s="197">
        <f t="shared" si="35"/>
        <v>319</v>
      </c>
      <c r="F375" s="201">
        <f t="shared" si="36"/>
        <v>17459.204087277634</v>
      </c>
      <c r="G375" s="211">
        <f t="shared" si="38"/>
        <v>66</v>
      </c>
      <c r="H375" s="202">
        <f t="shared" si="37"/>
        <v>14507.083327500466</v>
      </c>
      <c r="I375" s="211">
        <f t="shared" si="39"/>
        <v>78</v>
      </c>
      <c r="K375" s="202">
        <f>INDEX('LECI_17-18'!$L$1:$L$507,MATCH('Spending per Student Analysis'!$A375,'LECI_17-18'!A:A,0))</f>
        <v>126429028.09999999</v>
      </c>
      <c r="L375" s="203">
        <f>INDEX('BEFC_17-18'!$T$1:$T$506,MATCH('Spending per Student Analysis'!$A375,'BEFC_17-18'!A:A,0))</f>
        <v>7241.3969999999999</v>
      </c>
      <c r="M375" s="203">
        <f>INDEX('BEFC_17-18'!$Z$1:$Z$506,MATCH('Spending per Student Analysis'!$A375,'BEFC_17-18'!A:A,0))</f>
        <v>1473.5889999999999</v>
      </c>
      <c r="N375" s="203">
        <f t="shared" si="40"/>
        <v>8714.9860000000008</v>
      </c>
      <c r="R375" s="202">
        <f>INDEX('BEFC_17-18'!$AF$1:$AF$505,MATCH('Spending per Student Analysis'!$A375,'BEFC_17-18'!A:A,0))</f>
        <v>13203910.689999999</v>
      </c>
      <c r="S375" s="202"/>
      <c r="T375" s="202">
        <f>INDEX('BEFC_17-18'!$AD$1:$AD$505,MATCH('Spending per Student Analysis'!$A375,'BEFC_17-18'!A:A,0))</f>
        <v>2472588</v>
      </c>
      <c r="AB375" s="202">
        <f>INDEX('Base Analysis'!$Q$1:$Q$503,MATCH('Spending per Student Analysis'!$A375,'Base Analysis'!A:A,0))</f>
        <v>30274108.125883617</v>
      </c>
      <c r="AC375" s="201">
        <f t="shared" si="41"/>
        <v>-17070197.435883619</v>
      </c>
    </row>
    <row r="376" spans="1:29" x14ac:dyDescent="0.2">
      <c r="A376" s="199">
        <v>120455203</v>
      </c>
      <c r="B376" s="200" t="s">
        <v>431</v>
      </c>
      <c r="C376" s="200" t="s">
        <v>430</v>
      </c>
      <c r="D376" s="197">
        <f>INDEX('BEFC_17-18'!$F$1:$F$505,MATCH('Spending per Student Analysis'!$A376,'BEFC_17-18'!A:A,0))</f>
        <v>0.87770000000000004</v>
      </c>
      <c r="E376" s="197">
        <f t="shared" si="35"/>
        <v>360</v>
      </c>
      <c r="F376" s="201">
        <f t="shared" si="36"/>
        <v>17782.11253361504</v>
      </c>
      <c r="G376" s="211">
        <f t="shared" si="38"/>
        <v>53</v>
      </c>
      <c r="H376" s="202">
        <f t="shared" si="37"/>
        <v>15738.641629713435</v>
      </c>
      <c r="I376" s="211">
        <f t="shared" si="39"/>
        <v>47</v>
      </c>
      <c r="K376" s="202">
        <f>INDEX('LECI_17-18'!$L$1:$L$507,MATCH('Spending per Student Analysis'!$A376,'LECI_17-18'!A:A,0))</f>
        <v>85610860.519999996</v>
      </c>
      <c r="L376" s="203">
        <f>INDEX('BEFC_17-18'!$T$1:$T$506,MATCH('Spending per Student Analysis'!$A376,'BEFC_17-18'!A:A,0))</f>
        <v>4814.4369999999999</v>
      </c>
      <c r="M376" s="203">
        <f>INDEX('BEFC_17-18'!$Z$1:$Z$506,MATCH('Spending per Student Analysis'!$A376,'BEFC_17-18'!A:A,0))</f>
        <v>625.096</v>
      </c>
      <c r="N376" s="203">
        <f t="shared" si="40"/>
        <v>5439.5329999999994</v>
      </c>
      <c r="R376" s="202">
        <f>INDEX('BEFC_17-18'!$AF$1:$AF$505,MATCH('Spending per Student Analysis'!$A376,'BEFC_17-18'!A:A,0))</f>
        <v>21498394.370000001</v>
      </c>
      <c r="S376" s="202"/>
      <c r="T376" s="202">
        <f>INDEX('BEFC_17-18'!$AD$1:$AD$505,MATCH('Spending per Student Analysis'!$A376,'BEFC_17-18'!A:A,0))</f>
        <v>859555</v>
      </c>
      <c r="AB376" s="202">
        <f>INDEX('Base Analysis'!$Q$1:$Q$503,MATCH('Spending per Student Analysis'!$A376,'Base Analysis'!A:A,0))</f>
        <v>10524300.951673446</v>
      </c>
      <c r="AC376" s="201">
        <f t="shared" si="41"/>
        <v>10974093.418326555</v>
      </c>
    </row>
    <row r="377" spans="1:29" x14ac:dyDescent="0.2">
      <c r="A377" s="199">
        <v>120455403</v>
      </c>
      <c r="B377" s="200" t="s">
        <v>432</v>
      </c>
      <c r="C377" s="200" t="s">
        <v>430</v>
      </c>
      <c r="D377" s="197">
        <f>INDEX('BEFC_17-18'!$F$1:$F$505,MATCH('Spending per Student Analysis'!$A377,'BEFC_17-18'!A:A,0))</f>
        <v>0.97860000000000003</v>
      </c>
      <c r="E377" s="197">
        <f t="shared" si="35"/>
        <v>293</v>
      </c>
      <c r="F377" s="201">
        <f t="shared" si="36"/>
        <v>18513.62648702534</v>
      </c>
      <c r="G377" s="211">
        <f t="shared" si="38"/>
        <v>34</v>
      </c>
      <c r="H377" s="202">
        <f t="shared" si="37"/>
        <v>15312.671553605956</v>
      </c>
      <c r="I377" s="211">
        <f t="shared" si="39"/>
        <v>53</v>
      </c>
      <c r="K377" s="202">
        <f>INDEX('LECI_17-18'!$L$1:$L$507,MATCH('Spending per Student Analysis'!$A377,'LECI_17-18'!A:A,0))</f>
        <v>179066794.59</v>
      </c>
      <c r="L377" s="203">
        <f>INDEX('BEFC_17-18'!$T$1:$T$506,MATCH('Spending per Student Analysis'!$A377,'BEFC_17-18'!A:A,0))</f>
        <v>9672.1620000000003</v>
      </c>
      <c r="M377" s="203">
        <f>INDEX('BEFC_17-18'!$Z$1:$Z$506,MATCH('Spending per Student Analysis'!$A377,'BEFC_17-18'!A:A,0))</f>
        <v>2021.865</v>
      </c>
      <c r="N377" s="203">
        <f t="shared" si="40"/>
        <v>11694.027</v>
      </c>
      <c r="R377" s="202">
        <f>INDEX('BEFC_17-18'!$AF$1:$AF$505,MATCH('Spending per Student Analysis'!$A377,'BEFC_17-18'!A:A,0))</f>
        <v>23917396.120000001</v>
      </c>
      <c r="S377" s="202"/>
      <c r="T377" s="202">
        <f>INDEX('BEFC_17-18'!$AD$1:$AD$505,MATCH('Spending per Student Analysis'!$A377,'BEFC_17-18'!A:A,0))</f>
        <v>3375838</v>
      </c>
      <c r="AB377" s="202">
        <f>INDEX('Base Analysis'!$Q$1:$Q$503,MATCH('Spending per Student Analysis'!$A377,'Base Analysis'!A:A,0))</f>
        <v>41333418.862600066</v>
      </c>
      <c r="AC377" s="201">
        <f t="shared" si="41"/>
        <v>-17416022.742600065</v>
      </c>
    </row>
    <row r="378" spans="1:29" x14ac:dyDescent="0.2">
      <c r="A378" s="199">
        <v>120456003</v>
      </c>
      <c r="B378" s="200" t="s">
        <v>433</v>
      </c>
      <c r="C378" s="200" t="s">
        <v>430</v>
      </c>
      <c r="D378" s="197">
        <f>INDEX('BEFC_17-18'!$F$1:$F$505,MATCH('Spending per Student Analysis'!$A378,'BEFC_17-18'!A:A,0))</f>
        <v>0.90459999999999996</v>
      </c>
      <c r="E378" s="197">
        <f t="shared" si="35"/>
        <v>344</v>
      </c>
      <c r="F378" s="201">
        <f t="shared" si="36"/>
        <v>17002.520213703374</v>
      </c>
      <c r="G378" s="211">
        <f t="shared" si="38"/>
        <v>77</v>
      </c>
      <c r="H378" s="202">
        <f t="shared" si="37"/>
        <v>14601.939945592045</v>
      </c>
      <c r="I378" s="211">
        <f t="shared" si="39"/>
        <v>73</v>
      </c>
      <c r="K378" s="202">
        <f>INDEX('LECI_17-18'!$L$1:$L$507,MATCH('Spending per Student Analysis'!$A378,'LECI_17-18'!A:A,0))</f>
        <v>86906409.780000001</v>
      </c>
      <c r="L378" s="203">
        <f>INDEX('BEFC_17-18'!$T$1:$T$506,MATCH('Spending per Student Analysis'!$A378,'BEFC_17-18'!A:A,0))</f>
        <v>5111.384</v>
      </c>
      <c r="M378" s="203">
        <f>INDEX('BEFC_17-18'!$Z$1:$Z$506,MATCH('Spending per Student Analysis'!$A378,'BEFC_17-18'!A:A,0))</f>
        <v>840.31899999999996</v>
      </c>
      <c r="N378" s="203">
        <f t="shared" si="40"/>
        <v>5951.7029999999995</v>
      </c>
      <c r="R378" s="202">
        <f>INDEX('BEFC_17-18'!$AF$1:$AF$505,MATCH('Spending per Student Analysis'!$A378,'BEFC_17-18'!A:A,0))</f>
        <v>12698138.9</v>
      </c>
      <c r="S378" s="202"/>
      <c r="T378" s="202">
        <f>INDEX('BEFC_17-18'!$AD$1:$AD$505,MATCH('Spending per Student Analysis'!$A378,'BEFC_17-18'!A:A,0))</f>
        <v>1327297</v>
      </c>
      <c r="AB378" s="202">
        <f>INDEX('Base Analysis'!$Q$1:$Q$503,MATCH('Spending per Student Analysis'!$A378,'Base Analysis'!A:A,0))</f>
        <v>16251284.49808703</v>
      </c>
      <c r="AC378" s="201">
        <f t="shared" si="41"/>
        <v>-3553145.5980870295</v>
      </c>
    </row>
    <row r="379" spans="1:29" x14ac:dyDescent="0.2">
      <c r="A379" s="199">
        <v>120480803</v>
      </c>
      <c r="B379" s="200" t="s">
        <v>434</v>
      </c>
      <c r="C379" s="200" t="s">
        <v>435</v>
      </c>
      <c r="D379" s="197">
        <f>INDEX('BEFC_17-18'!$F$1:$F$505,MATCH('Spending per Student Analysis'!$A379,'BEFC_17-18'!A:A,0))</f>
        <v>0.93579999999999997</v>
      </c>
      <c r="E379" s="197">
        <f t="shared" si="35"/>
        <v>321</v>
      </c>
      <c r="F379" s="201">
        <f t="shared" si="36"/>
        <v>15228.686195301392</v>
      </c>
      <c r="G379" s="211">
        <f t="shared" si="38"/>
        <v>159</v>
      </c>
      <c r="H379" s="202">
        <f t="shared" si="37"/>
        <v>13537.332500311666</v>
      </c>
      <c r="I379" s="211">
        <f t="shared" si="39"/>
        <v>121</v>
      </c>
      <c r="K379" s="202">
        <f>INDEX('LECI_17-18'!$L$1:$L$507,MATCH('Spending per Student Analysis'!$A379,'LECI_17-18'!A:A,0))</f>
        <v>47235881.979999997</v>
      </c>
      <c r="L379" s="203">
        <f>INDEX('BEFC_17-18'!$T$1:$T$506,MATCH('Spending per Student Analysis'!$A379,'BEFC_17-18'!A:A,0))</f>
        <v>3101.77</v>
      </c>
      <c r="M379" s="203">
        <f>INDEX('BEFC_17-18'!$Z$1:$Z$506,MATCH('Spending per Student Analysis'!$A379,'BEFC_17-18'!A:A,0))</f>
        <v>387.53500000000003</v>
      </c>
      <c r="N379" s="203">
        <f t="shared" si="40"/>
        <v>3489.3049999999998</v>
      </c>
      <c r="R379" s="202">
        <f>INDEX('BEFC_17-18'!$AF$1:$AF$505,MATCH('Spending per Student Analysis'!$A379,'BEFC_17-18'!A:A,0))</f>
        <v>9045291.7300000004</v>
      </c>
      <c r="S379" s="202"/>
      <c r="T379" s="202">
        <f>INDEX('BEFC_17-18'!$AD$1:$AD$505,MATCH('Spending per Student Analysis'!$A379,'BEFC_17-18'!A:A,0))</f>
        <v>591209</v>
      </c>
      <c r="AB379" s="202">
        <f>INDEX('Base Analysis'!$Q$1:$Q$503,MATCH('Spending per Student Analysis'!$A379,'Base Analysis'!A:A,0))</f>
        <v>7238696.9385345094</v>
      </c>
      <c r="AC379" s="201">
        <f t="shared" si="41"/>
        <v>1806594.7914654911</v>
      </c>
    </row>
    <row r="380" spans="1:29" x14ac:dyDescent="0.2">
      <c r="A380" s="199">
        <v>120481002</v>
      </c>
      <c r="B380" s="200" t="s">
        <v>436</v>
      </c>
      <c r="C380" s="200" t="s">
        <v>435</v>
      </c>
      <c r="D380" s="197">
        <f>INDEX('BEFC_17-18'!$F$1:$F$505,MATCH('Spending per Student Analysis'!$A380,'BEFC_17-18'!A:A,0))</f>
        <v>0.96760000000000002</v>
      </c>
      <c r="E380" s="197">
        <f t="shared" si="35"/>
        <v>302</v>
      </c>
      <c r="F380" s="201">
        <f t="shared" si="36"/>
        <v>13788.920525429137</v>
      </c>
      <c r="G380" s="211">
        <f t="shared" si="38"/>
        <v>280</v>
      </c>
      <c r="H380" s="202">
        <f t="shared" si="37"/>
        <v>11302.850184442754</v>
      </c>
      <c r="I380" s="211">
        <f t="shared" si="39"/>
        <v>311</v>
      </c>
      <c r="K380" s="202">
        <f>INDEX('LECI_17-18'!$L$1:$L$507,MATCH('Spending per Student Analysis'!$A380,'LECI_17-18'!A:A,0))</f>
        <v>217109656.18000001</v>
      </c>
      <c r="L380" s="203">
        <f>INDEX('BEFC_17-18'!$T$1:$T$506,MATCH('Spending per Student Analysis'!$A380,'BEFC_17-18'!A:A,0))</f>
        <v>15745.225</v>
      </c>
      <c r="M380" s="203">
        <f>INDEX('BEFC_17-18'!$Z$1:$Z$506,MATCH('Spending per Student Analysis'!$A380,'BEFC_17-18'!A:A,0))</f>
        <v>3463.174</v>
      </c>
      <c r="N380" s="203">
        <f t="shared" si="40"/>
        <v>19208.399000000001</v>
      </c>
      <c r="R380" s="202">
        <f>INDEX('BEFC_17-18'!$AF$1:$AF$505,MATCH('Spending per Student Analysis'!$A380,'BEFC_17-18'!A:A,0))</f>
        <v>27927977.329999998</v>
      </c>
      <c r="S380" s="202"/>
      <c r="T380" s="202">
        <f>INDEX('BEFC_17-18'!$AD$1:$AD$505,MATCH('Spending per Student Analysis'!$A380,'BEFC_17-18'!A:A,0))</f>
        <v>3849402</v>
      </c>
      <c r="AB380" s="202">
        <f>INDEX('Base Analysis'!$Q$1:$Q$503,MATCH('Spending per Student Analysis'!$A380,'Base Analysis'!A:A,0))</f>
        <v>47131680.372385375</v>
      </c>
      <c r="AC380" s="201">
        <f t="shared" si="41"/>
        <v>-19203703.042385377</v>
      </c>
    </row>
    <row r="381" spans="1:29" x14ac:dyDescent="0.2">
      <c r="A381" s="199">
        <v>120483302</v>
      </c>
      <c r="B381" s="200" t="s">
        <v>437</v>
      </c>
      <c r="C381" s="200" t="s">
        <v>435</v>
      </c>
      <c r="D381" s="197">
        <f>INDEX('BEFC_17-18'!$F$1:$F$505,MATCH('Spending per Student Analysis'!$A381,'BEFC_17-18'!A:A,0))</f>
        <v>0.86419999999999997</v>
      </c>
      <c r="E381" s="197">
        <f t="shared" si="35"/>
        <v>367</v>
      </c>
      <c r="F381" s="201">
        <f t="shared" si="36"/>
        <v>13987.664048428986</v>
      </c>
      <c r="G381" s="211">
        <f t="shared" si="38"/>
        <v>262</v>
      </c>
      <c r="H381" s="202">
        <f t="shared" si="37"/>
        <v>11966.215664545522</v>
      </c>
      <c r="I381" s="211">
        <f t="shared" si="39"/>
        <v>236</v>
      </c>
      <c r="K381" s="202">
        <f>INDEX('LECI_17-18'!$L$1:$L$507,MATCH('Spending per Student Analysis'!$A381,'LECI_17-18'!A:A,0))</f>
        <v>126100148.2</v>
      </c>
      <c r="L381" s="203">
        <f>INDEX('BEFC_17-18'!$T$1:$T$506,MATCH('Spending per Student Analysis'!$A381,'BEFC_17-18'!A:A,0))</f>
        <v>9015.0969999999998</v>
      </c>
      <c r="M381" s="203">
        <f>INDEX('BEFC_17-18'!$Z$1:$Z$506,MATCH('Spending per Student Analysis'!$A381,'BEFC_17-18'!A:A,0))</f>
        <v>1522.9169999999999</v>
      </c>
      <c r="N381" s="203">
        <f t="shared" si="40"/>
        <v>10538.013999999999</v>
      </c>
      <c r="R381" s="202">
        <f>INDEX('BEFC_17-18'!$AF$1:$AF$505,MATCH('Spending per Student Analysis'!$A381,'BEFC_17-18'!A:A,0))</f>
        <v>19004947.75</v>
      </c>
      <c r="S381" s="202"/>
      <c r="T381" s="202">
        <f>INDEX('BEFC_17-18'!$AD$1:$AD$505,MATCH('Spending per Student Analysis'!$A381,'BEFC_17-18'!A:A,0))</f>
        <v>1857266</v>
      </c>
      <c r="AB381" s="202">
        <f>INDEX('Base Analysis'!$Q$1:$Q$503,MATCH('Spending per Student Analysis'!$A381,'Base Analysis'!A:A,0))</f>
        <v>22740176.028888661</v>
      </c>
      <c r="AC381" s="201">
        <f t="shared" si="41"/>
        <v>-3735228.2788886614</v>
      </c>
    </row>
    <row r="382" spans="1:29" x14ac:dyDescent="0.2">
      <c r="A382" s="199">
        <v>120484803</v>
      </c>
      <c r="B382" s="200" t="s">
        <v>438</v>
      </c>
      <c r="C382" s="200" t="s">
        <v>435</v>
      </c>
      <c r="D382" s="197">
        <f>INDEX('BEFC_17-18'!$F$1:$F$505,MATCH('Spending per Student Analysis'!$A382,'BEFC_17-18'!A:A,0))</f>
        <v>0.67490000000000006</v>
      </c>
      <c r="E382" s="197">
        <f t="shared" si="35"/>
        <v>458</v>
      </c>
      <c r="F382" s="201">
        <f t="shared" si="36"/>
        <v>14364.459538794774</v>
      </c>
      <c r="G382" s="211">
        <f t="shared" si="38"/>
        <v>227</v>
      </c>
      <c r="H382" s="202">
        <f t="shared" si="37"/>
        <v>13695.339298642191</v>
      </c>
      <c r="I382" s="211">
        <f t="shared" si="39"/>
        <v>112</v>
      </c>
      <c r="K382" s="202">
        <f>INDEX('LECI_17-18'!$L$1:$L$507,MATCH('Spending per Student Analysis'!$A382,'LECI_17-18'!A:A,0))</f>
        <v>68631563.390000001</v>
      </c>
      <c r="L382" s="203">
        <f>INDEX('BEFC_17-18'!$T$1:$T$506,MATCH('Spending per Student Analysis'!$A382,'BEFC_17-18'!A:A,0))</f>
        <v>4777.8729999999996</v>
      </c>
      <c r="M382" s="203">
        <f>INDEX('BEFC_17-18'!$Z$1:$Z$506,MATCH('Spending per Student Analysis'!$A382,'BEFC_17-18'!A:A,0))</f>
        <v>233.435</v>
      </c>
      <c r="N382" s="203">
        <f t="shared" si="40"/>
        <v>5011.308</v>
      </c>
      <c r="R382" s="202">
        <f>INDEX('BEFC_17-18'!$AF$1:$AF$505,MATCH('Spending per Student Analysis'!$A382,'BEFC_17-18'!A:A,0))</f>
        <v>8314855.8300000001</v>
      </c>
      <c r="S382" s="202"/>
      <c r="T382" s="202">
        <f>INDEX('BEFC_17-18'!$AD$1:$AD$505,MATCH('Spending per Student Analysis'!$A382,'BEFC_17-18'!A:A,0))</f>
        <v>625256</v>
      </c>
      <c r="AB382" s="202">
        <f>INDEX('Base Analysis'!$Q$1:$Q$503,MATCH('Spending per Student Analysis'!$A382,'Base Analysis'!A:A,0))</f>
        <v>7655568.0149674257</v>
      </c>
      <c r="AC382" s="201">
        <f t="shared" si="41"/>
        <v>659287.81503257435</v>
      </c>
    </row>
    <row r="383" spans="1:29" x14ac:dyDescent="0.2">
      <c r="A383" s="199">
        <v>120484903</v>
      </c>
      <c r="B383" s="200" t="s">
        <v>439</v>
      </c>
      <c r="C383" s="200" t="s">
        <v>435</v>
      </c>
      <c r="D383" s="197">
        <f>INDEX('BEFC_17-18'!$F$1:$F$505,MATCH('Spending per Student Analysis'!$A383,'BEFC_17-18'!A:A,0))</f>
        <v>0.87609999999999999</v>
      </c>
      <c r="E383" s="197">
        <f t="shared" si="35"/>
        <v>362</v>
      </c>
      <c r="F383" s="201">
        <f t="shared" si="36"/>
        <v>14646.614225325717</v>
      </c>
      <c r="G383" s="211">
        <f t="shared" si="38"/>
        <v>204</v>
      </c>
      <c r="H383" s="202">
        <f t="shared" si="37"/>
        <v>13289.606552023437</v>
      </c>
      <c r="I383" s="211">
        <f t="shared" si="39"/>
        <v>140</v>
      </c>
      <c r="K383" s="202">
        <f>INDEX('LECI_17-18'!$L$1:$L$507,MATCH('Spending per Student Analysis'!$A383,'LECI_17-18'!A:A,0))</f>
        <v>84563135.319999993</v>
      </c>
      <c r="L383" s="203">
        <f>INDEX('BEFC_17-18'!$T$1:$T$506,MATCH('Spending per Student Analysis'!$A383,'BEFC_17-18'!A:A,0))</f>
        <v>5773.5619999999999</v>
      </c>
      <c r="M383" s="203">
        <f>INDEX('BEFC_17-18'!$Z$1:$Z$506,MATCH('Spending per Student Analysis'!$A383,'BEFC_17-18'!A:A,0))</f>
        <v>589.54100000000005</v>
      </c>
      <c r="N383" s="203">
        <f t="shared" si="40"/>
        <v>6363.1030000000001</v>
      </c>
      <c r="R383" s="202">
        <f>INDEX('BEFC_17-18'!$AF$1:$AF$505,MATCH('Spending per Student Analysis'!$A383,'BEFC_17-18'!A:A,0))</f>
        <v>12917959.25</v>
      </c>
      <c r="S383" s="202"/>
      <c r="T383" s="202">
        <f>INDEX('BEFC_17-18'!$AD$1:$AD$505,MATCH('Spending per Student Analysis'!$A383,'BEFC_17-18'!A:A,0))</f>
        <v>947993</v>
      </c>
      <c r="AB383" s="202">
        <f>INDEX('Base Analysis'!$Q$1:$Q$503,MATCH('Spending per Student Analysis'!$A383,'Base Analysis'!A:A,0))</f>
        <v>11607129.98115808</v>
      </c>
      <c r="AC383" s="201">
        <f t="shared" si="41"/>
        <v>1310829.2688419204</v>
      </c>
    </row>
    <row r="384" spans="1:29" x14ac:dyDescent="0.2">
      <c r="A384" s="199">
        <v>120485603</v>
      </c>
      <c r="B384" s="200" t="s">
        <v>440</v>
      </c>
      <c r="C384" s="200" t="s">
        <v>435</v>
      </c>
      <c r="D384" s="197">
        <f>INDEX('BEFC_17-18'!$F$1:$F$505,MATCH('Spending per Student Analysis'!$A384,'BEFC_17-18'!A:A,0))</f>
        <v>0.96989999999999998</v>
      </c>
      <c r="E384" s="197">
        <f t="shared" si="35"/>
        <v>301</v>
      </c>
      <c r="F384" s="201">
        <f t="shared" si="36"/>
        <v>14985.347225734662</v>
      </c>
      <c r="G384" s="211">
        <f t="shared" si="38"/>
        <v>178</v>
      </c>
      <c r="H384" s="202">
        <f t="shared" si="37"/>
        <v>13502.893142954956</v>
      </c>
      <c r="I384" s="211">
        <f t="shared" si="39"/>
        <v>123</v>
      </c>
      <c r="K384" s="202">
        <f>INDEX('LECI_17-18'!$L$1:$L$507,MATCH('Spending per Student Analysis'!$A384,'LECI_17-18'!A:A,0))</f>
        <v>25479675.800000001</v>
      </c>
      <c r="L384" s="203">
        <f>INDEX('BEFC_17-18'!$T$1:$T$506,MATCH('Spending per Student Analysis'!$A384,'BEFC_17-18'!A:A,0))</f>
        <v>1700.306</v>
      </c>
      <c r="M384" s="203">
        <f>INDEX('BEFC_17-18'!$Z$1:$Z$506,MATCH('Spending per Student Analysis'!$A384,'BEFC_17-18'!A:A,0))</f>
        <v>186.673</v>
      </c>
      <c r="N384" s="203">
        <f t="shared" si="40"/>
        <v>1886.979</v>
      </c>
      <c r="R384" s="202">
        <f>INDEX('BEFC_17-18'!$AF$1:$AF$505,MATCH('Spending per Student Analysis'!$A384,'BEFC_17-18'!A:A,0))</f>
        <v>4544075.8499999996</v>
      </c>
      <c r="S384" s="202"/>
      <c r="T384" s="202">
        <f>INDEX('BEFC_17-18'!$AD$1:$AD$505,MATCH('Spending per Student Analysis'!$A384,'BEFC_17-18'!A:A,0))</f>
        <v>326953</v>
      </c>
      <c r="AB384" s="202">
        <f>INDEX('Base Analysis'!$Q$1:$Q$503,MATCH('Spending per Student Analysis'!$A384,'Base Analysis'!A:A,0))</f>
        <v>4003175.5677699079</v>
      </c>
      <c r="AC384" s="201">
        <f t="shared" si="41"/>
        <v>540900.28223009175</v>
      </c>
    </row>
    <row r="385" spans="1:29" x14ac:dyDescent="0.2">
      <c r="A385" s="199">
        <v>120486003</v>
      </c>
      <c r="B385" s="200" t="s">
        <v>441</v>
      </c>
      <c r="C385" s="200" t="s">
        <v>435</v>
      </c>
      <c r="D385" s="197">
        <f>INDEX('BEFC_17-18'!$F$1:$F$505,MATCH('Spending per Student Analysis'!$A385,'BEFC_17-18'!A:A,0))</f>
        <v>0.81269999999999998</v>
      </c>
      <c r="E385" s="197">
        <f t="shared" si="35"/>
        <v>403</v>
      </c>
      <c r="F385" s="201">
        <f t="shared" si="36"/>
        <v>17572.054908116141</v>
      </c>
      <c r="G385" s="211">
        <f t="shared" si="38"/>
        <v>62</v>
      </c>
      <c r="H385" s="202">
        <f t="shared" si="37"/>
        <v>16345.944873589409</v>
      </c>
      <c r="I385" s="211">
        <f t="shared" si="39"/>
        <v>33</v>
      </c>
      <c r="K385" s="202">
        <f>INDEX('LECI_17-18'!$L$1:$L$507,MATCH('Spending per Student Analysis'!$A385,'LECI_17-18'!A:A,0))</f>
        <v>39541200.259999998</v>
      </c>
      <c r="L385" s="203">
        <f>INDEX('BEFC_17-18'!$T$1:$T$506,MATCH('Spending per Student Analysis'!$A385,'BEFC_17-18'!A:A,0))</f>
        <v>2250.232</v>
      </c>
      <c r="M385" s="203">
        <f>INDEX('BEFC_17-18'!$Z$1:$Z$506,MATCH('Spending per Student Analysis'!$A385,'BEFC_17-18'!A:A,0))</f>
        <v>168.79</v>
      </c>
      <c r="N385" s="203">
        <f t="shared" si="40"/>
        <v>2419.0219999999999</v>
      </c>
      <c r="R385" s="202">
        <f>INDEX('BEFC_17-18'!$AF$1:$AF$505,MATCH('Spending per Student Analysis'!$A385,'BEFC_17-18'!A:A,0))</f>
        <v>2838285.31</v>
      </c>
      <c r="S385" s="202"/>
      <c r="T385" s="202">
        <f>INDEX('BEFC_17-18'!$AD$1:$AD$505,MATCH('Spending per Student Analysis'!$A385,'BEFC_17-18'!A:A,0))</f>
        <v>339241</v>
      </c>
      <c r="AB385" s="202">
        <f>INDEX('Base Analysis'!$Q$1:$Q$503,MATCH('Spending per Student Analysis'!$A385,'Base Analysis'!A:A,0))</f>
        <v>4153626.2586272177</v>
      </c>
      <c r="AC385" s="201">
        <f t="shared" si="41"/>
        <v>-1315340.9486272177</v>
      </c>
    </row>
    <row r="386" spans="1:29" x14ac:dyDescent="0.2">
      <c r="A386" s="199">
        <v>120488603</v>
      </c>
      <c r="B386" s="200" t="s">
        <v>442</v>
      </c>
      <c r="C386" s="200" t="s">
        <v>435</v>
      </c>
      <c r="D386" s="197">
        <f>INDEX('BEFC_17-18'!$F$1:$F$505,MATCH('Spending per Student Analysis'!$A386,'BEFC_17-18'!A:A,0))</f>
        <v>0.90510000000000002</v>
      </c>
      <c r="E386" s="197">
        <f t="shared" ref="E386:E449" si="42">RANK(D386,$D$2:$D$501)</f>
        <v>343</v>
      </c>
      <c r="F386" s="201">
        <f t="shared" ref="F386:F449" si="43">K386/L386</f>
        <v>14306.802071234046</v>
      </c>
      <c r="G386" s="211">
        <f t="shared" si="38"/>
        <v>234</v>
      </c>
      <c r="H386" s="202">
        <f t="shared" ref="H386:H449" si="44">K386/(L386+M386)</f>
        <v>12587.918328270711</v>
      </c>
      <c r="I386" s="211">
        <f t="shared" si="39"/>
        <v>182</v>
      </c>
      <c r="K386" s="202">
        <f>INDEX('LECI_17-18'!$L$1:$L$507,MATCH('Spending per Student Analysis'!$A386,'LECI_17-18'!A:A,0))</f>
        <v>31950780.18</v>
      </c>
      <c r="L386" s="203">
        <f>INDEX('BEFC_17-18'!$T$1:$T$506,MATCH('Spending per Student Analysis'!$A386,'BEFC_17-18'!A:A,0))</f>
        <v>2233.2579999999998</v>
      </c>
      <c r="M386" s="203">
        <f>INDEX('BEFC_17-18'!$Z$1:$Z$506,MATCH('Spending per Student Analysis'!$A386,'BEFC_17-18'!A:A,0))</f>
        <v>304.952</v>
      </c>
      <c r="N386" s="203">
        <f t="shared" si="40"/>
        <v>2538.21</v>
      </c>
      <c r="R386" s="202">
        <f>INDEX('BEFC_17-18'!$AF$1:$AF$505,MATCH('Spending per Student Analysis'!$A386,'BEFC_17-18'!A:A,0))</f>
        <v>5142699.3499999996</v>
      </c>
      <c r="S386" s="202"/>
      <c r="T386" s="202">
        <f>INDEX('BEFC_17-18'!$AD$1:$AD$505,MATCH('Spending per Student Analysis'!$A386,'BEFC_17-18'!A:A,0))</f>
        <v>430221</v>
      </c>
      <c r="AB386" s="202">
        <f>INDEX('Base Analysis'!$Q$1:$Q$503,MATCH('Spending per Student Analysis'!$A386,'Base Analysis'!A:A,0))</f>
        <v>5267578.5912194168</v>
      </c>
      <c r="AC386" s="201">
        <f t="shared" si="41"/>
        <v>-124879.24121941719</v>
      </c>
    </row>
    <row r="387" spans="1:29" x14ac:dyDescent="0.2">
      <c r="A387" s="199">
        <v>120522003</v>
      </c>
      <c r="B387" s="200" t="s">
        <v>443</v>
      </c>
      <c r="C387" s="200" t="s">
        <v>444</v>
      </c>
      <c r="D387" s="197">
        <f>INDEX('BEFC_17-18'!$F$1:$F$505,MATCH('Spending per Student Analysis'!$A387,'BEFC_17-18'!A:A,0))</f>
        <v>0.82010000000000005</v>
      </c>
      <c r="E387" s="197">
        <f t="shared" si="42"/>
        <v>394</v>
      </c>
      <c r="F387" s="201">
        <f t="shared" si="43"/>
        <v>14979.799055171034</v>
      </c>
      <c r="G387" s="211">
        <f t="shared" ref="G387:G450" si="45">RANK(F387,$F$2:$F$501,0)</f>
        <v>179</v>
      </c>
      <c r="H387" s="202">
        <f t="shared" si="44"/>
        <v>13727.349127731875</v>
      </c>
      <c r="I387" s="211">
        <f t="shared" ref="I387:I450" si="46">RANK(H387,$H$2:$H$501,0)</f>
        <v>106</v>
      </c>
      <c r="K387" s="202">
        <f>INDEX('LECI_17-18'!$L$1:$L$507,MATCH('Spending per Student Analysis'!$A387,'LECI_17-18'!A:A,0))</f>
        <v>70603298.219999999</v>
      </c>
      <c r="L387" s="203">
        <f>INDEX('BEFC_17-18'!$T$1:$T$506,MATCH('Spending per Student Analysis'!$A387,'BEFC_17-18'!A:A,0))</f>
        <v>4713.2340000000004</v>
      </c>
      <c r="M387" s="203">
        <f>INDEX('BEFC_17-18'!$Z$1:$Z$506,MATCH('Spending per Student Analysis'!$A387,'BEFC_17-18'!A:A,0))</f>
        <v>430.024</v>
      </c>
      <c r="N387" s="203">
        <f t="shared" ref="N387:N450" si="47">M387+L387</f>
        <v>5143.2580000000007</v>
      </c>
      <c r="R387" s="202">
        <f>INDEX('BEFC_17-18'!$AF$1:$AF$505,MATCH('Spending per Student Analysis'!$A387,'BEFC_17-18'!A:A,0))</f>
        <v>13454388.24</v>
      </c>
      <c r="S387" s="202"/>
      <c r="T387" s="202">
        <f>INDEX('BEFC_17-18'!$AD$1:$AD$505,MATCH('Spending per Student Analysis'!$A387,'BEFC_17-18'!A:A,0))</f>
        <v>778415</v>
      </c>
      <c r="AB387" s="202">
        <f>INDEX('Base Analysis'!$Q$1:$Q$503,MATCH('Spending per Student Analysis'!$A387,'Base Analysis'!A:A,0))</f>
        <v>9530827.4816157352</v>
      </c>
      <c r="AC387" s="201">
        <f t="shared" ref="AC387:AC450" si="48">R387-AB387</f>
        <v>3923560.758384265</v>
      </c>
    </row>
    <row r="388" spans="1:29" x14ac:dyDescent="0.2">
      <c r="A388" s="199">
        <v>121135003</v>
      </c>
      <c r="B388" s="200" t="s">
        <v>445</v>
      </c>
      <c r="C388" s="200" t="s">
        <v>446</v>
      </c>
      <c r="D388" s="197">
        <f>INDEX('BEFC_17-18'!$F$1:$F$505,MATCH('Spending per Student Analysis'!$A388,'BEFC_17-18'!A:A,0))</f>
        <v>1.018</v>
      </c>
      <c r="E388" s="197">
        <f t="shared" si="42"/>
        <v>266</v>
      </c>
      <c r="F388" s="201">
        <f t="shared" si="43"/>
        <v>16593.981237370823</v>
      </c>
      <c r="G388" s="211">
        <f t="shared" si="45"/>
        <v>92</v>
      </c>
      <c r="H388" s="202">
        <f t="shared" si="44"/>
        <v>13347.337808426057</v>
      </c>
      <c r="I388" s="211">
        <f t="shared" si="46"/>
        <v>135</v>
      </c>
      <c r="K388" s="202">
        <f>INDEX('LECI_17-18'!$L$1:$L$507,MATCH('Spending per Student Analysis'!$A388,'LECI_17-18'!A:A,0))</f>
        <v>36059434.770000003</v>
      </c>
      <c r="L388" s="203">
        <f>INDEX('BEFC_17-18'!$T$1:$T$506,MATCH('Spending per Student Analysis'!$A388,'BEFC_17-18'!A:A,0))</f>
        <v>2173.0430000000001</v>
      </c>
      <c r="M388" s="203">
        <f>INDEX('BEFC_17-18'!$Z$1:$Z$506,MATCH('Spending per Student Analysis'!$A388,'BEFC_17-18'!A:A,0))</f>
        <v>528.577</v>
      </c>
      <c r="N388" s="203">
        <f t="shared" si="47"/>
        <v>2701.62</v>
      </c>
      <c r="R388" s="202">
        <f>INDEX('BEFC_17-18'!$AF$1:$AF$505,MATCH('Spending per Student Analysis'!$A388,'BEFC_17-18'!A:A,0))</f>
        <v>2729285.72</v>
      </c>
      <c r="S388" s="202"/>
      <c r="T388" s="202">
        <f>INDEX('BEFC_17-18'!$AD$1:$AD$505,MATCH('Spending per Student Analysis'!$A388,'BEFC_17-18'!A:A,0))</f>
        <v>748016</v>
      </c>
      <c r="AB388" s="202">
        <f>INDEX('Base Analysis'!$Q$1:$Q$503,MATCH('Spending per Student Analysis'!$A388,'Base Analysis'!A:A,0))</f>
        <v>9158627.6741341706</v>
      </c>
      <c r="AC388" s="201">
        <f t="shared" si="48"/>
        <v>-6429341.95413417</v>
      </c>
    </row>
    <row r="389" spans="1:29" x14ac:dyDescent="0.2">
      <c r="A389" s="199">
        <v>121135503</v>
      </c>
      <c r="B389" s="200" t="s">
        <v>447</v>
      </c>
      <c r="C389" s="200" t="s">
        <v>446</v>
      </c>
      <c r="D389" s="197">
        <f>INDEX('BEFC_17-18'!$F$1:$F$505,MATCH('Spending per Student Analysis'!$A389,'BEFC_17-18'!A:A,0))</f>
        <v>1.0347999999999999</v>
      </c>
      <c r="E389" s="197">
        <f t="shared" si="42"/>
        <v>256</v>
      </c>
      <c r="F389" s="201">
        <f t="shared" si="43"/>
        <v>13739.941889800091</v>
      </c>
      <c r="G389" s="211">
        <f t="shared" si="45"/>
        <v>289</v>
      </c>
      <c r="H389" s="202">
        <f t="shared" si="44"/>
        <v>11922.560377792721</v>
      </c>
      <c r="I389" s="211">
        <f t="shared" si="46"/>
        <v>245</v>
      </c>
      <c r="K389" s="202">
        <f>INDEX('LECI_17-18'!$L$1:$L$507,MATCH('Spending per Student Analysis'!$A389,'LECI_17-18'!A:A,0))</f>
        <v>34502244.420000002</v>
      </c>
      <c r="L389" s="203">
        <f>INDEX('BEFC_17-18'!$T$1:$T$506,MATCH('Spending per Student Analysis'!$A389,'BEFC_17-18'!A:A,0))</f>
        <v>2511.0909999999999</v>
      </c>
      <c r="M389" s="203">
        <f>INDEX('BEFC_17-18'!$Z$1:$Z$506,MATCH('Spending per Student Analysis'!$A389,'BEFC_17-18'!A:A,0))</f>
        <v>382.77100000000002</v>
      </c>
      <c r="N389" s="203">
        <f t="shared" si="47"/>
        <v>2893.8620000000001</v>
      </c>
      <c r="R389" s="202">
        <f>INDEX('BEFC_17-18'!$AF$1:$AF$505,MATCH('Spending per Student Analysis'!$A389,'BEFC_17-18'!A:A,0))</f>
        <v>8318580.2199999997</v>
      </c>
      <c r="S389" s="202"/>
      <c r="T389" s="202">
        <f>INDEX('BEFC_17-18'!$AD$1:$AD$505,MATCH('Spending per Student Analysis'!$A389,'BEFC_17-18'!A:A,0))</f>
        <v>572087</v>
      </c>
      <c r="AB389" s="202">
        <f>INDEX('Base Analysis'!$Q$1:$Q$503,MATCH('Spending per Student Analysis'!$A389,'Base Analysis'!A:A,0))</f>
        <v>7004569.9330286738</v>
      </c>
      <c r="AC389" s="201">
        <f t="shared" si="48"/>
        <v>1314010.286971326</v>
      </c>
    </row>
    <row r="390" spans="1:29" x14ac:dyDescent="0.2">
      <c r="A390" s="199">
        <v>121136503</v>
      </c>
      <c r="B390" s="200" t="s">
        <v>448</v>
      </c>
      <c r="C390" s="200" t="s">
        <v>446</v>
      </c>
      <c r="D390" s="197">
        <f>INDEX('BEFC_17-18'!$F$1:$F$505,MATCH('Spending per Student Analysis'!$A390,'BEFC_17-18'!A:A,0))</f>
        <v>0.97140000000000004</v>
      </c>
      <c r="E390" s="197">
        <f t="shared" si="42"/>
        <v>297</v>
      </c>
      <c r="F390" s="201">
        <f t="shared" si="43"/>
        <v>13599.832831763906</v>
      </c>
      <c r="G390" s="211">
        <f t="shared" si="45"/>
        <v>310</v>
      </c>
      <c r="H390" s="202">
        <f t="shared" si="44"/>
        <v>11922.493630939511</v>
      </c>
      <c r="I390" s="211">
        <f t="shared" si="46"/>
        <v>246</v>
      </c>
      <c r="K390" s="202">
        <f>INDEX('LECI_17-18'!$L$1:$L$507,MATCH('Spending per Student Analysis'!$A390,'LECI_17-18'!A:A,0))</f>
        <v>25916997.43</v>
      </c>
      <c r="L390" s="203">
        <f>INDEX('BEFC_17-18'!$T$1:$T$506,MATCH('Spending per Student Analysis'!$A390,'BEFC_17-18'!A:A,0))</f>
        <v>1905.6849999999999</v>
      </c>
      <c r="M390" s="203">
        <f>INDEX('BEFC_17-18'!$Z$1:$Z$506,MATCH('Spending per Student Analysis'!$A390,'BEFC_17-18'!A:A,0))</f>
        <v>268.10500000000002</v>
      </c>
      <c r="N390" s="203">
        <f t="shared" si="47"/>
        <v>2173.79</v>
      </c>
      <c r="R390" s="202">
        <f>INDEX('BEFC_17-18'!$AF$1:$AF$505,MATCH('Spending per Student Analysis'!$A390,'BEFC_17-18'!A:A,0))</f>
        <v>6186464.3399999999</v>
      </c>
      <c r="S390" s="202"/>
      <c r="T390" s="202">
        <f>INDEX('BEFC_17-18'!$AD$1:$AD$505,MATCH('Spending per Student Analysis'!$A390,'BEFC_17-18'!A:A,0))</f>
        <v>388995</v>
      </c>
      <c r="AB390" s="202">
        <f>INDEX('Base Analysis'!$Q$1:$Q$503,MATCH('Spending per Student Analysis'!$A390,'Base Analysis'!A:A,0))</f>
        <v>4762810.3660724042</v>
      </c>
      <c r="AC390" s="201">
        <f t="shared" si="48"/>
        <v>1423653.9739275957</v>
      </c>
    </row>
    <row r="391" spans="1:29" x14ac:dyDescent="0.2">
      <c r="A391" s="199">
        <v>121136603</v>
      </c>
      <c r="B391" s="200" t="s">
        <v>449</v>
      </c>
      <c r="C391" s="200" t="s">
        <v>446</v>
      </c>
      <c r="D391" s="197">
        <f>INDEX('BEFC_17-18'!$F$1:$F$505,MATCH('Spending per Student Analysis'!$A391,'BEFC_17-18'!A:A,0))</f>
        <v>1.4813000000000001</v>
      </c>
      <c r="E391" s="197">
        <f t="shared" si="42"/>
        <v>30</v>
      </c>
      <c r="F391" s="201">
        <f t="shared" si="43"/>
        <v>13185.708055925434</v>
      </c>
      <c r="G391" s="211">
        <f t="shared" si="45"/>
        <v>366</v>
      </c>
      <c r="H391" s="202">
        <f t="shared" si="44"/>
        <v>9294.3667787312024</v>
      </c>
      <c r="I391" s="211">
        <f t="shared" si="46"/>
        <v>474</v>
      </c>
      <c r="K391" s="202">
        <f>INDEX('LECI_17-18'!$L$1:$L$507,MATCH('Spending per Student Analysis'!$A391,'LECI_17-18'!A:A,0))</f>
        <v>22973722.859999999</v>
      </c>
      <c r="L391" s="203">
        <f>INDEX('BEFC_17-18'!$T$1:$T$506,MATCH('Spending per Student Analysis'!$A391,'BEFC_17-18'!A:A,0))</f>
        <v>1742.32</v>
      </c>
      <c r="M391" s="203">
        <f>INDEX('BEFC_17-18'!$Z$1:$Z$506,MATCH('Spending per Student Analysis'!$A391,'BEFC_17-18'!A:A,0))</f>
        <v>729.47</v>
      </c>
      <c r="N391" s="203">
        <f t="shared" si="47"/>
        <v>2471.79</v>
      </c>
      <c r="R391" s="202">
        <f>INDEX('BEFC_17-18'!$AF$1:$AF$505,MATCH('Spending per Student Analysis'!$A391,'BEFC_17-18'!A:A,0))</f>
        <v>7664865.04</v>
      </c>
      <c r="S391" s="202"/>
      <c r="T391" s="202">
        <f>INDEX('BEFC_17-18'!$AD$1:$AD$505,MATCH('Spending per Student Analysis'!$A391,'BEFC_17-18'!A:A,0))</f>
        <v>917414</v>
      </c>
      <c r="AB391" s="202">
        <f>INDEX('Base Analysis'!$Q$1:$Q$503,MATCH('Spending per Student Analysis'!$A391,'Base Analysis'!A:A,0))</f>
        <v>11232720.234994322</v>
      </c>
      <c r="AC391" s="201">
        <f t="shared" si="48"/>
        <v>-3567855.194994322</v>
      </c>
    </row>
    <row r="392" spans="1:29" x14ac:dyDescent="0.2">
      <c r="A392" s="199">
        <v>121139004</v>
      </c>
      <c r="B392" s="200" t="s">
        <v>450</v>
      </c>
      <c r="C392" s="200" t="s">
        <v>446</v>
      </c>
      <c r="D392" s="197">
        <f>INDEX('BEFC_17-18'!$F$1:$F$505,MATCH('Spending per Student Analysis'!$A392,'BEFC_17-18'!A:A,0))</f>
        <v>1.1341000000000001</v>
      </c>
      <c r="E392" s="197">
        <f t="shared" si="42"/>
        <v>173</v>
      </c>
      <c r="F392" s="201">
        <f t="shared" si="43"/>
        <v>18464.320740520772</v>
      </c>
      <c r="G392" s="211">
        <f t="shared" si="45"/>
        <v>35</v>
      </c>
      <c r="H392" s="202">
        <f t="shared" si="44"/>
        <v>13871.969843216631</v>
      </c>
      <c r="I392" s="211">
        <f t="shared" si="46"/>
        <v>100</v>
      </c>
      <c r="K392" s="202">
        <f>INDEX('LECI_17-18'!$L$1:$L$507,MATCH('Spending per Student Analysis'!$A392,'LECI_17-18'!A:A,0))</f>
        <v>12000349.800000001</v>
      </c>
      <c r="L392" s="203">
        <f>INDEX('BEFC_17-18'!$T$1:$T$506,MATCH('Spending per Student Analysis'!$A392,'BEFC_17-18'!A:A,0))</f>
        <v>649.92100000000005</v>
      </c>
      <c r="M392" s="203">
        <f>INDEX('BEFC_17-18'!$Z$1:$Z$506,MATCH('Spending per Student Analysis'!$A392,'BEFC_17-18'!A:A,0))</f>
        <v>215.15799999999999</v>
      </c>
      <c r="N392" s="203">
        <f t="shared" si="47"/>
        <v>865.07900000000006</v>
      </c>
      <c r="R392" s="202">
        <f>INDEX('BEFC_17-18'!$AF$1:$AF$505,MATCH('Spending per Student Analysis'!$A392,'BEFC_17-18'!A:A,0))</f>
        <v>2997054.54</v>
      </c>
      <c r="S392" s="202"/>
      <c r="T392" s="202">
        <f>INDEX('BEFC_17-18'!$AD$1:$AD$505,MATCH('Spending per Student Analysis'!$A392,'BEFC_17-18'!A:A,0))</f>
        <v>171280</v>
      </c>
      <c r="AB392" s="202">
        <f>INDEX('Base Analysis'!$Q$1:$Q$503,MATCH('Spending per Student Analysis'!$A392,'Base Analysis'!A:A,0))</f>
        <v>2097136.9382970352</v>
      </c>
      <c r="AC392" s="201">
        <f t="shared" si="48"/>
        <v>899917.60170296486</v>
      </c>
    </row>
    <row r="393" spans="1:29" x14ac:dyDescent="0.2">
      <c r="A393" s="199">
        <v>121390302</v>
      </c>
      <c r="B393" s="200" t="s">
        <v>451</v>
      </c>
      <c r="C393" s="200" t="s">
        <v>452</v>
      </c>
      <c r="D393" s="197">
        <f>INDEX('BEFC_17-18'!$F$1:$F$505,MATCH('Spending per Student Analysis'!$A393,'BEFC_17-18'!A:A,0))</f>
        <v>1.4514</v>
      </c>
      <c r="E393" s="197">
        <f t="shared" si="42"/>
        <v>32</v>
      </c>
      <c r="F393" s="201">
        <f t="shared" si="43"/>
        <v>13032.349320093721</v>
      </c>
      <c r="G393" s="211">
        <f t="shared" si="45"/>
        <v>379</v>
      </c>
      <c r="H393" s="202">
        <f t="shared" si="44"/>
        <v>8379.5299120442469</v>
      </c>
      <c r="I393" s="211">
        <f t="shared" si="46"/>
        <v>492</v>
      </c>
      <c r="K393" s="202">
        <f>INDEX('LECI_17-18'!$L$1:$L$507,MATCH('Spending per Student Analysis'!$A393,'LECI_17-18'!A:A,0))</f>
        <v>255572763</v>
      </c>
      <c r="L393" s="203">
        <f>INDEX('BEFC_17-18'!$T$1:$T$506,MATCH('Spending per Student Analysis'!$A393,'BEFC_17-18'!A:A,0))</f>
        <v>19610.644</v>
      </c>
      <c r="M393" s="203">
        <f>INDEX('BEFC_17-18'!$Z$1:$Z$506,MATCH('Spending per Student Analysis'!$A393,'BEFC_17-18'!A:A,0))</f>
        <v>10889.01</v>
      </c>
      <c r="N393" s="203">
        <f t="shared" si="47"/>
        <v>30499.654000000002</v>
      </c>
      <c r="R393" s="202">
        <f>INDEX('BEFC_17-18'!$AF$1:$AF$505,MATCH('Spending per Student Analysis'!$A393,'BEFC_17-18'!A:A,0))</f>
        <v>97828052.200000003</v>
      </c>
      <c r="S393" s="202"/>
      <c r="T393" s="202">
        <f>INDEX('BEFC_17-18'!$AD$1:$AD$505,MATCH('Spending per Student Analysis'!$A393,'BEFC_17-18'!A:A,0))</f>
        <v>12697681</v>
      </c>
      <c r="AB393" s="202">
        <f>INDEX('Base Analysis'!$Q$1:$Q$503,MATCH('Spending per Student Analysis'!$A393,'Base Analysis'!A:A,0))</f>
        <v>155469100.72232956</v>
      </c>
      <c r="AC393" s="201">
        <f t="shared" si="48"/>
        <v>-57641048.522329554</v>
      </c>
    </row>
    <row r="394" spans="1:29" x14ac:dyDescent="0.2">
      <c r="A394" s="199">
        <v>121391303</v>
      </c>
      <c r="B394" s="200" t="s">
        <v>453</v>
      </c>
      <c r="C394" s="200" t="s">
        <v>452</v>
      </c>
      <c r="D394" s="197">
        <f>INDEX('BEFC_17-18'!$F$1:$F$505,MATCH('Spending per Student Analysis'!$A394,'BEFC_17-18'!A:A,0))</f>
        <v>1.0441</v>
      </c>
      <c r="E394" s="197">
        <f t="shared" si="42"/>
        <v>248</v>
      </c>
      <c r="F394" s="201">
        <f t="shared" si="43"/>
        <v>15893.844290317422</v>
      </c>
      <c r="G394" s="211">
        <f t="shared" si="45"/>
        <v>123</v>
      </c>
      <c r="H394" s="202">
        <f t="shared" si="44"/>
        <v>13283.528941297214</v>
      </c>
      <c r="I394" s="211">
        <f t="shared" si="46"/>
        <v>141</v>
      </c>
      <c r="K394" s="202">
        <f>INDEX('LECI_17-18'!$L$1:$L$507,MATCH('Spending per Student Analysis'!$A394,'LECI_17-18'!A:A,0))</f>
        <v>24746922.18</v>
      </c>
      <c r="L394" s="203">
        <f>INDEX('BEFC_17-18'!$T$1:$T$506,MATCH('Spending per Student Analysis'!$A394,'BEFC_17-18'!A:A,0))</f>
        <v>1557.0129999999999</v>
      </c>
      <c r="M394" s="203">
        <f>INDEX('BEFC_17-18'!$Z$1:$Z$506,MATCH('Spending per Student Analysis'!$A394,'BEFC_17-18'!A:A,0))</f>
        <v>305.96499999999997</v>
      </c>
      <c r="N394" s="203">
        <f t="shared" si="47"/>
        <v>1862.9779999999998</v>
      </c>
      <c r="R394" s="202">
        <f>INDEX('BEFC_17-18'!$AF$1:$AF$505,MATCH('Spending per Student Analysis'!$A394,'BEFC_17-18'!A:A,0))</f>
        <v>3907095.18</v>
      </c>
      <c r="S394" s="202"/>
      <c r="T394" s="202">
        <f>INDEX('BEFC_17-18'!$AD$1:$AD$505,MATCH('Spending per Student Analysis'!$A394,'BEFC_17-18'!A:A,0))</f>
        <v>398287</v>
      </c>
      <c r="AB394" s="202">
        <f>INDEX('Base Analysis'!$Q$1:$Q$503,MATCH('Spending per Student Analysis'!$A394,'Base Analysis'!A:A,0))</f>
        <v>4876588.7242859658</v>
      </c>
      <c r="AC394" s="201">
        <f t="shared" si="48"/>
        <v>-969493.54428596562</v>
      </c>
    </row>
    <row r="395" spans="1:29" x14ac:dyDescent="0.2">
      <c r="A395" s="199">
        <v>121392303</v>
      </c>
      <c r="B395" s="200" t="s">
        <v>454</v>
      </c>
      <c r="C395" s="200" t="s">
        <v>452</v>
      </c>
      <c r="D395" s="197">
        <f>INDEX('BEFC_17-18'!$F$1:$F$505,MATCH('Spending per Student Analysis'!$A395,'BEFC_17-18'!A:A,0))</f>
        <v>0.75880000000000003</v>
      </c>
      <c r="E395" s="197">
        <f t="shared" si="42"/>
        <v>433</v>
      </c>
      <c r="F395" s="201">
        <f t="shared" si="43"/>
        <v>14302.639451510437</v>
      </c>
      <c r="G395" s="211">
        <f t="shared" si="45"/>
        <v>237</v>
      </c>
      <c r="H395" s="202">
        <f t="shared" si="44"/>
        <v>13213.868601362743</v>
      </c>
      <c r="I395" s="211">
        <f t="shared" si="46"/>
        <v>144</v>
      </c>
      <c r="K395" s="202">
        <f>INDEX('LECI_17-18'!$L$1:$L$507,MATCH('Spending per Student Analysis'!$A395,'LECI_17-18'!A:A,0))</f>
        <v>118026010.06999999</v>
      </c>
      <c r="L395" s="203">
        <f>INDEX('BEFC_17-18'!$T$1:$T$506,MATCH('Spending per Student Analysis'!$A395,'BEFC_17-18'!A:A,0))</f>
        <v>8252.0439999999999</v>
      </c>
      <c r="M395" s="203">
        <f>INDEX('BEFC_17-18'!$Z$1:$Z$506,MATCH('Spending per Student Analysis'!$A395,'BEFC_17-18'!A:A,0))</f>
        <v>679.93600000000004</v>
      </c>
      <c r="N395" s="203">
        <f t="shared" si="47"/>
        <v>8931.98</v>
      </c>
      <c r="R395" s="202">
        <f>INDEX('BEFC_17-18'!$AF$1:$AF$505,MATCH('Spending per Student Analysis'!$A395,'BEFC_17-18'!A:A,0))</f>
        <v>10676468.65</v>
      </c>
      <c r="S395" s="202"/>
      <c r="T395" s="202">
        <f>INDEX('BEFC_17-18'!$AD$1:$AD$505,MATCH('Spending per Student Analysis'!$A395,'BEFC_17-18'!A:A,0))</f>
        <v>1137216</v>
      </c>
      <c r="AB395" s="202">
        <f>INDEX('Base Analysis'!$Q$1:$Q$503,MATCH('Spending per Student Analysis'!$A395,'Base Analysis'!A:A,0))</f>
        <v>13923958.635252343</v>
      </c>
      <c r="AC395" s="201">
        <f t="shared" si="48"/>
        <v>-3247489.9852523431</v>
      </c>
    </row>
    <row r="396" spans="1:29" x14ac:dyDescent="0.2">
      <c r="A396" s="199">
        <v>121394503</v>
      </c>
      <c r="B396" s="200" t="s">
        <v>455</v>
      </c>
      <c r="C396" s="200" t="s">
        <v>452</v>
      </c>
      <c r="D396" s="197">
        <f>INDEX('BEFC_17-18'!$F$1:$F$505,MATCH('Spending per Student Analysis'!$A396,'BEFC_17-18'!A:A,0))</f>
        <v>0.91769999999999996</v>
      </c>
      <c r="E396" s="197">
        <f t="shared" si="42"/>
        <v>333</v>
      </c>
      <c r="F396" s="201">
        <f t="shared" si="43"/>
        <v>15702.25562619138</v>
      </c>
      <c r="G396" s="211">
        <f t="shared" si="45"/>
        <v>136</v>
      </c>
      <c r="H396" s="202">
        <f t="shared" si="44"/>
        <v>14151.241396209003</v>
      </c>
      <c r="I396" s="211">
        <f t="shared" si="46"/>
        <v>93</v>
      </c>
      <c r="K396" s="202">
        <f>INDEX('LECI_17-18'!$L$1:$L$507,MATCH('Spending per Student Analysis'!$A396,'LECI_17-18'!A:A,0))</f>
        <v>26162093.379999999</v>
      </c>
      <c r="L396" s="203">
        <f>INDEX('BEFC_17-18'!$T$1:$T$506,MATCH('Spending per Student Analysis'!$A396,'BEFC_17-18'!A:A,0))</f>
        <v>1666.136</v>
      </c>
      <c r="M396" s="203">
        <f>INDEX('BEFC_17-18'!$Z$1:$Z$506,MATCH('Spending per Student Analysis'!$A396,'BEFC_17-18'!A:A,0))</f>
        <v>182.613</v>
      </c>
      <c r="N396" s="203">
        <f t="shared" si="47"/>
        <v>1848.749</v>
      </c>
      <c r="R396" s="202">
        <f>INDEX('BEFC_17-18'!$AF$1:$AF$505,MATCH('Spending per Student Analysis'!$A396,'BEFC_17-18'!A:A,0))</f>
        <v>6710288.0999999996</v>
      </c>
      <c r="S396" s="202"/>
      <c r="T396" s="202">
        <f>INDEX('BEFC_17-18'!$AD$1:$AD$505,MATCH('Spending per Student Analysis'!$A396,'BEFC_17-18'!A:A,0))</f>
        <v>253252</v>
      </c>
      <c r="AB396" s="202">
        <f>INDEX('Base Analysis'!$Q$1:$Q$503,MATCH('Spending per Student Analysis'!$A396,'Base Analysis'!A:A,0))</f>
        <v>3100785.7994251153</v>
      </c>
      <c r="AC396" s="201">
        <f t="shared" si="48"/>
        <v>3609502.3005748843</v>
      </c>
    </row>
    <row r="397" spans="1:29" x14ac:dyDescent="0.2">
      <c r="A397" s="199">
        <v>121394603</v>
      </c>
      <c r="B397" s="200" t="s">
        <v>456</v>
      </c>
      <c r="C397" s="200" t="s">
        <v>452</v>
      </c>
      <c r="D397" s="197">
        <f>INDEX('BEFC_17-18'!$F$1:$F$505,MATCH('Spending per Student Analysis'!$A397,'BEFC_17-18'!A:A,0))</f>
        <v>0.72160000000000002</v>
      </c>
      <c r="E397" s="197">
        <f t="shared" si="42"/>
        <v>446</v>
      </c>
      <c r="F397" s="201">
        <f t="shared" si="43"/>
        <v>15888.824355826231</v>
      </c>
      <c r="G397" s="211">
        <f t="shared" si="45"/>
        <v>124</v>
      </c>
      <c r="H397" s="202">
        <f t="shared" si="44"/>
        <v>14871.977081050798</v>
      </c>
      <c r="I397" s="211">
        <f t="shared" si="46"/>
        <v>64</v>
      </c>
      <c r="K397" s="202">
        <f>INDEX('LECI_17-18'!$L$1:$L$507,MATCH('Spending per Student Analysis'!$A397,'LECI_17-18'!A:A,0))</f>
        <v>35251835.490000002</v>
      </c>
      <c r="L397" s="203">
        <f>INDEX('BEFC_17-18'!$T$1:$T$506,MATCH('Spending per Student Analysis'!$A397,'BEFC_17-18'!A:A,0))</f>
        <v>2218.6559999999999</v>
      </c>
      <c r="M397" s="203">
        <f>INDEX('BEFC_17-18'!$Z$1:$Z$506,MATCH('Spending per Student Analysis'!$A397,'BEFC_17-18'!A:A,0))</f>
        <v>151.697</v>
      </c>
      <c r="N397" s="203">
        <f t="shared" si="47"/>
        <v>2370.3530000000001</v>
      </c>
      <c r="R397" s="202">
        <f>INDEX('BEFC_17-18'!$AF$1:$AF$505,MATCH('Spending per Student Analysis'!$A397,'BEFC_17-18'!A:A,0))</f>
        <v>5418339.8899999997</v>
      </c>
      <c r="S397" s="202"/>
      <c r="T397" s="202">
        <f>INDEX('BEFC_17-18'!$AD$1:$AD$505,MATCH('Spending per Student Analysis'!$A397,'BEFC_17-18'!A:A,0))</f>
        <v>274325</v>
      </c>
      <c r="AB397" s="202">
        <f>INDEX('Base Analysis'!$Q$1:$Q$503,MATCH('Spending per Student Analysis'!$A397,'Base Analysis'!A:A,0))</f>
        <v>3358807.301877737</v>
      </c>
      <c r="AC397" s="201">
        <f t="shared" si="48"/>
        <v>2059532.5881222626</v>
      </c>
    </row>
    <row r="398" spans="1:29" x14ac:dyDescent="0.2">
      <c r="A398" s="199">
        <v>121395103</v>
      </c>
      <c r="B398" s="200" t="s">
        <v>457</v>
      </c>
      <c r="C398" s="200" t="s">
        <v>452</v>
      </c>
      <c r="D398" s="197">
        <f>INDEX('BEFC_17-18'!$F$1:$F$505,MATCH('Spending per Student Analysis'!$A398,'BEFC_17-18'!A:A,0))</f>
        <v>0.65649999999999997</v>
      </c>
      <c r="E398" s="197">
        <f t="shared" si="42"/>
        <v>461</v>
      </c>
      <c r="F398" s="201">
        <f t="shared" si="43"/>
        <v>15249.985325083298</v>
      </c>
      <c r="G398" s="211">
        <f t="shared" si="45"/>
        <v>156</v>
      </c>
      <c r="H398" s="202">
        <f t="shared" si="44"/>
        <v>14324.797964143208</v>
      </c>
      <c r="I398" s="211">
        <f t="shared" si="46"/>
        <v>87</v>
      </c>
      <c r="K398" s="202">
        <f>INDEX('LECI_17-18'!$L$1:$L$507,MATCH('Spending per Student Analysis'!$A398,'LECI_17-18'!A:A,0))</f>
        <v>139936945.84</v>
      </c>
      <c r="L398" s="203">
        <f>INDEX('BEFC_17-18'!$T$1:$T$506,MATCH('Spending per Student Analysis'!$A398,'BEFC_17-18'!A:A,0))</f>
        <v>9176.2019999999993</v>
      </c>
      <c r="M398" s="203">
        <f>INDEX('BEFC_17-18'!$Z$1:$Z$506,MATCH('Spending per Student Analysis'!$A398,'BEFC_17-18'!A:A,0))</f>
        <v>592.65800000000002</v>
      </c>
      <c r="N398" s="203">
        <f t="shared" si="47"/>
        <v>9768.8599999999988</v>
      </c>
      <c r="R398" s="202">
        <f>INDEX('BEFC_17-18'!$AF$1:$AF$505,MATCH('Spending per Student Analysis'!$A398,'BEFC_17-18'!A:A,0))</f>
        <v>6670985.2300000004</v>
      </c>
      <c r="S398" s="202"/>
      <c r="T398" s="202">
        <f>INDEX('BEFC_17-18'!$AD$1:$AD$505,MATCH('Spending per Student Analysis'!$A398,'BEFC_17-18'!A:A,0))</f>
        <v>1120080</v>
      </c>
      <c r="AB398" s="202">
        <f>INDEX('Base Analysis'!$Q$1:$Q$503,MATCH('Spending per Student Analysis'!$A398,'Base Analysis'!A:A,0))</f>
        <v>13714142.815468388</v>
      </c>
      <c r="AC398" s="201">
        <f t="shared" si="48"/>
        <v>-7043157.5854683872</v>
      </c>
    </row>
    <row r="399" spans="1:29" x14ac:dyDescent="0.2">
      <c r="A399" s="199">
        <v>121395603</v>
      </c>
      <c r="B399" s="200" t="s">
        <v>458</v>
      </c>
      <c r="C399" s="200" t="s">
        <v>452</v>
      </c>
      <c r="D399" s="197">
        <f>INDEX('BEFC_17-18'!$F$1:$F$505,MATCH('Spending per Student Analysis'!$A399,'BEFC_17-18'!A:A,0))</f>
        <v>0.76249999999999996</v>
      </c>
      <c r="E399" s="197">
        <f t="shared" si="42"/>
        <v>429</v>
      </c>
      <c r="F399" s="201">
        <f t="shared" si="43"/>
        <v>18189.639798583445</v>
      </c>
      <c r="G399" s="211">
        <f t="shared" si="45"/>
        <v>41</v>
      </c>
      <c r="H399" s="202">
        <f t="shared" si="44"/>
        <v>16119.154618801234</v>
      </c>
      <c r="I399" s="211">
        <f t="shared" si="46"/>
        <v>37</v>
      </c>
      <c r="K399" s="202">
        <f>INDEX('LECI_17-18'!$L$1:$L$507,MATCH('Spending per Student Analysis'!$A399,'LECI_17-18'!A:A,0))</f>
        <v>30455659.690000001</v>
      </c>
      <c r="L399" s="203">
        <f>INDEX('BEFC_17-18'!$T$1:$T$506,MATCH('Spending per Student Analysis'!$A399,'BEFC_17-18'!A:A,0))</f>
        <v>1674.3409999999999</v>
      </c>
      <c r="M399" s="203">
        <f>INDEX('BEFC_17-18'!$Z$1:$Z$506,MATCH('Spending per Student Analysis'!$A399,'BEFC_17-18'!A:A,0))</f>
        <v>215.06700000000001</v>
      </c>
      <c r="N399" s="203">
        <f t="shared" si="47"/>
        <v>1889.4079999999999</v>
      </c>
      <c r="R399" s="202">
        <f>INDEX('BEFC_17-18'!$AF$1:$AF$505,MATCH('Spending per Student Analysis'!$A399,'BEFC_17-18'!A:A,0))</f>
        <v>2181223.31</v>
      </c>
      <c r="S399" s="202"/>
      <c r="T399" s="202">
        <f>INDEX('BEFC_17-18'!$AD$1:$AD$505,MATCH('Spending per Student Analysis'!$A399,'BEFC_17-18'!A:A,0))</f>
        <v>228143</v>
      </c>
      <c r="AB399" s="202">
        <f>INDEX('Base Analysis'!$Q$1:$Q$503,MATCH('Spending per Student Analysis'!$A399,'Base Analysis'!A:A,0))</f>
        <v>2793356.9136399413</v>
      </c>
      <c r="AC399" s="201">
        <f t="shared" si="48"/>
        <v>-612133.6036399412</v>
      </c>
    </row>
    <row r="400" spans="1:29" x14ac:dyDescent="0.2">
      <c r="A400" s="199">
        <v>121395703</v>
      </c>
      <c r="B400" s="200" t="s">
        <v>459</v>
      </c>
      <c r="C400" s="200" t="s">
        <v>452</v>
      </c>
      <c r="D400" s="197">
        <f>INDEX('BEFC_17-18'!$F$1:$F$505,MATCH('Spending per Student Analysis'!$A400,'BEFC_17-18'!A:A,0))</f>
        <v>0.64119999999999999</v>
      </c>
      <c r="E400" s="197">
        <f t="shared" si="42"/>
        <v>466</v>
      </c>
      <c r="F400" s="201">
        <f t="shared" si="43"/>
        <v>16724.16520697231</v>
      </c>
      <c r="G400" s="211">
        <f t="shared" si="45"/>
        <v>87</v>
      </c>
      <c r="H400" s="202">
        <f t="shared" si="44"/>
        <v>15838.955489329988</v>
      </c>
      <c r="I400" s="211">
        <f t="shared" si="46"/>
        <v>45</v>
      </c>
      <c r="K400" s="202">
        <f>INDEX('LECI_17-18'!$L$1:$L$507,MATCH('Spending per Student Analysis'!$A400,'LECI_17-18'!A:A,0))</f>
        <v>52579487.649999999</v>
      </c>
      <c r="L400" s="203">
        <f>INDEX('BEFC_17-18'!$T$1:$T$506,MATCH('Spending per Student Analysis'!$A400,'BEFC_17-18'!A:A,0))</f>
        <v>3143.9229999999998</v>
      </c>
      <c r="M400" s="203">
        <f>INDEX('BEFC_17-18'!$Z$1:$Z$506,MATCH('Spending per Student Analysis'!$A400,'BEFC_17-18'!A:A,0))</f>
        <v>175.708</v>
      </c>
      <c r="N400" s="203">
        <f t="shared" si="47"/>
        <v>3319.6309999999999</v>
      </c>
      <c r="R400" s="202">
        <f>INDEX('BEFC_17-18'!$AF$1:$AF$505,MATCH('Spending per Student Analysis'!$A400,'BEFC_17-18'!A:A,0))</f>
        <v>4252842.66</v>
      </c>
      <c r="S400" s="202"/>
      <c r="T400" s="202">
        <f>INDEX('BEFC_17-18'!$AD$1:$AD$505,MATCH('Spending per Student Analysis'!$A400,'BEFC_17-18'!A:A,0))</f>
        <v>342705</v>
      </c>
      <c r="AB400" s="202">
        <f>INDEX('Base Analysis'!$Q$1:$Q$503,MATCH('Spending per Student Analysis'!$A400,'Base Analysis'!A:A,0))</f>
        <v>4196039.2232349804</v>
      </c>
      <c r="AC400" s="201">
        <f t="shared" si="48"/>
        <v>56803.436765019782</v>
      </c>
    </row>
    <row r="401" spans="1:29" x14ac:dyDescent="0.2">
      <c r="A401" s="199">
        <v>121397803</v>
      </c>
      <c r="B401" s="200" t="s">
        <v>460</v>
      </c>
      <c r="C401" s="200" t="s">
        <v>452</v>
      </c>
      <c r="D401" s="197">
        <f>INDEX('BEFC_17-18'!$F$1:$F$505,MATCH('Spending per Student Analysis'!$A401,'BEFC_17-18'!A:A,0))</f>
        <v>0.96589999999999998</v>
      </c>
      <c r="E401" s="197">
        <f t="shared" si="42"/>
        <v>303</v>
      </c>
      <c r="F401" s="201">
        <f t="shared" si="43"/>
        <v>12572.382040730065</v>
      </c>
      <c r="G401" s="211">
        <f t="shared" si="45"/>
        <v>420</v>
      </c>
      <c r="H401" s="202">
        <f t="shared" si="44"/>
        <v>11091.66767627744</v>
      </c>
      <c r="I401" s="211">
        <f t="shared" si="46"/>
        <v>336</v>
      </c>
      <c r="K401" s="202">
        <f>INDEX('LECI_17-18'!$L$1:$L$507,MATCH('Spending per Student Analysis'!$A401,'LECI_17-18'!A:A,0))</f>
        <v>55443098.43</v>
      </c>
      <c r="L401" s="203">
        <f>INDEX('BEFC_17-18'!$T$1:$T$506,MATCH('Spending per Student Analysis'!$A401,'BEFC_17-18'!A:A,0))</f>
        <v>4409.9120000000003</v>
      </c>
      <c r="M401" s="203">
        <f>INDEX('BEFC_17-18'!$Z$1:$Z$506,MATCH('Spending per Student Analysis'!$A401,'BEFC_17-18'!A:A,0))</f>
        <v>588.71400000000006</v>
      </c>
      <c r="N401" s="203">
        <f t="shared" si="47"/>
        <v>4998.6260000000002</v>
      </c>
      <c r="R401" s="202">
        <f>INDEX('BEFC_17-18'!$AF$1:$AF$505,MATCH('Spending per Student Analysis'!$A401,'BEFC_17-18'!A:A,0))</f>
        <v>7018762.9000000004</v>
      </c>
      <c r="S401" s="202"/>
      <c r="T401" s="202">
        <f>INDEX('BEFC_17-18'!$AD$1:$AD$505,MATCH('Spending per Student Analysis'!$A401,'BEFC_17-18'!A:A,0))</f>
        <v>900460</v>
      </c>
      <c r="AB401" s="202">
        <f>INDEX('Base Analysis'!$Q$1:$Q$503,MATCH('Spending per Student Analysis'!$A401,'Base Analysis'!A:A,0))</f>
        <v>11025142.257158747</v>
      </c>
      <c r="AC401" s="201">
        <f t="shared" si="48"/>
        <v>-4006379.3571587466</v>
      </c>
    </row>
    <row r="402" spans="1:29" x14ac:dyDescent="0.2">
      <c r="A402" s="199">
        <v>122091002</v>
      </c>
      <c r="B402" s="200" t="s">
        <v>461</v>
      </c>
      <c r="C402" s="200" t="s">
        <v>462</v>
      </c>
      <c r="D402" s="197">
        <f>INDEX('BEFC_17-18'!$F$1:$F$505,MATCH('Spending per Student Analysis'!$A402,'BEFC_17-18'!A:A,0))</f>
        <v>0.8911</v>
      </c>
      <c r="E402" s="197">
        <f t="shared" si="42"/>
        <v>349</v>
      </c>
      <c r="F402" s="201">
        <f t="shared" si="43"/>
        <v>16949.502686294567</v>
      </c>
      <c r="G402" s="211">
        <f t="shared" si="45"/>
        <v>80</v>
      </c>
      <c r="H402" s="202">
        <f t="shared" si="44"/>
        <v>14422.807837330878</v>
      </c>
      <c r="I402" s="211">
        <f t="shared" si="46"/>
        <v>83</v>
      </c>
      <c r="K402" s="202">
        <f>INDEX('LECI_17-18'!$L$1:$L$507,MATCH('Spending per Student Analysis'!$A402,'LECI_17-18'!A:A,0))</f>
        <v>129107480.67</v>
      </c>
      <c r="L402" s="203">
        <f>INDEX('BEFC_17-18'!$T$1:$T$506,MATCH('Spending per Student Analysis'!$A402,'BEFC_17-18'!A:A,0))</f>
        <v>7617.1840000000002</v>
      </c>
      <c r="M402" s="203">
        <f>INDEX('BEFC_17-18'!$Z$1:$Z$506,MATCH('Spending per Student Analysis'!$A402,'BEFC_17-18'!A:A,0))</f>
        <v>1334.4349999999999</v>
      </c>
      <c r="N402" s="203">
        <f t="shared" si="47"/>
        <v>8951.6190000000006</v>
      </c>
      <c r="R402" s="202">
        <f>INDEX('BEFC_17-18'!$AF$1:$AF$505,MATCH('Spending per Student Analysis'!$A402,'BEFC_17-18'!A:A,0))</f>
        <v>11093112.619999999</v>
      </c>
      <c r="S402" s="202"/>
      <c r="T402" s="202">
        <f>INDEX('BEFC_17-18'!$AD$1:$AD$505,MATCH('Spending per Student Analysis'!$A402,'BEFC_17-18'!A:A,0))</f>
        <v>1465188</v>
      </c>
      <c r="AB402" s="202">
        <f>INDEX('Base Analysis'!$Q$1:$Q$503,MATCH('Spending per Student Analysis'!$A402,'Base Analysis'!A:A,0))</f>
        <v>17939616.264097605</v>
      </c>
      <c r="AC402" s="201">
        <f t="shared" si="48"/>
        <v>-6846503.6440976057</v>
      </c>
    </row>
    <row r="403" spans="1:29" x14ac:dyDescent="0.2">
      <c r="A403" s="199">
        <v>122091303</v>
      </c>
      <c r="B403" s="200" t="s">
        <v>463</v>
      </c>
      <c r="C403" s="200" t="s">
        <v>462</v>
      </c>
      <c r="D403" s="197">
        <f>INDEX('BEFC_17-18'!$F$1:$F$505,MATCH('Spending per Student Analysis'!$A403,'BEFC_17-18'!A:A,0))</f>
        <v>1.2853000000000001</v>
      </c>
      <c r="E403" s="197">
        <f t="shared" si="42"/>
        <v>86</v>
      </c>
      <c r="F403" s="201">
        <f t="shared" si="43"/>
        <v>15198.508610272338</v>
      </c>
      <c r="G403" s="211">
        <f t="shared" si="45"/>
        <v>166</v>
      </c>
      <c r="H403" s="202">
        <f t="shared" si="44"/>
        <v>12617.191069611541</v>
      </c>
      <c r="I403" s="211">
        <f t="shared" si="46"/>
        <v>179</v>
      </c>
      <c r="K403" s="202">
        <f>INDEX('LECI_17-18'!$L$1:$L$507,MATCH('Spending per Student Analysis'!$A403,'LECI_17-18'!A:A,0))</f>
        <v>21079541.120000001</v>
      </c>
      <c r="L403" s="203">
        <f>INDEX('BEFC_17-18'!$T$1:$T$506,MATCH('Spending per Student Analysis'!$A403,'BEFC_17-18'!A:A,0))</f>
        <v>1386.9480000000001</v>
      </c>
      <c r="M403" s="203">
        <f>INDEX('BEFC_17-18'!$Z$1:$Z$506,MATCH('Spending per Student Analysis'!$A403,'BEFC_17-18'!A:A,0))</f>
        <v>283.75200000000001</v>
      </c>
      <c r="N403" s="203">
        <f t="shared" si="47"/>
        <v>1670.7</v>
      </c>
      <c r="R403" s="202">
        <f>INDEX('BEFC_17-18'!$AF$1:$AF$505,MATCH('Spending per Student Analysis'!$A403,'BEFC_17-18'!A:A,0))</f>
        <v>6008178.8200000003</v>
      </c>
      <c r="S403" s="202"/>
      <c r="T403" s="202">
        <f>INDEX('BEFC_17-18'!$AD$1:$AD$505,MATCH('Spending per Student Analysis'!$A403,'BEFC_17-18'!A:A,0))</f>
        <v>473352</v>
      </c>
      <c r="AB403" s="202">
        <f>INDEX('Base Analysis'!$Q$1:$Q$503,MATCH('Spending per Student Analysis'!$A403,'Base Analysis'!A:A,0))</f>
        <v>5795677.667336192</v>
      </c>
      <c r="AC403" s="201">
        <f t="shared" si="48"/>
        <v>212501.15266380832</v>
      </c>
    </row>
    <row r="404" spans="1:29" x14ac:dyDescent="0.2">
      <c r="A404" s="199">
        <v>122091352</v>
      </c>
      <c r="B404" s="200" t="s">
        <v>464</v>
      </c>
      <c r="C404" s="200" t="s">
        <v>462</v>
      </c>
      <c r="D404" s="197">
        <f>INDEX('BEFC_17-18'!$F$1:$F$505,MATCH('Spending per Student Analysis'!$A404,'BEFC_17-18'!A:A,0))</f>
        <v>0.92930000000000001</v>
      </c>
      <c r="E404" s="197">
        <f t="shared" si="42"/>
        <v>327</v>
      </c>
      <c r="F404" s="201">
        <f t="shared" si="43"/>
        <v>16535.850134245044</v>
      </c>
      <c r="G404" s="211">
        <f t="shared" si="45"/>
        <v>93</v>
      </c>
      <c r="H404" s="202">
        <f t="shared" si="44"/>
        <v>13989.859166480453</v>
      </c>
      <c r="I404" s="211">
        <f t="shared" si="46"/>
        <v>97</v>
      </c>
      <c r="K404" s="202">
        <f>INDEX('LECI_17-18'!$L$1:$L$507,MATCH('Spending per Student Analysis'!$A404,'LECI_17-18'!A:A,0))</f>
        <v>119579860.11</v>
      </c>
      <c r="L404" s="203">
        <f>INDEX('BEFC_17-18'!$T$1:$T$506,MATCH('Spending per Student Analysis'!$A404,'BEFC_17-18'!A:A,0))</f>
        <v>7231.5519999999997</v>
      </c>
      <c r="M404" s="203">
        <f>INDEX('BEFC_17-18'!$Z$1:$Z$506,MATCH('Spending per Student Analysis'!$A404,'BEFC_17-18'!A:A,0))</f>
        <v>1316.058</v>
      </c>
      <c r="N404" s="203">
        <f t="shared" si="47"/>
        <v>8547.61</v>
      </c>
      <c r="R404" s="202">
        <f>INDEX('BEFC_17-18'!$AF$1:$AF$505,MATCH('Spending per Student Analysis'!$A404,'BEFC_17-18'!A:A,0))</f>
        <v>19380084.260000002</v>
      </c>
      <c r="S404" s="202"/>
      <c r="T404" s="202">
        <f>INDEX('BEFC_17-18'!$AD$1:$AD$505,MATCH('Spending per Student Analysis'!$A404,'BEFC_17-18'!A:A,0))</f>
        <v>1541521</v>
      </c>
      <c r="AB404" s="202">
        <f>INDEX('Base Analysis'!$Q$1:$Q$503,MATCH('Spending per Student Analysis'!$A404,'Base Analysis'!A:A,0))</f>
        <v>18874223.143584587</v>
      </c>
      <c r="AC404" s="201">
        <f t="shared" si="48"/>
        <v>505861.11641541496</v>
      </c>
    </row>
    <row r="405" spans="1:29" x14ac:dyDescent="0.2">
      <c r="A405" s="199">
        <v>122092002</v>
      </c>
      <c r="B405" s="200" t="s">
        <v>465</v>
      </c>
      <c r="C405" s="200" t="s">
        <v>462</v>
      </c>
      <c r="D405" s="197">
        <f>INDEX('BEFC_17-18'!$F$1:$F$505,MATCH('Spending per Student Analysis'!$A405,'BEFC_17-18'!A:A,0))</f>
        <v>0.80279999999999996</v>
      </c>
      <c r="E405" s="197">
        <f t="shared" si="42"/>
        <v>409</v>
      </c>
      <c r="F405" s="201">
        <f t="shared" si="43"/>
        <v>17468.14805620458</v>
      </c>
      <c r="G405" s="211">
        <f t="shared" si="45"/>
        <v>65</v>
      </c>
      <c r="H405" s="202">
        <f t="shared" si="44"/>
        <v>15615.009189301569</v>
      </c>
      <c r="I405" s="211">
        <f t="shared" si="46"/>
        <v>48</v>
      </c>
      <c r="K405" s="202">
        <f>INDEX('LECI_17-18'!$L$1:$L$507,MATCH('Spending per Student Analysis'!$A405,'LECI_17-18'!A:A,0))</f>
        <v>95838243.180000007</v>
      </c>
      <c r="L405" s="203">
        <f>INDEX('BEFC_17-18'!$T$1:$T$506,MATCH('Spending per Student Analysis'!$A405,'BEFC_17-18'!A:A,0))</f>
        <v>5486.4570000000003</v>
      </c>
      <c r="M405" s="203">
        <f>INDEX('BEFC_17-18'!$Z$1:$Z$506,MATCH('Spending per Student Analysis'!$A405,'BEFC_17-18'!A:A,0))</f>
        <v>651.11500000000001</v>
      </c>
      <c r="N405" s="203">
        <f t="shared" si="47"/>
        <v>6137.5720000000001</v>
      </c>
      <c r="R405" s="202">
        <f>INDEX('BEFC_17-18'!$AF$1:$AF$505,MATCH('Spending per Student Analysis'!$A405,'BEFC_17-18'!A:A,0))</f>
        <v>11658459.640000001</v>
      </c>
      <c r="S405" s="202"/>
      <c r="T405" s="202">
        <f>INDEX('BEFC_17-18'!$AD$1:$AD$505,MATCH('Spending per Student Analysis'!$A405,'BEFC_17-18'!A:A,0))</f>
        <v>706543</v>
      </c>
      <c r="AB405" s="202">
        <f>INDEX('Base Analysis'!$Q$1:$Q$503,MATCH('Spending per Student Analysis'!$A405,'Base Analysis'!A:A,0))</f>
        <v>8650845.8962387126</v>
      </c>
      <c r="AC405" s="201">
        <f t="shared" si="48"/>
        <v>3007613.743761288</v>
      </c>
    </row>
    <row r="406" spans="1:29" x14ac:dyDescent="0.2">
      <c r="A406" s="199">
        <v>122092102</v>
      </c>
      <c r="B406" s="200" t="s">
        <v>466</v>
      </c>
      <c r="C406" s="200" t="s">
        <v>462</v>
      </c>
      <c r="D406" s="197">
        <f>INDEX('BEFC_17-18'!$F$1:$F$505,MATCH('Spending per Student Analysis'!$A406,'BEFC_17-18'!A:A,0))</f>
        <v>0.54390000000000005</v>
      </c>
      <c r="E406" s="197">
        <f t="shared" si="42"/>
        <v>486</v>
      </c>
      <c r="F406" s="201">
        <f t="shared" si="43"/>
        <v>14047.082623165659</v>
      </c>
      <c r="G406" s="211">
        <f t="shared" si="45"/>
        <v>258</v>
      </c>
      <c r="H406" s="202">
        <f t="shared" si="44"/>
        <v>13377.15940073025</v>
      </c>
      <c r="I406" s="211">
        <f t="shared" si="46"/>
        <v>132</v>
      </c>
      <c r="K406" s="202">
        <f>INDEX('LECI_17-18'!$L$1:$L$507,MATCH('Spending per Student Analysis'!$A406,'LECI_17-18'!A:A,0))</f>
        <v>259175065.81999999</v>
      </c>
      <c r="L406" s="203">
        <f>INDEX('BEFC_17-18'!$T$1:$T$506,MATCH('Spending per Student Analysis'!$A406,'BEFC_17-18'!A:A,0))</f>
        <v>18450.455000000002</v>
      </c>
      <c r="M406" s="203">
        <f>INDEX('BEFC_17-18'!$Z$1:$Z$506,MATCH('Spending per Student Analysis'!$A406,'BEFC_17-18'!A:A,0))</f>
        <v>923.99199999999996</v>
      </c>
      <c r="N406" s="203">
        <f t="shared" si="47"/>
        <v>19374.447</v>
      </c>
      <c r="R406" s="202">
        <f>INDEX('BEFC_17-18'!$AF$1:$AF$505,MATCH('Spending per Student Analysis'!$A406,'BEFC_17-18'!A:A,0))</f>
        <v>16227940.02</v>
      </c>
      <c r="S406" s="202"/>
      <c r="T406" s="202">
        <f>INDEX('BEFC_17-18'!$AD$1:$AD$505,MATCH('Spending per Student Analysis'!$A406,'BEFC_17-18'!A:A,0))</f>
        <v>1762801</v>
      </c>
      <c r="AB406" s="202">
        <f>INDEX('Base Analysis'!$Q$1:$Q$503,MATCH('Spending per Student Analysis'!$A406,'Base Analysis'!A:A,0))</f>
        <v>21583559.602293</v>
      </c>
      <c r="AC406" s="201">
        <f t="shared" si="48"/>
        <v>-5355619.5822930001</v>
      </c>
    </row>
    <row r="407" spans="1:29" x14ac:dyDescent="0.2">
      <c r="A407" s="199">
        <v>122092353</v>
      </c>
      <c r="B407" s="200" t="s">
        <v>467</v>
      </c>
      <c r="C407" s="200" t="s">
        <v>462</v>
      </c>
      <c r="D407" s="197">
        <f>INDEX('BEFC_17-18'!$F$1:$F$505,MATCH('Spending per Student Analysis'!$A407,'BEFC_17-18'!A:A,0))</f>
        <v>0.48320000000000002</v>
      </c>
      <c r="E407" s="197">
        <f t="shared" si="42"/>
        <v>495</v>
      </c>
      <c r="F407" s="201">
        <f t="shared" si="43"/>
        <v>18579.356381819518</v>
      </c>
      <c r="G407" s="211">
        <f t="shared" si="45"/>
        <v>33</v>
      </c>
      <c r="H407" s="202">
        <f t="shared" si="44"/>
        <v>17731.007775159003</v>
      </c>
      <c r="I407" s="211">
        <f t="shared" si="46"/>
        <v>19</v>
      </c>
      <c r="K407" s="202">
        <f>INDEX('LECI_17-18'!$L$1:$L$507,MATCH('Spending per Student Analysis'!$A407,'LECI_17-18'!A:A,0))</f>
        <v>200601440.91</v>
      </c>
      <c r="L407" s="203">
        <f>INDEX('BEFC_17-18'!$T$1:$T$506,MATCH('Spending per Student Analysis'!$A407,'BEFC_17-18'!A:A,0))</f>
        <v>10797.007</v>
      </c>
      <c r="M407" s="203">
        <f>INDEX('BEFC_17-18'!$Z$1:$Z$506,MATCH('Spending per Student Analysis'!$A407,'BEFC_17-18'!A:A,0))</f>
        <v>516.58799999999997</v>
      </c>
      <c r="N407" s="203">
        <f t="shared" si="47"/>
        <v>11313.594999999999</v>
      </c>
      <c r="R407" s="202">
        <f>INDEX('BEFC_17-18'!$AF$1:$AF$505,MATCH('Spending per Student Analysis'!$A407,'BEFC_17-18'!A:A,0))</f>
        <v>13807191.93</v>
      </c>
      <c r="S407" s="202"/>
      <c r="T407" s="202">
        <f>INDEX('BEFC_17-18'!$AD$1:$AD$505,MATCH('Spending per Student Analysis'!$A407,'BEFC_17-18'!A:A,0))</f>
        <v>637725</v>
      </c>
      <c r="AB407" s="202">
        <f>INDEX('Base Analysis'!$Q$1:$Q$503,MATCH('Spending per Student Analysis'!$A407,'Base Analysis'!A:A,0))</f>
        <v>7808237.9455956593</v>
      </c>
      <c r="AC407" s="201">
        <f t="shared" si="48"/>
        <v>5998953.9844043404</v>
      </c>
    </row>
    <row r="408" spans="1:29" x14ac:dyDescent="0.2">
      <c r="A408" s="199">
        <v>122097203</v>
      </c>
      <c r="B408" s="200" t="s">
        <v>468</v>
      </c>
      <c r="C408" s="200" t="s">
        <v>462</v>
      </c>
      <c r="D408" s="197">
        <f>INDEX('BEFC_17-18'!$F$1:$F$505,MATCH('Spending per Student Analysis'!$A408,'BEFC_17-18'!A:A,0))</f>
        <v>0.86990000000000001</v>
      </c>
      <c r="E408" s="197">
        <f t="shared" si="42"/>
        <v>365</v>
      </c>
      <c r="F408" s="201">
        <f t="shared" si="43"/>
        <v>18965.686718536035</v>
      </c>
      <c r="G408" s="211">
        <f t="shared" si="45"/>
        <v>30</v>
      </c>
      <c r="H408" s="202">
        <f t="shared" si="44"/>
        <v>16484.209609834354</v>
      </c>
      <c r="I408" s="211">
        <f t="shared" si="46"/>
        <v>32</v>
      </c>
      <c r="K408" s="202">
        <f>INDEX('LECI_17-18'!$L$1:$L$507,MATCH('Spending per Student Analysis'!$A408,'LECI_17-18'!A:A,0))</f>
        <v>17797078</v>
      </c>
      <c r="L408" s="203">
        <f>INDEX('BEFC_17-18'!$T$1:$T$506,MATCH('Spending per Student Analysis'!$A408,'BEFC_17-18'!A:A,0))</f>
        <v>938.38300000000004</v>
      </c>
      <c r="M408" s="203">
        <f>INDEX('BEFC_17-18'!$Z$1:$Z$506,MATCH('Spending per Student Analysis'!$A408,'BEFC_17-18'!A:A,0))</f>
        <v>141.261</v>
      </c>
      <c r="N408" s="203">
        <f t="shared" si="47"/>
        <v>1079.644</v>
      </c>
      <c r="R408" s="202">
        <f>INDEX('BEFC_17-18'!$AF$1:$AF$505,MATCH('Spending per Student Analysis'!$A408,'BEFC_17-18'!A:A,0))</f>
        <v>3015192.03</v>
      </c>
      <c r="S408" s="202"/>
      <c r="T408" s="202">
        <f>INDEX('BEFC_17-18'!$AD$1:$AD$505,MATCH('Spending per Student Analysis'!$A408,'BEFC_17-18'!A:A,0))</f>
        <v>117918</v>
      </c>
      <c r="AB408" s="202">
        <f>INDEX('Base Analysis'!$Q$1:$Q$503,MATCH('Spending per Student Analysis'!$A408,'Base Analysis'!A:A,0))</f>
        <v>1443772.6593854283</v>
      </c>
      <c r="AC408" s="201">
        <f t="shared" si="48"/>
        <v>1571419.3706145715</v>
      </c>
    </row>
    <row r="409" spans="1:29" x14ac:dyDescent="0.2">
      <c r="A409" s="199">
        <v>122097502</v>
      </c>
      <c r="B409" s="200" t="s">
        <v>469</v>
      </c>
      <c r="C409" s="200" t="s">
        <v>462</v>
      </c>
      <c r="D409" s="197">
        <f>INDEX('BEFC_17-18'!$F$1:$F$505,MATCH('Spending per Student Analysis'!$A409,'BEFC_17-18'!A:A,0))</f>
        <v>0.68259999999999998</v>
      </c>
      <c r="E409" s="197">
        <f t="shared" si="42"/>
        <v>455</v>
      </c>
      <c r="F409" s="201">
        <f t="shared" si="43"/>
        <v>17393.828148957848</v>
      </c>
      <c r="G409" s="211">
        <f t="shared" si="45"/>
        <v>69</v>
      </c>
      <c r="H409" s="202">
        <f t="shared" si="44"/>
        <v>16144.001900434887</v>
      </c>
      <c r="I409" s="211">
        <f t="shared" si="46"/>
        <v>35</v>
      </c>
      <c r="K409" s="202">
        <f>INDEX('LECI_17-18'!$L$1:$L$507,MATCH('Spending per Student Analysis'!$A409,'LECI_17-18'!A:A,0))</f>
        <v>157852208.31</v>
      </c>
      <c r="L409" s="203">
        <f>INDEX('BEFC_17-18'!$T$1:$T$506,MATCH('Spending per Student Analysis'!$A409,'BEFC_17-18'!A:A,0))</f>
        <v>9075.1849999999995</v>
      </c>
      <c r="M409" s="203">
        <f>INDEX('BEFC_17-18'!$Z$1:$Z$506,MATCH('Spending per Student Analysis'!$A409,'BEFC_17-18'!A:A,0))</f>
        <v>702.577</v>
      </c>
      <c r="N409" s="203">
        <f t="shared" si="47"/>
        <v>9777.7619999999988</v>
      </c>
      <c r="R409" s="202">
        <f>INDEX('BEFC_17-18'!$AF$1:$AF$505,MATCH('Spending per Student Analysis'!$A409,'BEFC_17-18'!A:A,0))</f>
        <v>12446356.34</v>
      </c>
      <c r="S409" s="202"/>
      <c r="T409" s="202">
        <f>INDEX('BEFC_17-18'!$AD$1:$AD$505,MATCH('Spending per Student Analysis'!$A409,'BEFC_17-18'!A:A,0))</f>
        <v>924595</v>
      </c>
      <c r="AB409" s="202">
        <f>INDEX('Base Analysis'!$Q$1:$Q$503,MATCH('Spending per Student Analysis'!$A409,'Base Analysis'!A:A,0))</f>
        <v>11320649.007410102</v>
      </c>
      <c r="AC409" s="201">
        <f t="shared" si="48"/>
        <v>1125707.3325898983</v>
      </c>
    </row>
    <row r="410" spans="1:29" x14ac:dyDescent="0.2">
      <c r="A410" s="199">
        <v>122097604</v>
      </c>
      <c r="B410" s="200" t="s">
        <v>470</v>
      </c>
      <c r="C410" s="200" t="s">
        <v>462</v>
      </c>
      <c r="D410" s="197">
        <f>INDEX('BEFC_17-18'!$F$1:$F$505,MATCH('Spending per Student Analysis'!$A410,'BEFC_17-18'!A:A,0))</f>
        <v>0.47160000000000002</v>
      </c>
      <c r="E410" s="197">
        <f t="shared" si="42"/>
        <v>497</v>
      </c>
      <c r="F410" s="201">
        <f t="shared" si="43"/>
        <v>23279.421232720106</v>
      </c>
      <c r="G410" s="211">
        <f t="shared" si="45"/>
        <v>5</v>
      </c>
      <c r="H410" s="202">
        <f t="shared" si="44"/>
        <v>22174.802919296555</v>
      </c>
      <c r="I410" s="211">
        <f t="shared" si="46"/>
        <v>3</v>
      </c>
      <c r="K410" s="202">
        <f>INDEX('LECI_17-18'!$L$1:$L$507,MATCH('Spending per Student Analysis'!$A410,'LECI_17-18'!A:A,0))</f>
        <v>34616220.020000003</v>
      </c>
      <c r="L410" s="203">
        <f>INDEX('BEFC_17-18'!$T$1:$T$506,MATCH('Spending per Student Analysis'!$A410,'BEFC_17-18'!A:A,0))</f>
        <v>1486.9880000000001</v>
      </c>
      <c r="M410" s="203">
        <f>INDEX('BEFC_17-18'!$Z$1:$Z$506,MATCH('Spending per Student Analysis'!$A410,'BEFC_17-18'!A:A,0))</f>
        <v>74.072999999999993</v>
      </c>
      <c r="N410" s="203">
        <f t="shared" si="47"/>
        <v>1561.0610000000001</v>
      </c>
      <c r="R410" s="202">
        <f>INDEX('BEFC_17-18'!$AF$1:$AF$505,MATCH('Spending per Student Analysis'!$A410,'BEFC_17-18'!A:A,0))</f>
        <v>1136957.82</v>
      </c>
      <c r="S410" s="202"/>
      <c r="T410" s="202">
        <f>INDEX('BEFC_17-18'!$AD$1:$AD$505,MATCH('Spending per Student Analysis'!$A410,'BEFC_17-18'!A:A,0))</f>
        <v>70616</v>
      </c>
      <c r="AB410" s="202">
        <f>INDEX('Base Analysis'!$Q$1:$Q$503,MATCH('Spending per Student Analysis'!$A410,'Base Analysis'!A:A,0))</f>
        <v>864610.60614220204</v>
      </c>
      <c r="AC410" s="201">
        <f t="shared" si="48"/>
        <v>272347.21385779802</v>
      </c>
    </row>
    <row r="411" spans="1:29" x14ac:dyDescent="0.2">
      <c r="A411" s="199">
        <v>122098003</v>
      </c>
      <c r="B411" s="200" t="s">
        <v>471</v>
      </c>
      <c r="C411" s="200" t="s">
        <v>462</v>
      </c>
      <c r="D411" s="197">
        <f>INDEX('BEFC_17-18'!$F$1:$F$505,MATCH('Spending per Student Analysis'!$A411,'BEFC_17-18'!A:A,0))</f>
        <v>0.76029999999999998</v>
      </c>
      <c r="E411" s="197">
        <f t="shared" si="42"/>
        <v>431</v>
      </c>
      <c r="F411" s="201">
        <f t="shared" si="43"/>
        <v>21994.342897754137</v>
      </c>
      <c r="G411" s="211">
        <f t="shared" si="45"/>
        <v>6</v>
      </c>
      <c r="H411" s="202">
        <f t="shared" si="44"/>
        <v>19621.755579078559</v>
      </c>
      <c r="I411" s="211">
        <f t="shared" si="46"/>
        <v>4</v>
      </c>
      <c r="K411" s="202">
        <f>INDEX('LECI_17-18'!$L$1:$L$507,MATCH('Spending per Student Analysis'!$A411,'LECI_17-18'!A:A,0))</f>
        <v>36053896.68</v>
      </c>
      <c r="L411" s="203">
        <f>INDEX('BEFC_17-18'!$T$1:$T$506,MATCH('Spending per Student Analysis'!$A411,'BEFC_17-18'!A:A,0))</f>
        <v>1639.2349999999999</v>
      </c>
      <c r="M411" s="203">
        <f>INDEX('BEFC_17-18'!$Z$1:$Z$506,MATCH('Spending per Student Analysis'!$A411,'BEFC_17-18'!A:A,0))</f>
        <v>198.21</v>
      </c>
      <c r="N411" s="203">
        <f t="shared" si="47"/>
        <v>1837.4449999999999</v>
      </c>
      <c r="R411" s="202">
        <f>INDEX('BEFC_17-18'!$AF$1:$AF$505,MATCH('Spending per Student Analysis'!$A411,'BEFC_17-18'!A:A,0))</f>
        <v>2837914.09</v>
      </c>
      <c r="S411" s="202"/>
      <c r="T411" s="202">
        <f>INDEX('BEFC_17-18'!$AD$1:$AD$505,MATCH('Spending per Student Analysis'!$A411,'BEFC_17-18'!A:A,0))</f>
        <v>193110</v>
      </c>
      <c r="AB411" s="202">
        <f>INDEX('Base Analysis'!$Q$1:$Q$503,MATCH('Spending per Student Analysis'!$A411,'Base Analysis'!A:A,0))</f>
        <v>2364422.3251245101</v>
      </c>
      <c r="AC411" s="201">
        <f t="shared" si="48"/>
        <v>473491.76487548975</v>
      </c>
    </row>
    <row r="412" spans="1:29" x14ac:dyDescent="0.2">
      <c r="A412" s="199">
        <v>122098103</v>
      </c>
      <c r="B412" s="200" t="s">
        <v>472</v>
      </c>
      <c r="C412" s="200" t="s">
        <v>462</v>
      </c>
      <c r="D412" s="197">
        <f>INDEX('BEFC_17-18'!$F$1:$F$505,MATCH('Spending per Student Analysis'!$A412,'BEFC_17-18'!A:A,0))</f>
        <v>0.71230000000000004</v>
      </c>
      <c r="E412" s="197">
        <f t="shared" si="42"/>
        <v>447</v>
      </c>
      <c r="F412" s="201">
        <f t="shared" si="43"/>
        <v>14732.679407233873</v>
      </c>
      <c r="G412" s="211">
        <f t="shared" si="45"/>
        <v>198</v>
      </c>
      <c r="H412" s="202">
        <f t="shared" si="44"/>
        <v>13703.939857212001</v>
      </c>
      <c r="I412" s="211">
        <f t="shared" si="46"/>
        <v>109</v>
      </c>
      <c r="K412" s="202">
        <f>INDEX('LECI_17-18'!$L$1:$L$507,MATCH('Spending per Student Analysis'!$A412,'LECI_17-18'!A:A,0))</f>
        <v>107763480</v>
      </c>
      <c r="L412" s="203">
        <f>INDEX('BEFC_17-18'!$T$1:$T$506,MATCH('Spending per Student Analysis'!$A412,'BEFC_17-18'!A:A,0))</f>
        <v>7314.5879999999997</v>
      </c>
      <c r="M412" s="203">
        <f>INDEX('BEFC_17-18'!$Z$1:$Z$506,MATCH('Spending per Student Analysis'!$A412,'BEFC_17-18'!A:A,0))</f>
        <v>549.09799999999996</v>
      </c>
      <c r="N412" s="203">
        <f t="shared" si="47"/>
        <v>7863.6859999999997</v>
      </c>
      <c r="R412" s="202">
        <f>INDEX('BEFC_17-18'!$AF$1:$AF$505,MATCH('Spending per Student Analysis'!$A412,'BEFC_17-18'!A:A,0))</f>
        <v>9765451.0399999991</v>
      </c>
      <c r="S412" s="202"/>
      <c r="T412" s="202">
        <f>INDEX('BEFC_17-18'!$AD$1:$AD$505,MATCH('Spending per Student Analysis'!$A412,'BEFC_17-18'!A:A,0))</f>
        <v>1035021</v>
      </c>
      <c r="AB412" s="202">
        <f>INDEX('Base Analysis'!$Q$1:$Q$503,MATCH('Spending per Student Analysis'!$A412,'Base Analysis'!A:A,0))</f>
        <v>12672692.469524765</v>
      </c>
      <c r="AC412" s="201">
        <f t="shared" si="48"/>
        <v>-2907241.4295247663</v>
      </c>
    </row>
    <row r="413" spans="1:29" x14ac:dyDescent="0.2">
      <c r="A413" s="199">
        <v>122098202</v>
      </c>
      <c r="B413" s="200" t="s">
        <v>473</v>
      </c>
      <c r="C413" s="200" t="s">
        <v>462</v>
      </c>
      <c r="D413" s="197">
        <f>INDEX('BEFC_17-18'!$F$1:$F$505,MATCH('Spending per Student Analysis'!$A413,'BEFC_17-18'!A:A,0))</f>
        <v>0.61429999999999996</v>
      </c>
      <c r="E413" s="197">
        <f t="shared" si="42"/>
        <v>473</v>
      </c>
      <c r="F413" s="201">
        <f t="shared" si="43"/>
        <v>15627.252812599159</v>
      </c>
      <c r="G413" s="211">
        <f t="shared" si="45"/>
        <v>141</v>
      </c>
      <c r="H413" s="202">
        <f t="shared" si="44"/>
        <v>14606.98215436387</v>
      </c>
      <c r="I413" s="211">
        <f t="shared" si="46"/>
        <v>72</v>
      </c>
      <c r="K413" s="202">
        <f>INDEX('LECI_17-18'!$L$1:$L$507,MATCH('Spending per Student Analysis'!$A413,'LECI_17-18'!A:A,0))</f>
        <v>173209141.56999999</v>
      </c>
      <c r="L413" s="203">
        <f>INDEX('BEFC_17-18'!$T$1:$T$506,MATCH('Spending per Student Analysis'!$A413,'BEFC_17-18'!A:A,0))</f>
        <v>11083.787</v>
      </c>
      <c r="M413" s="203">
        <f>INDEX('BEFC_17-18'!$Z$1:$Z$506,MATCH('Spending per Student Analysis'!$A413,'BEFC_17-18'!A:A,0))</f>
        <v>774.18200000000002</v>
      </c>
      <c r="N413" s="203">
        <f t="shared" si="47"/>
        <v>11857.969000000001</v>
      </c>
      <c r="R413" s="202">
        <f>INDEX('BEFC_17-18'!$AF$1:$AF$505,MATCH('Spending per Student Analysis'!$A413,'BEFC_17-18'!A:A,0))</f>
        <v>14932856.699999999</v>
      </c>
      <c r="S413" s="202"/>
      <c r="T413" s="202">
        <f>INDEX('BEFC_17-18'!$AD$1:$AD$505,MATCH('Spending per Student Analysis'!$A413,'BEFC_17-18'!A:A,0))</f>
        <v>1061069</v>
      </c>
      <c r="AB413" s="202">
        <f>INDEX('Base Analysis'!$Q$1:$Q$503,MATCH('Spending per Student Analysis'!$A413,'Base Analysis'!A:A,0))</f>
        <v>12991624.941850921</v>
      </c>
      <c r="AC413" s="201">
        <f t="shared" si="48"/>
        <v>1941231.7581490781</v>
      </c>
    </row>
    <row r="414" spans="1:29" x14ac:dyDescent="0.2">
      <c r="A414" s="199">
        <v>122098403</v>
      </c>
      <c r="B414" s="200" t="s">
        <v>474</v>
      </c>
      <c r="C414" s="200" t="s">
        <v>462</v>
      </c>
      <c r="D414" s="197">
        <f>INDEX('BEFC_17-18'!$F$1:$F$505,MATCH('Spending per Student Analysis'!$A414,'BEFC_17-18'!A:A,0))</f>
        <v>0.81559999999999999</v>
      </c>
      <c r="E414" s="197">
        <f t="shared" si="42"/>
        <v>399</v>
      </c>
      <c r="F414" s="201">
        <f t="shared" si="43"/>
        <v>16274.348540906785</v>
      </c>
      <c r="G414" s="211">
        <f t="shared" si="45"/>
        <v>106</v>
      </c>
      <c r="H414" s="202">
        <f t="shared" si="44"/>
        <v>14803.705892730821</v>
      </c>
      <c r="I414" s="211">
        <f t="shared" si="46"/>
        <v>65</v>
      </c>
      <c r="K414" s="202">
        <f>INDEX('LECI_17-18'!$L$1:$L$507,MATCH('Spending per Student Analysis'!$A414,'LECI_17-18'!A:A,0))</f>
        <v>86930588.209999993</v>
      </c>
      <c r="L414" s="203">
        <f>INDEX('BEFC_17-18'!$T$1:$T$506,MATCH('Spending per Student Analysis'!$A414,'BEFC_17-18'!A:A,0))</f>
        <v>5341.5709999999999</v>
      </c>
      <c r="M414" s="203">
        <f>INDEX('BEFC_17-18'!$Z$1:$Z$506,MATCH('Spending per Student Analysis'!$A414,'BEFC_17-18'!A:A,0))</f>
        <v>530.64700000000005</v>
      </c>
      <c r="N414" s="203">
        <f t="shared" si="47"/>
        <v>5872.2179999999998</v>
      </c>
      <c r="R414" s="202">
        <f>INDEX('BEFC_17-18'!$AF$1:$AF$505,MATCH('Spending per Student Analysis'!$A414,'BEFC_17-18'!A:A,0))</f>
        <v>9073303.7100000009</v>
      </c>
      <c r="S414" s="202"/>
      <c r="T414" s="202">
        <f>INDEX('BEFC_17-18'!$AD$1:$AD$505,MATCH('Spending per Student Analysis'!$A414,'BEFC_17-18'!A:A,0))</f>
        <v>904223</v>
      </c>
      <c r="AB414" s="202">
        <f>INDEX('Base Analysis'!$Q$1:$Q$503,MATCH('Spending per Student Analysis'!$A414,'Base Analysis'!A:A,0))</f>
        <v>11071214.270072805</v>
      </c>
      <c r="AC414" s="201">
        <f t="shared" si="48"/>
        <v>-1997910.5600728039</v>
      </c>
    </row>
    <row r="415" spans="1:29" x14ac:dyDescent="0.2">
      <c r="A415" s="199">
        <v>123460302</v>
      </c>
      <c r="B415" s="200" t="s">
        <v>475</v>
      </c>
      <c r="C415" s="200" t="s">
        <v>476</v>
      </c>
      <c r="D415" s="197">
        <f>INDEX('BEFC_17-18'!$F$1:$F$505,MATCH('Spending per Student Analysis'!$A415,'BEFC_17-18'!A:A,0))</f>
        <v>0.70150000000000001</v>
      </c>
      <c r="E415" s="197">
        <f t="shared" si="42"/>
        <v>449</v>
      </c>
      <c r="F415" s="201">
        <f t="shared" si="43"/>
        <v>16624.546691721403</v>
      </c>
      <c r="G415" s="211">
        <f t="shared" si="45"/>
        <v>91</v>
      </c>
      <c r="H415" s="202">
        <f t="shared" si="44"/>
        <v>15272.342799594642</v>
      </c>
      <c r="I415" s="211">
        <f t="shared" si="46"/>
        <v>55</v>
      </c>
      <c r="K415" s="202">
        <f>INDEX('LECI_17-18'!$L$1:$L$507,MATCH('Spending per Student Analysis'!$A415,'LECI_17-18'!A:A,0))</f>
        <v>130856777.75</v>
      </c>
      <c r="L415" s="203">
        <f>INDEX('BEFC_17-18'!$T$1:$T$506,MATCH('Spending per Student Analysis'!$A415,'BEFC_17-18'!A:A,0))</f>
        <v>7871.299</v>
      </c>
      <c r="M415" s="203">
        <f>INDEX('BEFC_17-18'!$Z$1:$Z$506,MATCH('Spending per Student Analysis'!$A415,'BEFC_17-18'!A:A,0))</f>
        <v>696.92</v>
      </c>
      <c r="N415" s="203">
        <f t="shared" si="47"/>
        <v>8568.2189999999991</v>
      </c>
      <c r="R415" s="202">
        <f>INDEX('BEFC_17-18'!$AF$1:$AF$505,MATCH('Spending per Student Analysis'!$A415,'BEFC_17-18'!A:A,0))</f>
        <v>5793682.9800000004</v>
      </c>
      <c r="S415" s="202"/>
      <c r="T415" s="202">
        <f>INDEX('BEFC_17-18'!$AD$1:$AD$505,MATCH('Spending per Student Analysis'!$A415,'BEFC_17-18'!A:A,0))</f>
        <v>922297</v>
      </c>
      <c r="AB415" s="202">
        <f>INDEX('Base Analysis'!$Q$1:$Q$503,MATCH('Spending per Student Analysis'!$A415,'Base Analysis'!A:A,0))</f>
        <v>11292515.074220283</v>
      </c>
      <c r="AC415" s="201">
        <f t="shared" si="48"/>
        <v>-5498832.0942202825</v>
      </c>
    </row>
    <row r="416" spans="1:29" x14ac:dyDescent="0.2">
      <c r="A416" s="199">
        <v>123460504</v>
      </c>
      <c r="B416" s="200" t="s">
        <v>477</v>
      </c>
      <c r="C416" s="200" t="s">
        <v>476</v>
      </c>
      <c r="D416" s="197">
        <f>INDEX('BEFC_17-18'!$F$1:$F$505,MATCH('Spending per Student Analysis'!$A416,'BEFC_17-18'!A:A,0))</f>
        <v>0.54969999999999997</v>
      </c>
      <c r="E416" s="197">
        <f t="shared" si="42"/>
        <v>484</v>
      </c>
      <c r="F416" s="201">
        <f t="shared" si="43"/>
        <v>81271.243669105243</v>
      </c>
      <c r="G416" s="211">
        <f t="shared" si="45"/>
        <v>1</v>
      </c>
      <c r="H416" s="202">
        <f t="shared" si="44"/>
        <v>38216.194760518658</v>
      </c>
      <c r="I416" s="211">
        <f t="shared" si="46"/>
        <v>1</v>
      </c>
      <c r="K416" s="202">
        <f>INDEX('LECI_17-18'!$L$1:$L$507,MATCH('Spending per Student Analysis'!$A416,'LECI_17-18'!A:A,0))</f>
        <v>144419</v>
      </c>
      <c r="L416" s="203">
        <f>INDEX('BEFC_17-18'!$T$1:$T$506,MATCH('Spending per Student Analysis'!$A416,'BEFC_17-18'!A:A,0))</f>
        <v>1.7769999999999999</v>
      </c>
      <c r="M416" s="203">
        <f>INDEX('BEFC_17-18'!$Z$1:$Z$506,MATCH('Spending per Student Analysis'!$A416,'BEFC_17-18'!A:A,0))</f>
        <v>2.0019999999999998</v>
      </c>
      <c r="N416" s="203">
        <f t="shared" si="47"/>
        <v>3.7789999999999999</v>
      </c>
      <c r="R416" s="202">
        <f>INDEX('BEFC_17-18'!$AF$1:$AF$505,MATCH('Spending per Student Analysis'!$A416,'BEFC_17-18'!A:A,0))</f>
        <v>34363.769999999997</v>
      </c>
      <c r="S416" s="202"/>
      <c r="T416" s="202">
        <f>INDEX('BEFC_17-18'!$AD$1:$AD$505,MATCH('Spending per Student Analysis'!$A416,'BEFC_17-18'!A:A,0))</f>
        <v>33</v>
      </c>
      <c r="AB416" s="202">
        <f>INDEX('Base Analysis'!$Q$1:$Q$503,MATCH('Spending per Student Analysis'!$A416,'Base Analysis'!A:A,0))</f>
        <v>399.94681538022201</v>
      </c>
      <c r="AC416" s="201">
        <f t="shared" si="48"/>
        <v>33963.823184619774</v>
      </c>
    </row>
    <row r="417" spans="1:29" x14ac:dyDescent="0.2">
      <c r="A417" s="199">
        <v>123461302</v>
      </c>
      <c r="B417" s="200" t="s">
        <v>478</v>
      </c>
      <c r="C417" s="200" t="s">
        <v>476</v>
      </c>
      <c r="D417" s="197">
        <f>INDEX('BEFC_17-18'!$F$1:$F$505,MATCH('Spending per Student Analysis'!$A417,'BEFC_17-18'!A:A,0))</f>
        <v>0.70040000000000002</v>
      </c>
      <c r="E417" s="197">
        <f t="shared" si="42"/>
        <v>450</v>
      </c>
      <c r="F417" s="201">
        <f t="shared" si="43"/>
        <v>21410.07289264903</v>
      </c>
      <c r="G417" s="211">
        <f t="shared" si="45"/>
        <v>8</v>
      </c>
      <c r="H417" s="202">
        <f t="shared" si="44"/>
        <v>19532.047617831242</v>
      </c>
      <c r="I417" s="211">
        <f t="shared" si="46"/>
        <v>6</v>
      </c>
      <c r="K417" s="202">
        <f>INDEX('LECI_17-18'!$L$1:$L$507,MATCH('Spending per Student Analysis'!$A417,'LECI_17-18'!A:A,0))</f>
        <v>99403863.980000004</v>
      </c>
      <c r="L417" s="203">
        <f>INDEX('BEFC_17-18'!$T$1:$T$506,MATCH('Spending per Student Analysis'!$A417,'BEFC_17-18'!A:A,0))</f>
        <v>4642.8549999999996</v>
      </c>
      <c r="M417" s="203">
        <f>INDEX('BEFC_17-18'!$Z$1:$Z$506,MATCH('Spending per Student Analysis'!$A417,'BEFC_17-18'!A:A,0))</f>
        <v>446.41500000000002</v>
      </c>
      <c r="N417" s="203">
        <f t="shared" si="47"/>
        <v>5089.2699999999995</v>
      </c>
      <c r="R417" s="202">
        <f>INDEX('BEFC_17-18'!$AF$1:$AF$505,MATCH('Spending per Student Analysis'!$A417,'BEFC_17-18'!A:A,0))</f>
        <v>4334834.4800000004</v>
      </c>
      <c r="S417" s="202"/>
      <c r="T417" s="202">
        <f>INDEX('BEFC_17-18'!$AD$1:$AD$505,MATCH('Spending per Student Analysis'!$A417,'BEFC_17-18'!A:A,0))</f>
        <v>515501</v>
      </c>
      <c r="AB417" s="202">
        <f>INDEX('Base Analysis'!$Q$1:$Q$503,MATCH('Spending per Student Analysis'!$A417,'Base Analysis'!A:A,0))</f>
        <v>6311744.8550721342</v>
      </c>
      <c r="AC417" s="201">
        <f t="shared" si="48"/>
        <v>-1976910.3750721337</v>
      </c>
    </row>
    <row r="418" spans="1:29" x14ac:dyDescent="0.2">
      <c r="A418" s="199">
        <v>123461602</v>
      </c>
      <c r="B418" s="200" t="s">
        <v>479</v>
      </c>
      <c r="C418" s="200" t="s">
        <v>476</v>
      </c>
      <c r="D418" s="197">
        <f>INDEX('BEFC_17-18'!$F$1:$F$505,MATCH('Spending per Student Analysis'!$A418,'BEFC_17-18'!A:A,0))</f>
        <v>0.59870000000000001</v>
      </c>
      <c r="E418" s="197">
        <f t="shared" si="42"/>
        <v>474</v>
      </c>
      <c r="F418" s="201">
        <f t="shared" si="43"/>
        <v>20166.754022886282</v>
      </c>
      <c r="G418" s="211">
        <f t="shared" si="45"/>
        <v>17</v>
      </c>
      <c r="H418" s="202">
        <f t="shared" si="44"/>
        <v>18774.586383481095</v>
      </c>
      <c r="I418" s="211">
        <f t="shared" si="46"/>
        <v>10</v>
      </c>
      <c r="K418" s="202">
        <f>INDEX('LECI_17-18'!$L$1:$L$507,MATCH('Spending per Student Analysis'!$A418,'LECI_17-18'!A:A,0))</f>
        <v>97961661.340000004</v>
      </c>
      <c r="L418" s="203">
        <f>INDEX('BEFC_17-18'!$T$1:$T$506,MATCH('Spending per Student Analysis'!$A418,'BEFC_17-18'!A:A,0))</f>
        <v>4857.5820000000003</v>
      </c>
      <c r="M418" s="203">
        <f>INDEX('BEFC_17-18'!$Z$1:$Z$506,MATCH('Spending per Student Analysis'!$A418,'BEFC_17-18'!A:A,0))</f>
        <v>360.19799999999998</v>
      </c>
      <c r="N418" s="203">
        <f t="shared" si="47"/>
        <v>5217.7800000000007</v>
      </c>
      <c r="R418" s="202">
        <f>INDEX('BEFC_17-18'!$AF$1:$AF$505,MATCH('Spending per Student Analysis'!$A418,'BEFC_17-18'!A:A,0))</f>
        <v>2862103.59</v>
      </c>
      <c r="S418" s="202"/>
      <c r="T418" s="202">
        <f>INDEX('BEFC_17-18'!$AD$1:$AD$505,MATCH('Spending per Student Analysis'!$A418,'BEFC_17-18'!A:A,0))</f>
        <v>343644</v>
      </c>
      <c r="AB418" s="202">
        <f>INDEX('Base Analysis'!$Q$1:$Q$503,MATCH('Spending per Student Analysis'!$A418,'Base Analysis'!A:A,0))</f>
        <v>4207539.0893404717</v>
      </c>
      <c r="AC418" s="201">
        <f t="shared" si="48"/>
        <v>-1345435.4993404718</v>
      </c>
    </row>
    <row r="419" spans="1:29" x14ac:dyDescent="0.2">
      <c r="A419" s="199">
        <v>123463603</v>
      </c>
      <c r="B419" s="200" t="s">
        <v>480</v>
      </c>
      <c r="C419" s="200" t="s">
        <v>476</v>
      </c>
      <c r="D419" s="197">
        <f>INDEX('BEFC_17-18'!$F$1:$F$505,MATCH('Spending per Student Analysis'!$A419,'BEFC_17-18'!A:A,0))</f>
        <v>0.65310000000000001</v>
      </c>
      <c r="E419" s="197">
        <f t="shared" si="42"/>
        <v>462</v>
      </c>
      <c r="F419" s="201">
        <f t="shared" si="43"/>
        <v>18124.694962131158</v>
      </c>
      <c r="G419" s="211">
        <f t="shared" si="45"/>
        <v>45</v>
      </c>
      <c r="H419" s="202">
        <f t="shared" si="44"/>
        <v>17441.457589241709</v>
      </c>
      <c r="I419" s="211">
        <f t="shared" si="46"/>
        <v>21</v>
      </c>
      <c r="K419" s="202">
        <f>INDEX('LECI_17-18'!$L$1:$L$507,MATCH('Spending per Student Analysis'!$A419,'LECI_17-18'!A:A,0))</f>
        <v>84930689.370000005</v>
      </c>
      <c r="L419" s="203">
        <f>INDEX('BEFC_17-18'!$T$1:$T$506,MATCH('Spending per Student Analysis'!$A419,'BEFC_17-18'!A:A,0))</f>
        <v>4685.91</v>
      </c>
      <c r="M419" s="203">
        <f>INDEX('BEFC_17-18'!$Z$1:$Z$506,MATCH('Spending per Student Analysis'!$A419,'BEFC_17-18'!A:A,0))</f>
        <v>183.56200000000001</v>
      </c>
      <c r="N419" s="203">
        <f t="shared" si="47"/>
        <v>4869.4719999999998</v>
      </c>
      <c r="R419" s="202">
        <f>INDEX('BEFC_17-18'!$AF$1:$AF$505,MATCH('Spending per Student Analysis'!$A419,'BEFC_17-18'!A:A,0))</f>
        <v>4419973.5199999996</v>
      </c>
      <c r="S419" s="202"/>
      <c r="T419" s="202">
        <f>INDEX('BEFC_17-18'!$AD$1:$AD$505,MATCH('Spending per Student Analysis'!$A419,'BEFC_17-18'!A:A,0))</f>
        <v>484432</v>
      </c>
      <c r="AB419" s="202">
        <f>INDEX('Base Analysis'!$Q$1:$Q$503,MATCH('Spending per Student Analysis'!$A419,'Base Analysis'!A:A,0))</f>
        <v>5931334.0464599263</v>
      </c>
      <c r="AC419" s="201">
        <f t="shared" si="48"/>
        <v>-1511360.5264599267</v>
      </c>
    </row>
    <row r="420" spans="1:29" x14ac:dyDescent="0.2">
      <c r="A420" s="199">
        <v>123463803</v>
      </c>
      <c r="B420" s="200" t="s">
        <v>481</v>
      </c>
      <c r="C420" s="200" t="s">
        <v>476</v>
      </c>
      <c r="D420" s="197">
        <f>INDEX('BEFC_17-18'!$F$1:$F$505,MATCH('Spending per Student Analysis'!$A420,'BEFC_17-18'!A:A,0))</f>
        <v>0.84019999999999995</v>
      </c>
      <c r="E420" s="197">
        <f t="shared" si="42"/>
        <v>387</v>
      </c>
      <c r="F420" s="201">
        <f t="shared" si="43"/>
        <v>20466.164638690705</v>
      </c>
      <c r="G420" s="211">
        <f t="shared" si="45"/>
        <v>12</v>
      </c>
      <c r="H420" s="202">
        <f t="shared" si="44"/>
        <v>18483.388995597372</v>
      </c>
      <c r="I420" s="211">
        <f t="shared" si="46"/>
        <v>12</v>
      </c>
      <c r="K420" s="202">
        <f>INDEX('LECI_17-18'!$L$1:$L$507,MATCH('Spending per Student Analysis'!$A420,'LECI_17-18'!A:A,0))</f>
        <v>13703141</v>
      </c>
      <c r="L420" s="203">
        <f>INDEX('BEFC_17-18'!$T$1:$T$506,MATCH('Spending per Student Analysis'!$A420,'BEFC_17-18'!A:A,0))</f>
        <v>669.55100000000004</v>
      </c>
      <c r="M420" s="203">
        <f>INDEX('BEFC_17-18'!$Z$1:$Z$506,MATCH('Spending per Student Analysis'!$A420,'BEFC_17-18'!A:A,0))</f>
        <v>71.825000000000003</v>
      </c>
      <c r="N420" s="203">
        <f t="shared" si="47"/>
        <v>741.37600000000009</v>
      </c>
      <c r="R420" s="202">
        <f>INDEX('BEFC_17-18'!$AF$1:$AF$505,MATCH('Spending per Student Analysis'!$A420,'BEFC_17-18'!A:A,0))</f>
        <v>798512.87</v>
      </c>
      <c r="S420" s="202"/>
      <c r="T420" s="202">
        <f>INDEX('BEFC_17-18'!$AD$1:$AD$505,MATCH('Spending per Student Analysis'!$A420,'BEFC_17-18'!A:A,0))</f>
        <v>109658</v>
      </c>
      <c r="AB420" s="202">
        <f>INDEX('Base Analysis'!$Q$1:$Q$503,MATCH('Spending per Student Analysis'!$A420,'Base Analysis'!A:A,0))</f>
        <v>1342640.061408865</v>
      </c>
      <c r="AC420" s="201">
        <f t="shared" si="48"/>
        <v>-544127.19140886504</v>
      </c>
    </row>
    <row r="421" spans="1:29" x14ac:dyDescent="0.2">
      <c r="A421" s="199">
        <v>123464502</v>
      </c>
      <c r="B421" s="200" t="s">
        <v>482</v>
      </c>
      <c r="C421" s="200" t="s">
        <v>476</v>
      </c>
      <c r="D421" s="197">
        <f>INDEX('BEFC_17-18'!$F$1:$F$505,MATCH('Spending per Student Analysis'!$A421,'BEFC_17-18'!A:A,0))</f>
        <v>0.46210000000000001</v>
      </c>
      <c r="E421" s="197">
        <f t="shared" si="42"/>
        <v>498</v>
      </c>
      <c r="F421" s="201">
        <f t="shared" si="43"/>
        <v>25707.530581378447</v>
      </c>
      <c r="G421" s="211">
        <f t="shared" si="45"/>
        <v>2</v>
      </c>
      <c r="H421" s="202">
        <f t="shared" si="44"/>
        <v>24940.52771340766</v>
      </c>
      <c r="I421" s="211">
        <f t="shared" si="46"/>
        <v>2</v>
      </c>
      <c r="K421" s="202">
        <f>INDEX('LECI_17-18'!$L$1:$L$507,MATCH('Spending per Student Analysis'!$A421,'LECI_17-18'!A:A,0))</f>
        <v>210646400.16</v>
      </c>
      <c r="L421" s="203">
        <f>INDEX('BEFC_17-18'!$T$1:$T$506,MATCH('Spending per Student Analysis'!$A421,'BEFC_17-18'!A:A,0))</f>
        <v>8193.9570000000003</v>
      </c>
      <c r="M421" s="203">
        <f>INDEX('BEFC_17-18'!$Z$1:$Z$506,MATCH('Spending per Student Analysis'!$A421,'BEFC_17-18'!A:A,0))</f>
        <v>251.99100000000001</v>
      </c>
      <c r="N421" s="203">
        <f t="shared" si="47"/>
        <v>8445.9480000000003</v>
      </c>
      <c r="R421" s="202">
        <f>INDEX('BEFC_17-18'!$AF$1:$AF$505,MATCH('Spending per Student Analysis'!$A421,'BEFC_17-18'!A:A,0))</f>
        <v>3497127.54</v>
      </c>
      <c r="S421" s="202"/>
      <c r="T421" s="202">
        <f>INDEX('BEFC_17-18'!$AD$1:$AD$505,MATCH('Spending per Student Analysis'!$A421,'BEFC_17-18'!A:A,0))</f>
        <v>395818</v>
      </c>
      <c r="AB421" s="202">
        <f>INDEX('Base Analysis'!$Q$1:$Q$503,MATCH('Spending per Student Analysis'!$A421,'Base Analysis'!A:A,0))</f>
        <v>4846360.1859142054</v>
      </c>
      <c r="AC421" s="201">
        <f t="shared" si="48"/>
        <v>-1349232.6459142053</v>
      </c>
    </row>
    <row r="422" spans="1:29" x14ac:dyDescent="0.2">
      <c r="A422" s="199">
        <v>123464603</v>
      </c>
      <c r="B422" s="200" t="s">
        <v>483</v>
      </c>
      <c r="C422" s="200" t="s">
        <v>476</v>
      </c>
      <c r="D422" s="197">
        <f>INDEX('BEFC_17-18'!$F$1:$F$505,MATCH('Spending per Student Analysis'!$A422,'BEFC_17-18'!A:A,0))</f>
        <v>0.50629999999999997</v>
      </c>
      <c r="E422" s="197">
        <f t="shared" si="42"/>
        <v>490</v>
      </c>
      <c r="F422" s="201">
        <f t="shared" si="43"/>
        <v>18160.461156605124</v>
      </c>
      <c r="G422" s="211">
        <f t="shared" si="45"/>
        <v>44</v>
      </c>
      <c r="H422" s="202">
        <f t="shared" si="44"/>
        <v>16559.162620364365</v>
      </c>
      <c r="I422" s="211">
        <f t="shared" si="46"/>
        <v>31</v>
      </c>
      <c r="K422" s="202">
        <f>INDEX('LECI_17-18'!$L$1:$L$507,MATCH('Spending per Student Analysis'!$A422,'LECI_17-18'!A:A,0))</f>
        <v>40197781.240000002</v>
      </c>
      <c r="L422" s="203">
        <f>INDEX('BEFC_17-18'!$T$1:$T$506,MATCH('Spending per Student Analysis'!$A422,'BEFC_17-18'!A:A,0))</f>
        <v>2213.4780000000001</v>
      </c>
      <c r="M422" s="203">
        <f>INDEX('BEFC_17-18'!$Z$1:$Z$506,MATCH('Spending per Student Analysis'!$A422,'BEFC_17-18'!A:A,0))</f>
        <v>214.047</v>
      </c>
      <c r="N422" s="203">
        <f t="shared" si="47"/>
        <v>2427.5250000000001</v>
      </c>
      <c r="R422" s="202">
        <f>INDEX('BEFC_17-18'!$AF$1:$AF$505,MATCH('Spending per Student Analysis'!$A422,'BEFC_17-18'!A:A,0))</f>
        <v>1935595.26</v>
      </c>
      <c r="S422" s="202"/>
      <c r="T422" s="202">
        <f>INDEX('BEFC_17-18'!$AD$1:$AD$505,MATCH('Spending per Student Analysis'!$A422,'BEFC_17-18'!A:A,0))</f>
        <v>199163</v>
      </c>
      <c r="AB422" s="202">
        <f>INDEX('Base Analysis'!$Q$1:$Q$503,MATCH('Spending per Student Analysis'!$A422,'Base Analysis'!A:A,0))</f>
        <v>2438527.8194701006</v>
      </c>
      <c r="AC422" s="201">
        <f t="shared" si="48"/>
        <v>-502932.55947010056</v>
      </c>
    </row>
    <row r="423" spans="1:29" x14ac:dyDescent="0.2">
      <c r="A423" s="199">
        <v>123465303</v>
      </c>
      <c r="B423" s="200" t="s">
        <v>484</v>
      </c>
      <c r="C423" s="200" t="s">
        <v>476</v>
      </c>
      <c r="D423" s="197">
        <f>INDEX('BEFC_17-18'!$F$1:$F$505,MATCH('Spending per Student Analysis'!$A423,'BEFC_17-18'!A:A,0))</f>
        <v>0.53439999999999999</v>
      </c>
      <c r="E423" s="197">
        <f t="shared" si="42"/>
        <v>487</v>
      </c>
      <c r="F423" s="201">
        <f t="shared" si="43"/>
        <v>18021.098731047499</v>
      </c>
      <c r="G423" s="211">
        <f t="shared" si="45"/>
        <v>48</v>
      </c>
      <c r="H423" s="202">
        <f t="shared" si="44"/>
        <v>16847.846441111233</v>
      </c>
      <c r="I423" s="211">
        <f t="shared" si="46"/>
        <v>26</v>
      </c>
      <c r="K423" s="202">
        <f>INDEX('LECI_17-18'!$L$1:$L$507,MATCH('Spending per Student Analysis'!$A423,'LECI_17-18'!A:A,0))</f>
        <v>87143581.909999996</v>
      </c>
      <c r="L423" s="203">
        <f>INDEX('BEFC_17-18'!$T$1:$T$506,MATCH('Spending per Student Analysis'!$A423,'BEFC_17-18'!A:A,0))</f>
        <v>4835.6419999999998</v>
      </c>
      <c r="M423" s="203">
        <f>INDEX('BEFC_17-18'!$Z$1:$Z$506,MATCH('Spending per Student Analysis'!$A423,'BEFC_17-18'!A:A,0))</f>
        <v>336.745</v>
      </c>
      <c r="N423" s="203">
        <f t="shared" si="47"/>
        <v>5172.3869999999997</v>
      </c>
      <c r="R423" s="202">
        <f>INDEX('BEFC_17-18'!$AF$1:$AF$505,MATCH('Spending per Student Analysis'!$A423,'BEFC_17-18'!A:A,0))</f>
        <v>6401299.4900000002</v>
      </c>
      <c r="S423" s="202"/>
      <c r="T423" s="202">
        <f>INDEX('BEFC_17-18'!$AD$1:$AD$505,MATCH('Spending per Student Analysis'!$A423,'BEFC_17-18'!A:A,0))</f>
        <v>364794</v>
      </c>
      <c r="AB423" s="202">
        <f>INDEX('Base Analysis'!$Q$1:$Q$503,MATCH('Spending per Student Analysis'!$A423,'Base Analysis'!A:A,0))</f>
        <v>4466501.8619725462</v>
      </c>
      <c r="AC423" s="201">
        <f t="shared" si="48"/>
        <v>1934797.628027454</v>
      </c>
    </row>
    <row r="424" spans="1:29" x14ac:dyDescent="0.2">
      <c r="A424" s="199">
        <v>123465602</v>
      </c>
      <c r="B424" s="200" t="s">
        <v>485</v>
      </c>
      <c r="C424" s="200" t="s">
        <v>476</v>
      </c>
      <c r="D424" s="197">
        <f>INDEX('BEFC_17-18'!$F$1:$F$505,MATCH('Spending per Student Analysis'!$A424,'BEFC_17-18'!A:A,0))</f>
        <v>0.94620000000000004</v>
      </c>
      <c r="E424" s="197">
        <f t="shared" si="42"/>
        <v>316</v>
      </c>
      <c r="F424" s="201">
        <f t="shared" si="43"/>
        <v>17477.544394118195</v>
      </c>
      <c r="G424" s="211">
        <f t="shared" si="45"/>
        <v>64</v>
      </c>
      <c r="H424" s="202">
        <f t="shared" si="44"/>
        <v>13440.541917504233</v>
      </c>
      <c r="I424" s="211">
        <f t="shared" si="46"/>
        <v>130</v>
      </c>
      <c r="K424" s="202">
        <f>INDEX('LECI_17-18'!$L$1:$L$507,MATCH('Spending per Student Analysis'!$A424,'LECI_17-18'!A:A,0))</f>
        <v>136448220.25999999</v>
      </c>
      <c r="L424" s="203">
        <f>INDEX('BEFC_17-18'!$T$1:$T$506,MATCH('Spending per Student Analysis'!$A424,'BEFC_17-18'!A:A,0))</f>
        <v>7807.0590000000002</v>
      </c>
      <c r="M424" s="203">
        <f>INDEX('BEFC_17-18'!$Z$1:$Z$506,MATCH('Spending per Student Analysis'!$A424,'BEFC_17-18'!A:A,0))</f>
        <v>2344.9290000000001</v>
      </c>
      <c r="N424" s="203">
        <f t="shared" si="47"/>
        <v>10151.988000000001</v>
      </c>
      <c r="R424" s="202">
        <f>INDEX('BEFC_17-18'!$AF$1:$AF$505,MATCH('Spending per Student Analysis'!$A424,'BEFC_17-18'!A:A,0))</f>
        <v>10610444.689999999</v>
      </c>
      <c r="S424" s="202"/>
      <c r="T424" s="202">
        <f>INDEX('BEFC_17-18'!$AD$1:$AD$505,MATCH('Spending per Student Analysis'!$A424,'BEFC_17-18'!A:A,0))</f>
        <v>1742177</v>
      </c>
      <c r="AB424" s="202">
        <f>INDEX('Base Analysis'!$Q$1:$Q$503,MATCH('Spending per Student Analysis'!$A424,'Base Analysis'!A:A,0))</f>
        <v>21331038.763715167</v>
      </c>
      <c r="AC424" s="201">
        <f t="shared" si="48"/>
        <v>-10720594.073715167</v>
      </c>
    </row>
    <row r="425" spans="1:29" x14ac:dyDescent="0.2">
      <c r="A425" s="199">
        <v>123465702</v>
      </c>
      <c r="B425" s="200" t="s">
        <v>486</v>
      </c>
      <c r="C425" s="200" t="s">
        <v>476</v>
      </c>
      <c r="D425" s="197">
        <f>INDEX('BEFC_17-18'!$F$1:$F$505,MATCH('Spending per Student Analysis'!$A425,'BEFC_17-18'!A:A,0))</f>
        <v>0.68069999999999997</v>
      </c>
      <c r="E425" s="197">
        <f t="shared" si="42"/>
        <v>456</v>
      </c>
      <c r="F425" s="201">
        <f t="shared" si="43"/>
        <v>17384.056689339144</v>
      </c>
      <c r="G425" s="211">
        <f t="shared" si="45"/>
        <v>70</v>
      </c>
      <c r="H425" s="202">
        <f t="shared" si="44"/>
        <v>15861.482907480915</v>
      </c>
      <c r="I425" s="211">
        <f t="shared" si="46"/>
        <v>40</v>
      </c>
      <c r="K425" s="202">
        <f>INDEX('LECI_17-18'!$L$1:$L$507,MATCH('Spending per Student Analysis'!$A425,'LECI_17-18'!A:A,0))</f>
        <v>217694839.94999999</v>
      </c>
      <c r="L425" s="203">
        <f>INDEX('BEFC_17-18'!$T$1:$T$506,MATCH('Spending per Student Analysis'!$A425,'BEFC_17-18'!A:A,0))</f>
        <v>12522.672</v>
      </c>
      <c r="M425" s="203">
        <f>INDEX('BEFC_17-18'!$Z$1:$Z$506,MATCH('Spending per Student Analysis'!$A425,'BEFC_17-18'!A:A,0))</f>
        <v>1202.075</v>
      </c>
      <c r="N425" s="203">
        <f t="shared" si="47"/>
        <v>13724.747000000001</v>
      </c>
      <c r="R425" s="202">
        <f>INDEX('BEFC_17-18'!$AF$1:$AF$505,MATCH('Spending per Student Analysis'!$A425,'BEFC_17-18'!A:A,0))</f>
        <v>8946721.9199999999</v>
      </c>
      <c r="S425" s="202"/>
      <c r="T425" s="202">
        <f>INDEX('BEFC_17-18'!$AD$1:$AD$505,MATCH('Spending per Student Analysis'!$A425,'BEFC_17-18'!A:A,0))</f>
        <v>1273610</v>
      </c>
      <c r="AB425" s="202">
        <f>INDEX('Base Analysis'!$Q$1:$Q$503,MATCH('Spending per Student Analysis'!$A425,'Base Analysis'!A:A,0))</f>
        <v>15593946.794070065</v>
      </c>
      <c r="AC425" s="201">
        <f t="shared" si="48"/>
        <v>-6647224.8740700651</v>
      </c>
    </row>
    <row r="426" spans="1:29" x14ac:dyDescent="0.2">
      <c r="A426" s="199">
        <v>123466103</v>
      </c>
      <c r="B426" s="200" t="s">
        <v>487</v>
      </c>
      <c r="C426" s="200" t="s">
        <v>476</v>
      </c>
      <c r="D426" s="197">
        <f>INDEX('BEFC_17-18'!$F$1:$F$505,MATCH('Spending per Student Analysis'!$A426,'BEFC_17-18'!A:A,0))</f>
        <v>0.56789999999999996</v>
      </c>
      <c r="E426" s="197">
        <f t="shared" si="42"/>
        <v>478</v>
      </c>
      <c r="F426" s="201">
        <f t="shared" si="43"/>
        <v>15224.321740663927</v>
      </c>
      <c r="G426" s="211">
        <f t="shared" si="45"/>
        <v>163</v>
      </c>
      <c r="H426" s="202">
        <f t="shared" si="44"/>
        <v>14187.244443476988</v>
      </c>
      <c r="I426" s="211">
        <f t="shared" si="46"/>
        <v>91</v>
      </c>
      <c r="K426" s="202">
        <f>INDEX('LECI_17-18'!$L$1:$L$507,MATCH('Spending per Student Analysis'!$A426,'LECI_17-18'!A:A,0))</f>
        <v>85379716.670000002</v>
      </c>
      <c r="L426" s="203">
        <f>INDEX('BEFC_17-18'!$T$1:$T$506,MATCH('Spending per Student Analysis'!$A426,'BEFC_17-18'!A:A,0))</f>
        <v>5608.1130000000003</v>
      </c>
      <c r="M426" s="203">
        <f>INDEX('BEFC_17-18'!$Z$1:$Z$506,MATCH('Spending per Student Analysis'!$A426,'BEFC_17-18'!A:A,0))</f>
        <v>409.94900000000001</v>
      </c>
      <c r="N426" s="203">
        <f t="shared" si="47"/>
        <v>6018.0619999999999</v>
      </c>
      <c r="R426" s="202">
        <f>INDEX('BEFC_17-18'!$AF$1:$AF$505,MATCH('Spending per Student Analysis'!$A426,'BEFC_17-18'!A:A,0))</f>
        <v>5826786.0099999998</v>
      </c>
      <c r="S426" s="202"/>
      <c r="T426" s="202">
        <f>INDEX('BEFC_17-18'!$AD$1:$AD$505,MATCH('Spending per Student Analysis'!$A426,'BEFC_17-18'!A:A,0))</f>
        <v>566328</v>
      </c>
      <c r="AB426" s="202">
        <f>INDEX('Base Analysis'!$Q$1:$Q$503,MATCH('Spending per Student Analysis'!$A426,'Base Analysis'!A:A,0))</f>
        <v>6934063.9600215051</v>
      </c>
      <c r="AC426" s="201">
        <f t="shared" si="48"/>
        <v>-1107277.9500215054</v>
      </c>
    </row>
    <row r="427" spans="1:29" x14ac:dyDescent="0.2">
      <c r="A427" s="199">
        <v>123466303</v>
      </c>
      <c r="B427" s="200" t="s">
        <v>488</v>
      </c>
      <c r="C427" s="200" t="s">
        <v>476</v>
      </c>
      <c r="D427" s="197">
        <f>INDEX('BEFC_17-18'!$F$1:$F$505,MATCH('Spending per Student Analysis'!$A427,'BEFC_17-18'!A:A,0))</f>
        <v>0.74950000000000006</v>
      </c>
      <c r="E427" s="197">
        <f t="shared" si="42"/>
        <v>437</v>
      </c>
      <c r="F427" s="201">
        <f t="shared" si="43"/>
        <v>16186.349843526503</v>
      </c>
      <c r="G427" s="211">
        <f t="shared" si="45"/>
        <v>110</v>
      </c>
      <c r="H427" s="202">
        <f t="shared" si="44"/>
        <v>14720.588776714012</v>
      </c>
      <c r="I427" s="211">
        <f t="shared" si="46"/>
        <v>69</v>
      </c>
      <c r="K427" s="202">
        <f>INDEX('LECI_17-18'!$L$1:$L$507,MATCH('Spending per Student Analysis'!$A427,'LECI_17-18'!A:A,0))</f>
        <v>55177389</v>
      </c>
      <c r="L427" s="203">
        <f>INDEX('BEFC_17-18'!$T$1:$T$506,MATCH('Spending per Student Analysis'!$A427,'BEFC_17-18'!A:A,0))</f>
        <v>3408.884</v>
      </c>
      <c r="M427" s="203">
        <f>INDEX('BEFC_17-18'!$Z$1:$Z$506,MATCH('Spending per Student Analysis'!$A427,'BEFC_17-18'!A:A,0))</f>
        <v>339.43</v>
      </c>
      <c r="N427" s="203">
        <f t="shared" si="47"/>
        <v>3748.3139999999999</v>
      </c>
      <c r="R427" s="202">
        <f>INDEX('BEFC_17-18'!$AF$1:$AF$505,MATCH('Spending per Student Analysis'!$A427,'BEFC_17-18'!A:A,0))</f>
        <v>7681957.0300000003</v>
      </c>
      <c r="S427" s="202"/>
      <c r="T427" s="202">
        <f>INDEX('BEFC_17-18'!$AD$1:$AD$505,MATCH('Spending per Student Analysis'!$A427,'BEFC_17-18'!A:A,0))</f>
        <v>531933</v>
      </c>
      <c r="AB427" s="202">
        <f>INDEX('Base Analysis'!$Q$1:$Q$503,MATCH('Spending per Student Analysis'!$A427,'Base Analysis'!A:A,0))</f>
        <v>6512934.8451680988</v>
      </c>
      <c r="AC427" s="201">
        <f t="shared" si="48"/>
        <v>1169022.1848319015</v>
      </c>
    </row>
    <row r="428" spans="1:29" x14ac:dyDescent="0.2">
      <c r="A428" s="199">
        <v>123466403</v>
      </c>
      <c r="B428" s="200" t="s">
        <v>489</v>
      </c>
      <c r="C428" s="200" t="s">
        <v>476</v>
      </c>
      <c r="D428" s="197">
        <f>INDEX('BEFC_17-18'!$F$1:$F$505,MATCH('Spending per Student Analysis'!$A428,'BEFC_17-18'!A:A,0))</f>
        <v>1.2443</v>
      </c>
      <c r="E428" s="197">
        <f t="shared" si="42"/>
        <v>106</v>
      </c>
      <c r="F428" s="201">
        <f t="shared" si="43"/>
        <v>15976.967595435211</v>
      </c>
      <c r="G428" s="211">
        <f t="shared" si="45"/>
        <v>118</v>
      </c>
      <c r="H428" s="202">
        <f t="shared" si="44"/>
        <v>11356.232585399579</v>
      </c>
      <c r="I428" s="211">
        <f t="shared" si="46"/>
        <v>305</v>
      </c>
      <c r="K428" s="202">
        <f>INDEX('LECI_17-18'!$L$1:$L$507,MATCH('Spending per Student Analysis'!$A428,'LECI_17-18'!A:A,0))</f>
        <v>52432077.890000001</v>
      </c>
      <c r="L428" s="203">
        <f>INDEX('BEFC_17-18'!$T$1:$T$506,MATCH('Spending per Student Analysis'!$A428,'BEFC_17-18'!A:A,0))</f>
        <v>3281.7289999999998</v>
      </c>
      <c r="M428" s="203">
        <f>INDEX('BEFC_17-18'!$Z$1:$Z$506,MATCH('Spending per Student Analysis'!$A428,'BEFC_17-18'!A:A,0))</f>
        <v>1335.3019999999999</v>
      </c>
      <c r="N428" s="203">
        <f t="shared" si="47"/>
        <v>4617.0309999999999</v>
      </c>
      <c r="R428" s="202">
        <f>INDEX('BEFC_17-18'!$AF$1:$AF$505,MATCH('Spending per Student Analysis'!$A428,'BEFC_17-18'!A:A,0))</f>
        <v>9282636.0299999993</v>
      </c>
      <c r="S428" s="202"/>
      <c r="T428" s="202">
        <f>INDEX('BEFC_17-18'!$AD$1:$AD$505,MATCH('Spending per Student Analysis'!$A428,'BEFC_17-18'!A:A,0))</f>
        <v>1841945</v>
      </c>
      <c r="AB428" s="202">
        <f>INDEX('Base Analysis'!$Q$1:$Q$503,MATCH('Spending per Student Analysis'!$A428,'Base Analysis'!A:A,0))</f>
        <v>22552584.230515629</v>
      </c>
      <c r="AC428" s="201">
        <f t="shared" si="48"/>
        <v>-13269948.20051563</v>
      </c>
    </row>
    <row r="429" spans="1:29" x14ac:dyDescent="0.2">
      <c r="A429" s="199">
        <v>123467103</v>
      </c>
      <c r="B429" s="200" t="s">
        <v>490</v>
      </c>
      <c r="C429" s="200" t="s">
        <v>476</v>
      </c>
      <c r="D429" s="197">
        <f>INDEX('BEFC_17-18'!$F$1:$F$505,MATCH('Spending per Student Analysis'!$A429,'BEFC_17-18'!A:A,0))</f>
        <v>0.66800000000000004</v>
      </c>
      <c r="E429" s="197">
        <f t="shared" si="42"/>
        <v>459</v>
      </c>
      <c r="F429" s="201">
        <f t="shared" si="43"/>
        <v>15862.121815468468</v>
      </c>
      <c r="G429" s="211">
        <f t="shared" si="45"/>
        <v>127</v>
      </c>
      <c r="H429" s="202">
        <f t="shared" si="44"/>
        <v>14407.565633785074</v>
      </c>
      <c r="I429" s="211">
        <f t="shared" si="46"/>
        <v>84</v>
      </c>
      <c r="K429" s="202">
        <f>INDEX('LECI_17-18'!$L$1:$L$507,MATCH('Spending per Student Analysis'!$A429,'LECI_17-18'!A:A,0))</f>
        <v>105216578.84</v>
      </c>
      <c r="L429" s="203">
        <f>INDEX('BEFC_17-18'!$T$1:$T$506,MATCH('Spending per Student Analysis'!$A429,'BEFC_17-18'!A:A,0))</f>
        <v>6633.1970000000001</v>
      </c>
      <c r="M429" s="203">
        <f>INDEX('BEFC_17-18'!$Z$1:$Z$506,MATCH('Spending per Student Analysis'!$A429,'BEFC_17-18'!A:A,0))</f>
        <v>669.673</v>
      </c>
      <c r="N429" s="203">
        <f t="shared" si="47"/>
        <v>7302.87</v>
      </c>
      <c r="R429" s="202">
        <f>INDEX('BEFC_17-18'!$AF$1:$AF$505,MATCH('Spending per Student Analysis'!$A429,'BEFC_17-18'!A:A,0))</f>
        <v>8663374.4900000002</v>
      </c>
      <c r="S429" s="202"/>
      <c r="T429" s="202">
        <f>INDEX('BEFC_17-18'!$AD$1:$AD$505,MATCH('Spending per Student Analysis'!$A429,'BEFC_17-18'!A:A,0))</f>
        <v>784962</v>
      </c>
      <c r="AB429" s="202">
        <f>INDEX('Base Analysis'!$Q$1:$Q$503,MATCH('Spending per Student Analysis'!$A429,'Base Analysis'!A:A,0))</f>
        <v>9610993.5653776452</v>
      </c>
      <c r="AC429" s="201">
        <f t="shared" si="48"/>
        <v>-947619.07537764497</v>
      </c>
    </row>
    <row r="430" spans="1:29" x14ac:dyDescent="0.2">
      <c r="A430" s="199">
        <v>123467203</v>
      </c>
      <c r="B430" s="200" t="s">
        <v>491</v>
      </c>
      <c r="C430" s="200" t="s">
        <v>476</v>
      </c>
      <c r="D430" s="197">
        <f>INDEX('BEFC_17-18'!$F$1:$F$505,MATCH('Spending per Student Analysis'!$A430,'BEFC_17-18'!A:A,0))</f>
        <v>0.63060000000000005</v>
      </c>
      <c r="E430" s="197">
        <f t="shared" si="42"/>
        <v>467</v>
      </c>
      <c r="F430" s="201">
        <f t="shared" si="43"/>
        <v>19099.630825070279</v>
      </c>
      <c r="G430" s="211">
        <f t="shared" si="45"/>
        <v>27</v>
      </c>
      <c r="H430" s="202">
        <f t="shared" si="44"/>
        <v>18314.093987251083</v>
      </c>
      <c r="I430" s="211">
        <f t="shared" si="46"/>
        <v>13</v>
      </c>
      <c r="K430" s="202">
        <f>INDEX('LECI_17-18'!$L$1:$L$507,MATCH('Spending per Student Analysis'!$A430,'LECI_17-18'!A:A,0))</f>
        <v>45244676.170000002</v>
      </c>
      <c r="L430" s="203">
        <f>INDEX('BEFC_17-18'!$T$1:$T$506,MATCH('Spending per Student Analysis'!$A430,'BEFC_17-18'!A:A,0))</f>
        <v>2368.877</v>
      </c>
      <c r="M430" s="203">
        <f>INDEX('BEFC_17-18'!$Z$1:$Z$506,MATCH('Spending per Student Analysis'!$A430,'BEFC_17-18'!A:A,0))</f>
        <v>101.607</v>
      </c>
      <c r="N430" s="203">
        <f t="shared" si="47"/>
        <v>2470.4839999999999</v>
      </c>
      <c r="R430" s="202">
        <f>INDEX('BEFC_17-18'!$AF$1:$AF$505,MATCH('Spending per Student Analysis'!$A430,'BEFC_17-18'!A:A,0))</f>
        <v>1226734.3799999999</v>
      </c>
      <c r="S430" s="202"/>
      <c r="T430" s="202">
        <f>INDEX('BEFC_17-18'!$AD$1:$AD$505,MATCH('Spending per Student Analysis'!$A430,'BEFC_17-18'!A:A,0))</f>
        <v>204172</v>
      </c>
      <c r="AB430" s="202">
        <f>INDEX('Base Analysis'!$Q$1:$Q$503,MATCH('Spending per Student Analysis'!$A430,'Base Analysis'!A:A,0))</f>
        <v>2499855.4781187293</v>
      </c>
      <c r="AC430" s="201">
        <f t="shared" si="48"/>
        <v>-1273121.0981187294</v>
      </c>
    </row>
    <row r="431" spans="1:29" x14ac:dyDescent="0.2">
      <c r="A431" s="199">
        <v>123467303</v>
      </c>
      <c r="B431" s="200" t="s">
        <v>492</v>
      </c>
      <c r="C431" s="200" t="s">
        <v>476</v>
      </c>
      <c r="D431" s="197">
        <f>INDEX('BEFC_17-18'!$F$1:$F$505,MATCH('Spending per Student Analysis'!$A431,'BEFC_17-18'!A:A,0))</f>
        <v>0.61619999999999997</v>
      </c>
      <c r="E431" s="197">
        <f t="shared" si="42"/>
        <v>471</v>
      </c>
      <c r="F431" s="201">
        <f t="shared" si="43"/>
        <v>15788.560556610681</v>
      </c>
      <c r="G431" s="211">
        <f t="shared" si="45"/>
        <v>133</v>
      </c>
      <c r="H431" s="202">
        <f t="shared" si="44"/>
        <v>14900.230163841032</v>
      </c>
      <c r="I431" s="211">
        <f t="shared" si="46"/>
        <v>63</v>
      </c>
      <c r="K431" s="202">
        <f>INDEX('LECI_17-18'!$L$1:$L$507,MATCH('Spending per Student Analysis'!$A431,'LECI_17-18'!A:A,0))</f>
        <v>124182049.54000001</v>
      </c>
      <c r="L431" s="203">
        <f>INDEX('BEFC_17-18'!$T$1:$T$506,MATCH('Spending per Student Analysis'!$A431,'BEFC_17-18'!A:A,0))</f>
        <v>7865.3180000000002</v>
      </c>
      <c r="M431" s="203">
        <f>INDEX('BEFC_17-18'!$Z$1:$Z$506,MATCH('Spending per Student Analysis'!$A431,'BEFC_17-18'!A:A,0))</f>
        <v>468.91899999999998</v>
      </c>
      <c r="N431" s="203">
        <f t="shared" si="47"/>
        <v>8334.237000000001</v>
      </c>
      <c r="R431" s="202">
        <f>INDEX('BEFC_17-18'!$AF$1:$AF$505,MATCH('Spending per Student Analysis'!$A431,'BEFC_17-18'!A:A,0))</f>
        <v>8782420.8800000008</v>
      </c>
      <c r="S431" s="202"/>
      <c r="T431" s="202">
        <f>INDEX('BEFC_17-18'!$AD$1:$AD$505,MATCH('Spending per Student Analysis'!$A431,'BEFC_17-18'!A:A,0))</f>
        <v>865042</v>
      </c>
      <c r="AB431" s="202">
        <f>INDEX('Base Analysis'!$Q$1:$Q$503,MATCH('Spending per Student Analysis'!$A431,'Base Analysis'!A:A,0))</f>
        <v>10591480.855350846</v>
      </c>
      <c r="AC431" s="201">
        <f t="shared" si="48"/>
        <v>-1809059.9753508456</v>
      </c>
    </row>
    <row r="432" spans="1:29" x14ac:dyDescent="0.2">
      <c r="A432" s="199">
        <v>123468303</v>
      </c>
      <c r="B432" s="200" t="s">
        <v>493</v>
      </c>
      <c r="C432" s="200" t="s">
        <v>476</v>
      </c>
      <c r="D432" s="197">
        <f>INDEX('BEFC_17-18'!$F$1:$F$505,MATCH('Spending per Student Analysis'!$A432,'BEFC_17-18'!A:A,0))</f>
        <v>0.48699999999999999</v>
      </c>
      <c r="E432" s="197">
        <f t="shared" si="42"/>
        <v>494</v>
      </c>
      <c r="F432" s="201">
        <f t="shared" si="43"/>
        <v>18179.428453414905</v>
      </c>
      <c r="G432" s="211">
        <f t="shared" si="45"/>
        <v>43</v>
      </c>
      <c r="H432" s="202">
        <f t="shared" si="44"/>
        <v>17419.690450471779</v>
      </c>
      <c r="I432" s="211">
        <f t="shared" si="46"/>
        <v>22</v>
      </c>
      <c r="K432" s="202">
        <f>INDEX('LECI_17-18'!$L$1:$L$507,MATCH('Spending per Student Analysis'!$A432,'LECI_17-18'!A:A,0))</f>
        <v>76230324.799999997</v>
      </c>
      <c r="L432" s="203">
        <f>INDEX('BEFC_17-18'!$T$1:$T$506,MATCH('Spending per Student Analysis'!$A432,'BEFC_17-18'!A:A,0))</f>
        <v>4193.2190000000001</v>
      </c>
      <c r="M432" s="203">
        <f>INDEX('BEFC_17-18'!$Z$1:$Z$506,MATCH('Spending per Student Analysis'!$A432,'BEFC_17-18'!A:A,0))</f>
        <v>182.88200000000001</v>
      </c>
      <c r="N432" s="203">
        <f t="shared" si="47"/>
        <v>4376.1009999999997</v>
      </c>
      <c r="R432" s="202">
        <f>INDEX('BEFC_17-18'!$AF$1:$AF$505,MATCH('Spending per Student Analysis'!$A432,'BEFC_17-18'!A:A,0))</f>
        <v>2593693.2000000002</v>
      </c>
      <c r="S432" s="202"/>
      <c r="T432" s="202">
        <f>INDEX('BEFC_17-18'!$AD$1:$AD$505,MATCH('Spending per Student Analysis'!$A432,'BEFC_17-18'!A:A,0))</f>
        <v>320218</v>
      </c>
      <c r="AB432" s="202">
        <f>INDEX('Base Analysis'!$Q$1:$Q$503,MATCH('Spending per Student Analysis'!$A432,'Base Analysis'!A:A,0))</f>
        <v>3920713.9753094907</v>
      </c>
      <c r="AC432" s="201">
        <f t="shared" si="48"/>
        <v>-1327020.7753094905</v>
      </c>
    </row>
    <row r="433" spans="1:29" x14ac:dyDescent="0.2">
      <c r="A433" s="199">
        <v>123468402</v>
      </c>
      <c r="B433" s="200" t="s">
        <v>494</v>
      </c>
      <c r="C433" s="200" t="s">
        <v>476</v>
      </c>
      <c r="D433" s="197">
        <f>INDEX('BEFC_17-18'!$F$1:$F$505,MATCH('Spending per Student Analysis'!$A433,'BEFC_17-18'!A:A,0))</f>
        <v>0.69850000000000001</v>
      </c>
      <c r="E433" s="197">
        <f t="shared" si="42"/>
        <v>452</v>
      </c>
      <c r="F433" s="201">
        <f t="shared" si="43"/>
        <v>20381.314875762731</v>
      </c>
      <c r="G433" s="211">
        <f t="shared" si="45"/>
        <v>14</v>
      </c>
      <c r="H433" s="202">
        <f t="shared" si="44"/>
        <v>18309.961724444405</v>
      </c>
      <c r="I433" s="211">
        <f t="shared" si="46"/>
        <v>14</v>
      </c>
      <c r="K433" s="202">
        <f>INDEX('LECI_17-18'!$L$1:$L$507,MATCH('Spending per Student Analysis'!$A433,'LECI_17-18'!A:A,0))</f>
        <v>78634822.189999998</v>
      </c>
      <c r="L433" s="203">
        <f>INDEX('BEFC_17-18'!$T$1:$T$506,MATCH('Spending per Student Analysis'!$A433,'BEFC_17-18'!A:A,0))</f>
        <v>3858.1819999999998</v>
      </c>
      <c r="M433" s="203">
        <f>INDEX('BEFC_17-18'!$Z$1:$Z$506,MATCH('Spending per Student Analysis'!$A433,'BEFC_17-18'!A:A,0))</f>
        <v>436.46499999999997</v>
      </c>
      <c r="N433" s="203">
        <f t="shared" si="47"/>
        <v>4294.6469999999999</v>
      </c>
      <c r="R433" s="202">
        <f>INDEX('BEFC_17-18'!$AF$1:$AF$505,MATCH('Spending per Student Analysis'!$A433,'BEFC_17-18'!A:A,0))</f>
        <v>2030104.93</v>
      </c>
      <c r="S433" s="202"/>
      <c r="T433" s="202">
        <f>INDEX('BEFC_17-18'!$AD$1:$AD$505,MATCH('Spending per Student Analysis'!$A433,'BEFC_17-18'!A:A,0))</f>
        <v>392781</v>
      </c>
      <c r="AB433" s="202">
        <f>INDEX('Base Analysis'!$Q$1:$Q$503,MATCH('Spending per Student Analysis'!$A433,'Base Analysis'!A:A,0))</f>
        <v>4809166.9923015907</v>
      </c>
      <c r="AC433" s="201">
        <f t="shared" si="48"/>
        <v>-2779062.062301591</v>
      </c>
    </row>
    <row r="434" spans="1:29" x14ac:dyDescent="0.2">
      <c r="A434" s="199">
        <v>123468503</v>
      </c>
      <c r="B434" s="200" t="s">
        <v>495</v>
      </c>
      <c r="C434" s="200" t="s">
        <v>476</v>
      </c>
      <c r="D434" s="197">
        <f>INDEX('BEFC_17-18'!$F$1:$F$505,MATCH('Spending per Student Analysis'!$A434,'BEFC_17-18'!A:A,0))</f>
        <v>0.82230000000000003</v>
      </c>
      <c r="E434" s="197">
        <f t="shared" si="42"/>
        <v>392</v>
      </c>
      <c r="F434" s="201">
        <f t="shared" si="43"/>
        <v>16295.003660275424</v>
      </c>
      <c r="G434" s="211">
        <f t="shared" si="45"/>
        <v>104</v>
      </c>
      <c r="H434" s="202">
        <f t="shared" si="44"/>
        <v>14549.773627996052</v>
      </c>
      <c r="I434" s="211">
        <f t="shared" si="46"/>
        <v>76</v>
      </c>
      <c r="K434" s="202">
        <f>INDEX('LECI_17-18'!$L$1:$L$507,MATCH('Spending per Student Analysis'!$A434,'LECI_17-18'!A:A,0))</f>
        <v>51107258.399999999</v>
      </c>
      <c r="L434" s="203">
        <f>INDEX('BEFC_17-18'!$T$1:$T$506,MATCH('Spending per Student Analysis'!$A434,'BEFC_17-18'!A:A,0))</f>
        <v>3136.3760000000002</v>
      </c>
      <c r="M434" s="203">
        <f>INDEX('BEFC_17-18'!$Z$1:$Z$506,MATCH('Spending per Student Analysis'!$A434,'BEFC_17-18'!A:A,0))</f>
        <v>376.20499999999998</v>
      </c>
      <c r="N434" s="203">
        <f t="shared" si="47"/>
        <v>3512.5810000000001</v>
      </c>
      <c r="R434" s="202">
        <f>INDEX('BEFC_17-18'!$AF$1:$AF$505,MATCH('Spending per Student Analysis'!$A434,'BEFC_17-18'!A:A,0))</f>
        <v>3157044.2</v>
      </c>
      <c r="S434" s="202"/>
      <c r="T434" s="202">
        <f>INDEX('BEFC_17-18'!$AD$1:$AD$505,MATCH('Spending per Student Analysis'!$A434,'BEFC_17-18'!A:A,0))</f>
        <v>508684</v>
      </c>
      <c r="AB434" s="202">
        <f>INDEX('Base Analysis'!$Q$1:$Q$503,MATCH('Spending per Student Analysis'!$A434,'Base Analysis'!A:A,0))</f>
        <v>6228273.1643756619</v>
      </c>
      <c r="AC434" s="201">
        <f t="shared" si="48"/>
        <v>-3071228.9643756617</v>
      </c>
    </row>
    <row r="435" spans="1:29" x14ac:dyDescent="0.2">
      <c r="A435" s="199">
        <v>123468603</v>
      </c>
      <c r="B435" s="200" t="s">
        <v>496</v>
      </c>
      <c r="C435" s="200" t="s">
        <v>476</v>
      </c>
      <c r="D435" s="197">
        <f>INDEX('BEFC_17-18'!$F$1:$F$505,MATCH('Spending per Student Analysis'!$A435,'BEFC_17-18'!A:A,0))</f>
        <v>0.77890000000000004</v>
      </c>
      <c r="E435" s="197">
        <f t="shared" si="42"/>
        <v>423</v>
      </c>
      <c r="F435" s="201">
        <f t="shared" si="43"/>
        <v>15129.111221703868</v>
      </c>
      <c r="G435" s="211">
        <f t="shared" si="45"/>
        <v>168</v>
      </c>
      <c r="H435" s="202">
        <f t="shared" si="44"/>
        <v>13888.446633562196</v>
      </c>
      <c r="I435" s="211">
        <f t="shared" si="46"/>
        <v>99</v>
      </c>
      <c r="K435" s="202">
        <f>INDEX('LECI_17-18'!$L$1:$L$507,MATCH('Spending per Student Analysis'!$A435,'LECI_17-18'!A:A,0))</f>
        <v>49977672.43</v>
      </c>
      <c r="L435" s="203">
        <f>INDEX('BEFC_17-18'!$T$1:$T$506,MATCH('Spending per Student Analysis'!$A435,'BEFC_17-18'!A:A,0))</f>
        <v>3303.4110000000001</v>
      </c>
      <c r="M435" s="203">
        <f>INDEX('BEFC_17-18'!$Z$1:$Z$506,MATCH('Spending per Student Analysis'!$A435,'BEFC_17-18'!A:A,0))</f>
        <v>295.096</v>
      </c>
      <c r="N435" s="203">
        <f t="shared" si="47"/>
        <v>3598.5070000000001</v>
      </c>
      <c r="R435" s="202">
        <f>INDEX('BEFC_17-18'!$AF$1:$AF$505,MATCH('Spending per Student Analysis'!$A435,'BEFC_17-18'!A:A,0))</f>
        <v>8323632.5199999996</v>
      </c>
      <c r="S435" s="202"/>
      <c r="T435" s="202">
        <f>INDEX('BEFC_17-18'!$AD$1:$AD$505,MATCH('Spending per Student Analysis'!$A435,'BEFC_17-18'!A:A,0))</f>
        <v>448064</v>
      </c>
      <c r="AB435" s="202">
        <f>INDEX('Base Analysis'!$Q$1:$Q$503,MATCH('Spending per Student Analysis'!$A435,'Base Analysis'!A:A,0))</f>
        <v>5486055.5848285388</v>
      </c>
      <c r="AC435" s="201">
        <f t="shared" si="48"/>
        <v>2837576.9351714607</v>
      </c>
    </row>
    <row r="436" spans="1:29" x14ac:dyDescent="0.2">
      <c r="A436" s="199">
        <v>123469303</v>
      </c>
      <c r="B436" s="200" t="s">
        <v>497</v>
      </c>
      <c r="C436" s="200" t="s">
        <v>476</v>
      </c>
      <c r="D436" s="197">
        <f>INDEX('BEFC_17-18'!$F$1:$F$505,MATCH('Spending per Student Analysis'!$A436,'BEFC_17-18'!A:A,0))</f>
        <v>0.55410000000000004</v>
      </c>
      <c r="E436" s="197">
        <f t="shared" si="42"/>
        <v>482</v>
      </c>
      <c r="F436" s="201">
        <f t="shared" si="43"/>
        <v>20381.202706136646</v>
      </c>
      <c r="G436" s="211">
        <f t="shared" si="45"/>
        <v>15</v>
      </c>
      <c r="H436" s="202">
        <f t="shared" si="44"/>
        <v>18808.244438110789</v>
      </c>
      <c r="I436" s="211">
        <f t="shared" si="46"/>
        <v>9</v>
      </c>
      <c r="K436" s="202">
        <f>INDEX('LECI_17-18'!$L$1:$L$507,MATCH('Spending per Student Analysis'!$A436,'LECI_17-18'!A:A,0))</f>
        <v>91594796.219999999</v>
      </c>
      <c r="L436" s="203">
        <f>INDEX('BEFC_17-18'!$T$1:$T$506,MATCH('Spending per Student Analysis'!$A436,'BEFC_17-18'!A:A,0))</f>
        <v>4494.0820000000003</v>
      </c>
      <c r="M436" s="203">
        <f>INDEX('BEFC_17-18'!$Z$1:$Z$506,MATCH('Spending per Student Analysis'!$A436,'BEFC_17-18'!A:A,0))</f>
        <v>375.846</v>
      </c>
      <c r="N436" s="203">
        <f t="shared" si="47"/>
        <v>4869.9279999999999</v>
      </c>
      <c r="R436" s="202">
        <f>INDEX('BEFC_17-18'!$AF$1:$AF$505,MATCH('Spending per Student Analysis'!$A436,'BEFC_17-18'!A:A,0))</f>
        <v>2355197.0099999998</v>
      </c>
      <c r="S436" s="202"/>
      <c r="T436" s="202">
        <f>INDEX('BEFC_17-18'!$AD$1:$AD$505,MATCH('Spending per Student Analysis'!$A436,'BEFC_17-18'!A:A,0))</f>
        <v>274936</v>
      </c>
      <c r="AB436" s="202">
        <f>INDEX('Base Analysis'!$Q$1:$Q$503,MATCH('Spending per Student Analysis'!$A436,'Base Analysis'!A:A,0))</f>
        <v>3366292.8180874586</v>
      </c>
      <c r="AC436" s="201">
        <f t="shared" si="48"/>
        <v>-1011095.8080874588</v>
      </c>
    </row>
    <row r="437" spans="1:29" x14ac:dyDescent="0.2">
      <c r="A437" s="199">
        <v>124150503</v>
      </c>
      <c r="B437" s="200" t="s">
        <v>498</v>
      </c>
      <c r="C437" s="200" t="s">
        <v>499</v>
      </c>
      <c r="D437" s="197">
        <f>INDEX('BEFC_17-18'!$F$1:$F$505,MATCH('Spending per Student Analysis'!$A437,'BEFC_17-18'!A:A,0))</f>
        <v>0.62270000000000003</v>
      </c>
      <c r="E437" s="197">
        <f t="shared" si="42"/>
        <v>468</v>
      </c>
      <c r="F437" s="201">
        <f t="shared" si="43"/>
        <v>13670.756023917647</v>
      </c>
      <c r="G437" s="211">
        <f t="shared" si="45"/>
        <v>299</v>
      </c>
      <c r="H437" s="202">
        <f t="shared" si="44"/>
        <v>11964.610630930572</v>
      </c>
      <c r="I437" s="211">
        <f t="shared" si="46"/>
        <v>237</v>
      </c>
      <c r="K437" s="202">
        <f>INDEX('LECI_17-18'!$L$1:$L$507,MATCH('Spending per Student Analysis'!$A437,'LECI_17-18'!A:A,0))</f>
        <v>78097871.219999999</v>
      </c>
      <c r="L437" s="203">
        <f>INDEX('BEFC_17-18'!$T$1:$T$506,MATCH('Spending per Student Analysis'!$A437,'BEFC_17-18'!A:A,0))</f>
        <v>5712.7690000000002</v>
      </c>
      <c r="M437" s="203">
        <f>INDEX('BEFC_17-18'!$Z$1:$Z$506,MATCH('Spending per Student Analysis'!$A437,'BEFC_17-18'!A:A,0))</f>
        <v>814.63699999999994</v>
      </c>
      <c r="N437" s="203">
        <f t="shared" si="47"/>
        <v>6527.4059999999999</v>
      </c>
      <c r="R437" s="202">
        <f>INDEX('BEFC_17-18'!$AF$1:$AF$505,MATCH('Spending per Student Analysis'!$A437,'BEFC_17-18'!A:A,0))</f>
        <v>14384056.960000001</v>
      </c>
      <c r="S437" s="202"/>
      <c r="T437" s="202">
        <f>INDEX('BEFC_17-18'!$AD$1:$AD$505,MATCH('Spending per Student Analysis'!$A437,'BEFC_17-18'!A:A,0))</f>
        <v>724004</v>
      </c>
      <c r="AB437" s="202">
        <f>INDEX('Base Analysis'!$Q$1:$Q$503,MATCH('Spending per Student Analysis'!$A437,'Base Analysis'!A:A,0))</f>
        <v>8864627.7002570424</v>
      </c>
      <c r="AC437" s="201">
        <f t="shared" si="48"/>
        <v>5519429.2597429585</v>
      </c>
    </row>
    <row r="438" spans="1:29" x14ac:dyDescent="0.2">
      <c r="A438" s="199">
        <v>124151902</v>
      </c>
      <c r="B438" s="200" t="s">
        <v>500</v>
      </c>
      <c r="C438" s="200" t="s">
        <v>499</v>
      </c>
      <c r="D438" s="197">
        <f>INDEX('BEFC_17-18'!$F$1:$F$505,MATCH('Spending per Student Analysis'!$A438,'BEFC_17-18'!A:A,0))</f>
        <v>0.81840000000000002</v>
      </c>
      <c r="E438" s="197">
        <f t="shared" si="42"/>
        <v>395</v>
      </c>
      <c r="F438" s="201">
        <f t="shared" si="43"/>
        <v>16273.768686784775</v>
      </c>
      <c r="G438" s="211">
        <f t="shared" si="45"/>
        <v>107</v>
      </c>
      <c r="H438" s="202">
        <f t="shared" si="44"/>
        <v>13037.929397833703</v>
      </c>
      <c r="I438" s="211">
        <f t="shared" si="46"/>
        <v>152</v>
      </c>
      <c r="K438" s="202">
        <f>INDEX('LECI_17-18'!$L$1:$L$507,MATCH('Spending per Student Analysis'!$A438,'LECI_17-18'!A:A,0))</f>
        <v>143202671.21000001</v>
      </c>
      <c r="L438" s="203">
        <f>INDEX('BEFC_17-18'!$T$1:$T$506,MATCH('Spending per Student Analysis'!$A438,'BEFC_17-18'!A:A,0))</f>
        <v>8799.6010000000006</v>
      </c>
      <c r="M438" s="203">
        <f>INDEX('BEFC_17-18'!$Z$1:$Z$506,MATCH('Spending per Student Analysis'!$A438,'BEFC_17-18'!A:A,0))</f>
        <v>2183.9430000000002</v>
      </c>
      <c r="N438" s="203">
        <f t="shared" si="47"/>
        <v>10983.544000000002</v>
      </c>
      <c r="R438" s="202">
        <f>INDEX('BEFC_17-18'!$AF$1:$AF$505,MATCH('Spending per Student Analysis'!$A438,'BEFC_17-18'!A:A,0))</f>
        <v>23465648.23</v>
      </c>
      <c r="S438" s="202"/>
      <c r="T438" s="202">
        <f>INDEX('BEFC_17-18'!$AD$1:$AD$505,MATCH('Spending per Student Analysis'!$A438,'BEFC_17-18'!A:A,0))</f>
        <v>1679794</v>
      </c>
      <c r="AB438" s="202">
        <f>INDEX('Base Analysis'!$Q$1:$Q$503,MATCH('Spending per Student Analysis'!$A438,'Base Analysis'!A:A,0))</f>
        <v>20567227.776572999</v>
      </c>
      <c r="AC438" s="201">
        <f t="shared" si="48"/>
        <v>2898420.4534270018</v>
      </c>
    </row>
    <row r="439" spans="1:29" x14ac:dyDescent="0.2">
      <c r="A439" s="199">
        <v>124152003</v>
      </c>
      <c r="B439" s="200" t="s">
        <v>501</v>
      </c>
      <c r="C439" s="200" t="s">
        <v>499</v>
      </c>
      <c r="D439" s="197">
        <f>INDEX('BEFC_17-18'!$F$1:$F$505,MATCH('Spending per Student Analysis'!$A439,'BEFC_17-18'!A:A,0))</f>
        <v>0.51359999999999995</v>
      </c>
      <c r="E439" s="197">
        <f t="shared" si="42"/>
        <v>489</v>
      </c>
      <c r="F439" s="201">
        <f t="shared" si="43"/>
        <v>14368.890421238144</v>
      </c>
      <c r="G439" s="211">
        <f t="shared" si="45"/>
        <v>225</v>
      </c>
      <c r="H439" s="202">
        <f t="shared" si="44"/>
        <v>13703.813866323997</v>
      </c>
      <c r="I439" s="211">
        <f t="shared" si="46"/>
        <v>110</v>
      </c>
      <c r="K439" s="202">
        <f>INDEX('LECI_17-18'!$L$1:$L$507,MATCH('Spending per Student Analysis'!$A439,'LECI_17-18'!A:A,0))</f>
        <v>184727561.66</v>
      </c>
      <c r="L439" s="203">
        <f>INDEX('BEFC_17-18'!$T$1:$T$506,MATCH('Spending per Student Analysis'!$A439,'BEFC_17-18'!A:A,0))</f>
        <v>12856.076999999999</v>
      </c>
      <c r="M439" s="203">
        <f>INDEX('BEFC_17-18'!$Z$1:$Z$506,MATCH('Spending per Student Analysis'!$A439,'BEFC_17-18'!A:A,0))</f>
        <v>623.93399999999997</v>
      </c>
      <c r="N439" s="203">
        <f t="shared" si="47"/>
        <v>13480.010999999999</v>
      </c>
      <c r="R439" s="202">
        <f>INDEX('BEFC_17-18'!$AF$1:$AF$505,MATCH('Spending per Student Analysis'!$A439,'BEFC_17-18'!A:A,0))</f>
        <v>13508744.74</v>
      </c>
      <c r="S439" s="202"/>
      <c r="T439" s="202">
        <f>INDEX('BEFC_17-18'!$AD$1:$AD$505,MATCH('Spending per Student Analysis'!$A439,'BEFC_17-18'!A:A,0))</f>
        <v>1099370</v>
      </c>
      <c r="AB439" s="202">
        <f>INDEX('Base Analysis'!$Q$1:$Q$503,MATCH('Spending per Student Analysis'!$A439,'Base Analysis'!A:A,0))</f>
        <v>13460574.674299581</v>
      </c>
      <c r="AC439" s="201">
        <f t="shared" si="48"/>
        <v>48170.065700419247</v>
      </c>
    </row>
    <row r="440" spans="1:29" x14ac:dyDescent="0.2">
      <c r="A440" s="199">
        <v>124153503</v>
      </c>
      <c r="B440" s="200" t="s">
        <v>502</v>
      </c>
      <c r="C440" s="200" t="s">
        <v>499</v>
      </c>
      <c r="D440" s="197">
        <f>INDEX('BEFC_17-18'!$F$1:$F$505,MATCH('Spending per Student Analysis'!$A440,'BEFC_17-18'!A:A,0))</f>
        <v>0.5504</v>
      </c>
      <c r="E440" s="197">
        <f t="shared" si="42"/>
        <v>483</v>
      </c>
      <c r="F440" s="201">
        <f t="shared" si="43"/>
        <v>19554.951626578495</v>
      </c>
      <c r="G440" s="211">
        <f t="shared" si="45"/>
        <v>23</v>
      </c>
      <c r="H440" s="202">
        <f t="shared" si="44"/>
        <v>18233.597590681195</v>
      </c>
      <c r="I440" s="211">
        <f t="shared" si="46"/>
        <v>16</v>
      </c>
      <c r="K440" s="202">
        <f>INDEX('LECI_17-18'!$L$1:$L$507,MATCH('Spending per Student Analysis'!$A440,'LECI_17-18'!A:A,0))</f>
        <v>78185976.439999998</v>
      </c>
      <c r="L440" s="203">
        <f>INDEX('BEFC_17-18'!$T$1:$T$506,MATCH('Spending per Student Analysis'!$A440,'BEFC_17-18'!A:A,0))</f>
        <v>3998.27</v>
      </c>
      <c r="M440" s="203">
        <f>INDEX('BEFC_17-18'!$Z$1:$Z$506,MATCH('Spending per Student Analysis'!$A440,'BEFC_17-18'!A:A,0))</f>
        <v>289.74700000000001</v>
      </c>
      <c r="N440" s="203">
        <f t="shared" si="47"/>
        <v>4288.0169999999998</v>
      </c>
      <c r="R440" s="202">
        <f>INDEX('BEFC_17-18'!$AF$1:$AF$505,MATCH('Spending per Student Analysis'!$A440,'BEFC_17-18'!A:A,0))</f>
        <v>2277607.7200000002</v>
      </c>
      <c r="S440" s="202"/>
      <c r="T440" s="202">
        <f>INDEX('BEFC_17-18'!$AD$1:$AD$505,MATCH('Spending per Student Analysis'!$A440,'BEFC_17-18'!A:A,0))</f>
        <v>310696</v>
      </c>
      <c r="AB440" s="202">
        <f>INDEX('Base Analysis'!$Q$1:$Q$503,MATCH('Spending per Student Analysis'!$A440,'Base Analysis'!A:A,0))</f>
        <v>3804130.408735028</v>
      </c>
      <c r="AC440" s="201">
        <f t="shared" si="48"/>
        <v>-1526522.6887350278</v>
      </c>
    </row>
    <row r="441" spans="1:29" x14ac:dyDescent="0.2">
      <c r="A441" s="199">
        <v>124154003</v>
      </c>
      <c r="B441" s="200" t="s">
        <v>503</v>
      </c>
      <c r="C441" s="200" t="s">
        <v>499</v>
      </c>
      <c r="D441" s="197">
        <f>INDEX('BEFC_17-18'!$F$1:$F$505,MATCH('Spending per Student Analysis'!$A441,'BEFC_17-18'!A:A,0))</f>
        <v>0.56010000000000004</v>
      </c>
      <c r="E441" s="197">
        <f t="shared" si="42"/>
        <v>480</v>
      </c>
      <c r="F441" s="201">
        <f t="shared" si="43"/>
        <v>16050.452648654369</v>
      </c>
      <c r="G441" s="211">
        <f t="shared" si="45"/>
        <v>115</v>
      </c>
      <c r="H441" s="202">
        <f t="shared" si="44"/>
        <v>13448.923348193519</v>
      </c>
      <c r="I441" s="211">
        <f t="shared" si="46"/>
        <v>129</v>
      </c>
      <c r="K441" s="202">
        <f>INDEX('LECI_17-18'!$L$1:$L$507,MATCH('Spending per Student Analysis'!$A441,'LECI_17-18'!A:A,0))</f>
        <v>71002676.290000007</v>
      </c>
      <c r="L441" s="203">
        <f>INDEX('BEFC_17-18'!$T$1:$T$506,MATCH('Spending per Student Analysis'!$A441,'BEFC_17-18'!A:A,0))</f>
        <v>4423.7179999999998</v>
      </c>
      <c r="M441" s="203">
        <f>INDEX('BEFC_17-18'!$Z$1:$Z$506,MATCH('Spending per Student Analysis'!$A441,'BEFC_17-18'!A:A,0))</f>
        <v>855.71400000000006</v>
      </c>
      <c r="N441" s="203">
        <f t="shared" si="47"/>
        <v>5279.4319999999998</v>
      </c>
      <c r="R441" s="202">
        <f>INDEX('BEFC_17-18'!$AF$1:$AF$505,MATCH('Spending per Student Analysis'!$A441,'BEFC_17-18'!A:A,0))</f>
        <v>5118283.8899999997</v>
      </c>
      <c r="S441" s="202"/>
      <c r="T441" s="202">
        <f>INDEX('BEFC_17-18'!$AD$1:$AD$505,MATCH('Spending per Student Analysis'!$A441,'BEFC_17-18'!A:A,0))</f>
        <v>533648</v>
      </c>
      <c r="AB441" s="202">
        <f>INDEX('Base Analysis'!$Q$1:$Q$503,MATCH('Spending per Student Analysis'!$A441,'Base Analysis'!A:A,0))</f>
        <v>6533934.8433021791</v>
      </c>
      <c r="AC441" s="201">
        <f t="shared" si="48"/>
        <v>-1415650.9533021795</v>
      </c>
    </row>
    <row r="442" spans="1:29" x14ac:dyDescent="0.2">
      <c r="A442" s="199">
        <v>124156503</v>
      </c>
      <c r="B442" s="200" t="s">
        <v>504</v>
      </c>
      <c r="C442" s="200" t="s">
        <v>499</v>
      </c>
      <c r="D442" s="197">
        <f>INDEX('BEFC_17-18'!$F$1:$F$505,MATCH('Spending per Student Analysis'!$A442,'BEFC_17-18'!A:A,0))</f>
        <v>0.81079999999999997</v>
      </c>
      <c r="E442" s="197">
        <f t="shared" si="42"/>
        <v>404</v>
      </c>
      <c r="F442" s="201">
        <f t="shared" si="43"/>
        <v>16496.490416052802</v>
      </c>
      <c r="G442" s="211">
        <f t="shared" si="45"/>
        <v>95</v>
      </c>
      <c r="H442" s="202">
        <f t="shared" si="44"/>
        <v>14731.436214688381</v>
      </c>
      <c r="I442" s="211">
        <f t="shared" si="46"/>
        <v>68</v>
      </c>
      <c r="K442" s="202">
        <f>INDEX('LECI_17-18'!$L$1:$L$507,MATCH('Spending per Student Analysis'!$A442,'LECI_17-18'!A:A,0))</f>
        <v>43164964.270000003</v>
      </c>
      <c r="L442" s="203">
        <f>INDEX('BEFC_17-18'!$T$1:$T$506,MATCH('Spending per Student Analysis'!$A442,'BEFC_17-18'!A:A,0))</f>
        <v>2616.6149999999998</v>
      </c>
      <c r="M442" s="203">
        <f>INDEX('BEFC_17-18'!$Z$1:$Z$506,MATCH('Spending per Student Analysis'!$A442,'BEFC_17-18'!A:A,0))</f>
        <v>313.51100000000002</v>
      </c>
      <c r="N442" s="203">
        <f t="shared" si="47"/>
        <v>2930.1259999999997</v>
      </c>
      <c r="R442" s="202">
        <f>INDEX('BEFC_17-18'!$AF$1:$AF$505,MATCH('Spending per Student Analysis'!$A442,'BEFC_17-18'!A:A,0))</f>
        <v>5763111.6100000003</v>
      </c>
      <c r="S442" s="202"/>
      <c r="T442" s="202">
        <f>INDEX('BEFC_17-18'!$AD$1:$AD$505,MATCH('Spending per Student Analysis'!$A442,'BEFC_17-18'!A:A,0))</f>
        <v>494716</v>
      </c>
      <c r="AB442" s="202">
        <f>INDEX('Base Analysis'!$Q$1:$Q$503,MATCH('Spending per Student Analysis'!$A442,'Base Analysis'!A:A,0))</f>
        <v>6057252.1856835876</v>
      </c>
      <c r="AC442" s="201">
        <f t="shared" si="48"/>
        <v>-294140.57568358723</v>
      </c>
    </row>
    <row r="443" spans="1:29" x14ac:dyDescent="0.2">
      <c r="A443" s="199">
        <v>124156603</v>
      </c>
      <c r="B443" s="200" t="s">
        <v>505</v>
      </c>
      <c r="C443" s="200" t="s">
        <v>499</v>
      </c>
      <c r="D443" s="197">
        <f>INDEX('BEFC_17-18'!$F$1:$F$505,MATCH('Spending per Student Analysis'!$A443,'BEFC_17-18'!A:A,0))</f>
        <v>0.62229999999999996</v>
      </c>
      <c r="E443" s="197">
        <f t="shared" si="42"/>
        <v>469</v>
      </c>
      <c r="F443" s="201">
        <f t="shared" si="43"/>
        <v>16036.864995230259</v>
      </c>
      <c r="G443" s="211">
        <f t="shared" si="45"/>
        <v>117</v>
      </c>
      <c r="H443" s="202">
        <f t="shared" si="44"/>
        <v>15121.069580762067</v>
      </c>
      <c r="I443" s="211">
        <f t="shared" si="46"/>
        <v>58</v>
      </c>
      <c r="K443" s="202">
        <f>INDEX('LECI_17-18'!$L$1:$L$507,MATCH('Spending per Student Analysis'!$A443,'LECI_17-18'!A:A,0))</f>
        <v>85585011.890000001</v>
      </c>
      <c r="L443" s="203">
        <f>INDEX('BEFC_17-18'!$T$1:$T$506,MATCH('Spending per Student Analysis'!$A443,'BEFC_17-18'!A:A,0))</f>
        <v>5336.7669999999998</v>
      </c>
      <c r="M443" s="203">
        <f>INDEX('BEFC_17-18'!$Z$1:$Z$506,MATCH('Spending per Student Analysis'!$A443,'BEFC_17-18'!A:A,0))</f>
        <v>323.21699999999998</v>
      </c>
      <c r="N443" s="203">
        <f t="shared" si="47"/>
        <v>5659.9839999999995</v>
      </c>
      <c r="R443" s="202">
        <f>INDEX('BEFC_17-18'!$AF$1:$AF$505,MATCH('Spending per Student Analysis'!$A443,'BEFC_17-18'!A:A,0))</f>
        <v>5322979</v>
      </c>
      <c r="S443" s="202"/>
      <c r="T443" s="202">
        <f>INDEX('BEFC_17-18'!$AD$1:$AD$505,MATCH('Spending per Student Analysis'!$A443,'BEFC_17-18'!A:A,0))</f>
        <v>576368</v>
      </c>
      <c r="AB443" s="202">
        <f>INDEX('Base Analysis'!$Q$1:$Q$503,MATCH('Spending per Student Analysis'!$A443,'Base Analysis'!A:A,0))</f>
        <v>7056990.8691096725</v>
      </c>
      <c r="AC443" s="201">
        <f t="shared" si="48"/>
        <v>-1734011.8691096725</v>
      </c>
    </row>
    <row r="444" spans="1:29" x14ac:dyDescent="0.2">
      <c r="A444" s="199">
        <v>124156703</v>
      </c>
      <c r="B444" s="200" t="s">
        <v>506</v>
      </c>
      <c r="C444" s="200" t="s">
        <v>499</v>
      </c>
      <c r="D444" s="197">
        <f>INDEX('BEFC_17-18'!$F$1:$F$505,MATCH('Spending per Student Analysis'!$A444,'BEFC_17-18'!A:A,0))</f>
        <v>0.80049999999999999</v>
      </c>
      <c r="E444" s="197">
        <f t="shared" si="42"/>
        <v>411</v>
      </c>
      <c r="F444" s="201">
        <f t="shared" si="43"/>
        <v>12417.841212897654</v>
      </c>
      <c r="G444" s="211">
        <f t="shared" si="45"/>
        <v>428</v>
      </c>
      <c r="H444" s="202">
        <f t="shared" si="44"/>
        <v>10341.241157691378</v>
      </c>
      <c r="I444" s="211">
        <f t="shared" si="46"/>
        <v>419</v>
      </c>
      <c r="K444" s="202">
        <f>INDEX('LECI_17-18'!$L$1:$L$507,MATCH('Spending per Student Analysis'!$A444,'LECI_17-18'!A:A,0))</f>
        <v>54144308.509999998</v>
      </c>
      <c r="L444" s="203">
        <f>INDEX('BEFC_17-18'!$T$1:$T$506,MATCH('Spending per Student Analysis'!$A444,'BEFC_17-18'!A:A,0))</f>
        <v>4360.2030000000004</v>
      </c>
      <c r="M444" s="203">
        <f>INDEX('BEFC_17-18'!$Z$1:$Z$506,MATCH('Spending per Student Analysis'!$A444,'BEFC_17-18'!A:A,0))</f>
        <v>875.56200000000001</v>
      </c>
      <c r="N444" s="203">
        <f t="shared" si="47"/>
        <v>5235.7650000000003</v>
      </c>
      <c r="R444" s="202">
        <f>INDEX('BEFC_17-18'!$AF$1:$AF$505,MATCH('Spending per Student Analysis'!$A444,'BEFC_17-18'!A:A,0))</f>
        <v>11709971.949999999</v>
      </c>
      <c r="S444" s="202"/>
      <c r="T444" s="202">
        <f>INDEX('BEFC_17-18'!$AD$1:$AD$505,MATCH('Spending per Student Analysis'!$A444,'BEFC_17-18'!A:A,0))</f>
        <v>977976</v>
      </c>
      <c r="AB444" s="202">
        <f>INDEX('Base Analysis'!$Q$1:$Q$503,MATCH('Spending per Student Analysis'!$A444,'Base Analysis'!A:A,0))</f>
        <v>11974234.652233474</v>
      </c>
      <c r="AC444" s="201">
        <f t="shared" si="48"/>
        <v>-264262.7022334747</v>
      </c>
    </row>
    <row r="445" spans="1:29" x14ac:dyDescent="0.2">
      <c r="A445" s="199">
        <v>124157203</v>
      </c>
      <c r="B445" s="200" t="s">
        <v>507</v>
      </c>
      <c r="C445" s="200" t="s">
        <v>499</v>
      </c>
      <c r="D445" s="197">
        <f>INDEX('BEFC_17-18'!$F$1:$F$505,MATCH('Spending per Student Analysis'!$A445,'BEFC_17-18'!A:A,0))</f>
        <v>0.75860000000000005</v>
      </c>
      <c r="E445" s="197">
        <f t="shared" si="42"/>
        <v>434</v>
      </c>
      <c r="F445" s="201">
        <f t="shared" si="43"/>
        <v>17589.769779134964</v>
      </c>
      <c r="G445" s="211">
        <f t="shared" si="45"/>
        <v>60</v>
      </c>
      <c r="H445" s="202">
        <f t="shared" si="44"/>
        <v>15384.659532314852</v>
      </c>
      <c r="I445" s="211">
        <f t="shared" si="46"/>
        <v>50</v>
      </c>
      <c r="K445" s="202">
        <f>INDEX('LECI_17-18'!$L$1:$L$507,MATCH('Spending per Student Analysis'!$A445,'LECI_17-18'!A:A,0))</f>
        <v>72947378.560000002</v>
      </c>
      <c r="L445" s="203">
        <f>INDEX('BEFC_17-18'!$T$1:$T$506,MATCH('Spending per Student Analysis'!$A445,'BEFC_17-18'!A:A,0))</f>
        <v>4147.1480000000001</v>
      </c>
      <c r="M445" s="203">
        <f>INDEX('BEFC_17-18'!$Z$1:$Z$506,MATCH('Spending per Student Analysis'!$A445,'BEFC_17-18'!A:A,0))</f>
        <v>594.41800000000001</v>
      </c>
      <c r="N445" s="203">
        <f t="shared" si="47"/>
        <v>4741.5659999999998</v>
      </c>
      <c r="R445" s="202">
        <f>INDEX('BEFC_17-18'!$AF$1:$AF$505,MATCH('Spending per Student Analysis'!$A445,'BEFC_17-18'!A:A,0))</f>
        <v>4208034.17</v>
      </c>
      <c r="S445" s="202"/>
      <c r="T445" s="202">
        <f>INDEX('BEFC_17-18'!$AD$1:$AD$505,MATCH('Spending per Student Analysis'!$A445,'BEFC_17-18'!A:A,0))</f>
        <v>585410</v>
      </c>
      <c r="AB445" s="202">
        <f>INDEX('Base Analysis'!$Q$1:$Q$503,MATCH('Spending per Student Analysis'!$A445,'Base Analysis'!A:A,0))</f>
        <v>7167703.5884779012</v>
      </c>
      <c r="AC445" s="201">
        <f t="shared" si="48"/>
        <v>-2959669.4184779013</v>
      </c>
    </row>
    <row r="446" spans="1:29" x14ac:dyDescent="0.2">
      <c r="A446" s="199">
        <v>124157802</v>
      </c>
      <c r="B446" s="200" t="s">
        <v>508</v>
      </c>
      <c r="C446" s="200" t="s">
        <v>499</v>
      </c>
      <c r="D446" s="197">
        <f>INDEX('BEFC_17-18'!$F$1:$F$505,MATCH('Spending per Student Analysis'!$A446,'BEFC_17-18'!A:A,0))</f>
        <v>0.45200000000000001</v>
      </c>
      <c r="E446" s="197">
        <f t="shared" si="42"/>
        <v>500</v>
      </c>
      <c r="F446" s="201">
        <f t="shared" si="43"/>
        <v>18073.448257583765</v>
      </c>
      <c r="G446" s="211">
        <f t="shared" si="45"/>
        <v>46</v>
      </c>
      <c r="H446" s="202">
        <f t="shared" si="44"/>
        <v>17072.473992201893</v>
      </c>
      <c r="I446" s="211">
        <f t="shared" si="46"/>
        <v>24</v>
      </c>
      <c r="K446" s="202">
        <f>INDEX('LECI_17-18'!$L$1:$L$507,MATCH('Spending per Student Analysis'!$A446,'LECI_17-18'!A:A,0))</f>
        <v>117973168.36</v>
      </c>
      <c r="L446" s="203">
        <f>INDEX('BEFC_17-18'!$T$1:$T$506,MATCH('Spending per Student Analysis'!$A446,'BEFC_17-18'!A:A,0))</f>
        <v>6527.43</v>
      </c>
      <c r="M446" s="203">
        <f>INDEX('BEFC_17-18'!$Z$1:$Z$506,MATCH('Spending per Student Analysis'!$A446,'BEFC_17-18'!A:A,0))</f>
        <v>382.709</v>
      </c>
      <c r="N446" s="203">
        <f t="shared" si="47"/>
        <v>6910.1390000000001</v>
      </c>
      <c r="R446" s="202">
        <f>INDEX('BEFC_17-18'!$AF$1:$AF$505,MATCH('Spending per Student Analysis'!$A446,'BEFC_17-18'!A:A,0))</f>
        <v>3186362.63</v>
      </c>
      <c r="S446" s="202"/>
      <c r="T446" s="202">
        <f>INDEX('BEFC_17-18'!$AD$1:$AD$505,MATCH('Spending per Student Analysis'!$A446,'BEFC_17-18'!A:A,0))</f>
        <v>358712</v>
      </c>
      <c r="AB446" s="202">
        <f>INDEX('Base Analysis'!$Q$1:$Q$503,MATCH('Spending per Student Analysis'!$A446,'Base Analysis'!A:A,0))</f>
        <v>4392033.6251664953</v>
      </c>
      <c r="AC446" s="201">
        <f t="shared" si="48"/>
        <v>-1205670.9951664954</v>
      </c>
    </row>
    <row r="447" spans="1:29" x14ac:dyDescent="0.2">
      <c r="A447" s="199">
        <v>124158503</v>
      </c>
      <c r="B447" s="200" t="s">
        <v>509</v>
      </c>
      <c r="C447" s="200" t="s">
        <v>499</v>
      </c>
      <c r="D447" s="197">
        <f>INDEX('BEFC_17-18'!$F$1:$F$505,MATCH('Spending per Student Analysis'!$A447,'BEFC_17-18'!A:A,0))</f>
        <v>0.45689999999999997</v>
      </c>
      <c r="E447" s="197">
        <f t="shared" si="42"/>
        <v>499</v>
      </c>
      <c r="F447" s="201">
        <f t="shared" si="43"/>
        <v>17449.024313702161</v>
      </c>
      <c r="G447" s="211">
        <f t="shared" si="45"/>
        <v>67</v>
      </c>
      <c r="H447" s="202">
        <f t="shared" si="44"/>
        <v>16717.435205207057</v>
      </c>
      <c r="I447" s="211">
        <f t="shared" si="46"/>
        <v>29</v>
      </c>
      <c r="K447" s="202">
        <f>INDEX('LECI_17-18'!$L$1:$L$507,MATCH('Spending per Student Analysis'!$A447,'LECI_17-18'!A:A,0))</f>
        <v>69224257.829999998</v>
      </c>
      <c r="L447" s="203">
        <f>INDEX('BEFC_17-18'!$T$1:$T$506,MATCH('Spending per Student Analysis'!$A447,'BEFC_17-18'!A:A,0))</f>
        <v>3967.2280000000001</v>
      </c>
      <c r="M447" s="203">
        <f>INDEX('BEFC_17-18'!$Z$1:$Z$506,MATCH('Spending per Student Analysis'!$A447,'BEFC_17-18'!A:A,0))</f>
        <v>173.614</v>
      </c>
      <c r="N447" s="203">
        <f t="shared" si="47"/>
        <v>4140.8419999999996</v>
      </c>
      <c r="R447" s="202">
        <f>INDEX('BEFC_17-18'!$AF$1:$AF$505,MATCH('Spending per Student Analysis'!$A447,'BEFC_17-18'!A:A,0))</f>
        <v>3005342.63</v>
      </c>
      <c r="S447" s="202"/>
      <c r="T447" s="202">
        <f>INDEX('BEFC_17-18'!$AD$1:$AD$505,MATCH('Spending per Student Analysis'!$A447,'BEFC_17-18'!A:A,0))</f>
        <v>267760</v>
      </c>
      <c r="AB447" s="202">
        <f>INDEX('Base Analysis'!$Q$1:$Q$503,MATCH('Spending per Student Analysis'!$A447,'Base Analysis'!A:A,0))</f>
        <v>3278427.2930750423</v>
      </c>
      <c r="AC447" s="201">
        <f t="shared" si="48"/>
        <v>-273084.66307504242</v>
      </c>
    </row>
    <row r="448" spans="1:29" x14ac:dyDescent="0.2">
      <c r="A448" s="199">
        <v>124159002</v>
      </c>
      <c r="B448" s="200" t="s">
        <v>510</v>
      </c>
      <c r="C448" s="200" t="s">
        <v>499</v>
      </c>
      <c r="D448" s="197">
        <f>INDEX('BEFC_17-18'!$F$1:$F$505,MATCH('Spending per Student Analysis'!$A448,'BEFC_17-18'!A:A,0))</f>
        <v>0.61619999999999997</v>
      </c>
      <c r="E448" s="197">
        <f t="shared" si="42"/>
        <v>471</v>
      </c>
      <c r="F448" s="201">
        <f t="shared" si="43"/>
        <v>16269.151988895923</v>
      </c>
      <c r="G448" s="211">
        <f t="shared" si="45"/>
        <v>108</v>
      </c>
      <c r="H448" s="202">
        <f t="shared" si="44"/>
        <v>15158.898483632231</v>
      </c>
      <c r="I448" s="211">
        <f t="shared" si="46"/>
        <v>57</v>
      </c>
      <c r="K448" s="202">
        <f>INDEX('LECI_17-18'!$L$1:$L$507,MATCH('Spending per Student Analysis'!$A448,'LECI_17-18'!A:A,0))</f>
        <v>195697301.68000001</v>
      </c>
      <c r="L448" s="203">
        <f>INDEX('BEFC_17-18'!$T$1:$T$506,MATCH('Spending per Student Analysis'!$A448,'BEFC_17-18'!A:A,0))</f>
        <v>12028.734</v>
      </c>
      <c r="M448" s="203">
        <f>INDEX('BEFC_17-18'!$Z$1:$Z$506,MATCH('Spending per Student Analysis'!$A448,'BEFC_17-18'!A:A,0))</f>
        <v>880.99699999999996</v>
      </c>
      <c r="N448" s="203">
        <f t="shared" si="47"/>
        <v>12909.731</v>
      </c>
      <c r="R448" s="202">
        <f>INDEX('BEFC_17-18'!$AF$1:$AF$505,MATCH('Spending per Student Analysis'!$A448,'BEFC_17-18'!A:A,0))</f>
        <v>7247318.1200000001</v>
      </c>
      <c r="S448" s="202"/>
      <c r="T448" s="202">
        <f>INDEX('BEFC_17-18'!$AD$1:$AD$505,MATCH('Spending per Student Analysis'!$A448,'BEFC_17-18'!A:A,0))</f>
        <v>961199</v>
      </c>
      <c r="AB448" s="202">
        <f>INDEX('Base Analysis'!$Q$1:$Q$503,MATCH('Spending per Student Analysis'!$A448,'Base Analysis'!A:A,0))</f>
        <v>11768821.967854192</v>
      </c>
      <c r="AC448" s="201">
        <f t="shared" si="48"/>
        <v>-4521503.8478541924</v>
      </c>
    </row>
    <row r="449" spans="1:29" x14ac:dyDescent="0.2">
      <c r="A449" s="199">
        <v>125231232</v>
      </c>
      <c r="B449" s="200" t="s">
        <v>511</v>
      </c>
      <c r="C449" s="200" t="s">
        <v>512</v>
      </c>
      <c r="D449" s="197">
        <f>INDEX('BEFC_17-18'!$F$1:$F$505,MATCH('Spending per Student Analysis'!$A449,'BEFC_17-18'!A:A,0))</f>
        <v>1.8415999999999999</v>
      </c>
      <c r="E449" s="197">
        <f t="shared" si="42"/>
        <v>6</v>
      </c>
      <c r="F449" s="201">
        <f t="shared" si="43"/>
        <v>16948.753894852602</v>
      </c>
      <c r="G449" s="211">
        <f t="shared" si="45"/>
        <v>81</v>
      </c>
      <c r="H449" s="202">
        <f t="shared" si="44"/>
        <v>10522.075141599917</v>
      </c>
      <c r="I449" s="211">
        <f t="shared" si="46"/>
        <v>401</v>
      </c>
      <c r="K449" s="202">
        <f>INDEX('LECI_17-18'!$L$1:$L$507,MATCH('Spending per Student Analysis'!$A449,'LECI_17-18'!A:A,0))</f>
        <v>119749980</v>
      </c>
      <c r="L449" s="203">
        <f>INDEX('BEFC_17-18'!$T$1:$T$506,MATCH('Spending per Student Analysis'!$A449,'BEFC_17-18'!A:A,0))</f>
        <v>7065.415</v>
      </c>
      <c r="M449" s="203">
        <f>INDEX('BEFC_17-18'!$Z$1:$Z$506,MATCH('Spending per Student Analysis'!$A449,'BEFC_17-18'!A:A,0))</f>
        <v>4315.4179999999997</v>
      </c>
      <c r="N449" s="203">
        <f t="shared" si="47"/>
        <v>11380.832999999999</v>
      </c>
      <c r="R449" s="202">
        <f>INDEX('BEFC_17-18'!$AF$1:$AF$505,MATCH('Spending per Student Analysis'!$A449,'BEFC_17-18'!A:A,0))</f>
        <v>71600779.730000004</v>
      </c>
      <c r="S449" s="202"/>
      <c r="T449" s="202">
        <f>INDEX('BEFC_17-18'!$AD$1:$AD$505,MATCH('Spending per Student Analysis'!$A449,'BEFC_17-18'!A:A,0))</f>
        <v>5450980</v>
      </c>
      <c r="AB449" s="202">
        <f>INDEX('Base Analysis'!$Q$1:$Q$503,MATCH('Spending per Student Analysis'!$A449,'Base Analysis'!A:A,0))</f>
        <v>66741242.010292552</v>
      </c>
      <c r="AC449" s="201">
        <f t="shared" si="48"/>
        <v>4859537.7197074518</v>
      </c>
    </row>
    <row r="450" spans="1:29" x14ac:dyDescent="0.2">
      <c r="A450" s="199">
        <v>125231303</v>
      </c>
      <c r="B450" s="200" t="s">
        <v>513</v>
      </c>
      <c r="C450" s="200" t="s">
        <v>512</v>
      </c>
      <c r="D450" s="197">
        <f>INDEX('BEFC_17-18'!$F$1:$F$505,MATCH('Spending per Student Analysis'!$A450,'BEFC_17-18'!A:A,0))</f>
        <v>0.97130000000000005</v>
      </c>
      <c r="E450" s="197">
        <f t="shared" ref="E450:E501" si="49">RANK(D450,$D$2:$D$501)</f>
        <v>298</v>
      </c>
      <c r="F450" s="201">
        <f t="shared" ref="F450:F501" si="50">K450/L450</f>
        <v>18301.774756615596</v>
      </c>
      <c r="G450" s="211">
        <f t="shared" si="45"/>
        <v>40</v>
      </c>
      <c r="H450" s="202">
        <f t="shared" ref="H450:H501" si="51">K450/(L450+M450)</f>
        <v>15892.141044844866</v>
      </c>
      <c r="I450" s="211">
        <f t="shared" si="46"/>
        <v>39</v>
      </c>
      <c r="K450" s="202">
        <f>INDEX('LECI_17-18'!$L$1:$L$507,MATCH('Spending per Student Analysis'!$A450,'LECI_17-18'!A:A,0))</f>
        <v>62968079.630000003</v>
      </c>
      <c r="L450" s="203">
        <f>INDEX('BEFC_17-18'!$T$1:$T$506,MATCH('Spending per Student Analysis'!$A450,'BEFC_17-18'!A:A,0))</f>
        <v>3440.5450000000001</v>
      </c>
      <c r="M450" s="203">
        <f>INDEX('BEFC_17-18'!$Z$1:$Z$506,MATCH('Spending per Student Analysis'!$A450,'BEFC_17-18'!A:A,0))</f>
        <v>521.66999999999996</v>
      </c>
      <c r="N450" s="203">
        <f t="shared" si="47"/>
        <v>3962.2150000000001</v>
      </c>
      <c r="R450" s="202">
        <f>INDEX('BEFC_17-18'!$AF$1:$AF$505,MATCH('Spending per Student Analysis'!$A450,'BEFC_17-18'!A:A,0))</f>
        <v>9800529.0500000007</v>
      </c>
      <c r="S450" s="202"/>
      <c r="T450" s="202">
        <f>INDEX('BEFC_17-18'!$AD$1:$AD$505,MATCH('Spending per Student Analysis'!$A450,'BEFC_17-18'!A:A,0))</f>
        <v>807899</v>
      </c>
      <c r="AB450" s="202">
        <f>INDEX('Base Analysis'!$Q$1:$Q$503,MATCH('Spending per Student Analysis'!$A450,'Base Analysis'!A:A,0))</f>
        <v>9891826.9180489071</v>
      </c>
      <c r="AC450" s="201">
        <f t="shared" si="48"/>
        <v>-91297.868048906326</v>
      </c>
    </row>
    <row r="451" spans="1:29" x14ac:dyDescent="0.2">
      <c r="A451" s="199">
        <v>125234103</v>
      </c>
      <c r="B451" s="200" t="s">
        <v>514</v>
      </c>
      <c r="C451" s="200" t="s">
        <v>512</v>
      </c>
      <c r="D451" s="197">
        <f>INDEX('BEFC_17-18'!$F$1:$F$505,MATCH('Spending per Student Analysis'!$A451,'BEFC_17-18'!A:A,0))</f>
        <v>0.54969999999999997</v>
      </c>
      <c r="E451" s="197">
        <f t="shared" si="49"/>
        <v>484</v>
      </c>
      <c r="F451" s="201">
        <f t="shared" si="50"/>
        <v>17512.646479644947</v>
      </c>
      <c r="G451" s="211">
        <f t="shared" ref="G451:G501" si="52">RANK(F451,$F$2:$F$501,0)</f>
        <v>63</v>
      </c>
      <c r="H451" s="202">
        <f t="shared" si="51"/>
        <v>16905.312848134894</v>
      </c>
      <c r="I451" s="211">
        <f t="shared" ref="I451:I501" si="53">RANK(H451,$H$2:$H$501,0)</f>
        <v>25</v>
      </c>
      <c r="K451" s="202">
        <f>INDEX('LECI_17-18'!$L$1:$L$507,MATCH('Spending per Student Analysis'!$A451,'LECI_17-18'!A:A,0))</f>
        <v>82111352.909999996</v>
      </c>
      <c r="L451" s="203">
        <f>INDEX('BEFC_17-18'!$T$1:$T$506,MATCH('Spending per Student Analysis'!$A451,'BEFC_17-18'!A:A,0))</f>
        <v>4688.6890000000003</v>
      </c>
      <c r="M451" s="203">
        <f>INDEX('BEFC_17-18'!$Z$1:$Z$506,MATCH('Spending per Student Analysis'!$A451,'BEFC_17-18'!A:A,0))</f>
        <v>168.44399999999999</v>
      </c>
      <c r="N451" s="203">
        <f t="shared" ref="N451:N501" si="54">M451+L451</f>
        <v>4857.1330000000007</v>
      </c>
      <c r="R451" s="202">
        <f>INDEX('BEFC_17-18'!$AF$1:$AF$505,MATCH('Spending per Student Analysis'!$A451,'BEFC_17-18'!A:A,0))</f>
        <v>3781398.68</v>
      </c>
      <c r="S451" s="202"/>
      <c r="T451" s="202">
        <f>INDEX('BEFC_17-18'!$AD$1:$AD$505,MATCH('Spending per Student Analysis'!$A451,'BEFC_17-18'!A:A,0))</f>
        <v>417306</v>
      </c>
      <c r="AB451" s="202">
        <f>INDEX('Base Analysis'!$Q$1:$Q$503,MATCH('Spending per Student Analysis'!$A451,'Base Analysis'!A:A,0))</f>
        <v>5109452.6419422999</v>
      </c>
      <c r="AC451" s="201">
        <f t="shared" ref="AC451:AC501" si="55">R451-AB451</f>
        <v>-1328053.9619422997</v>
      </c>
    </row>
    <row r="452" spans="1:29" x14ac:dyDescent="0.2">
      <c r="A452" s="199">
        <v>125234502</v>
      </c>
      <c r="B452" s="200" t="s">
        <v>515</v>
      </c>
      <c r="C452" s="200" t="s">
        <v>512</v>
      </c>
      <c r="D452" s="197">
        <f>INDEX('BEFC_17-18'!$F$1:$F$505,MATCH('Spending per Student Analysis'!$A452,'BEFC_17-18'!A:A,0))</f>
        <v>0.55910000000000004</v>
      </c>
      <c r="E452" s="197">
        <f t="shared" si="49"/>
        <v>481</v>
      </c>
      <c r="F452" s="201">
        <f t="shared" si="50"/>
        <v>16819.107968043292</v>
      </c>
      <c r="G452" s="211">
        <f t="shared" si="52"/>
        <v>85</v>
      </c>
      <c r="H452" s="202">
        <f t="shared" si="51"/>
        <v>16043.13973209295</v>
      </c>
      <c r="I452" s="211">
        <f t="shared" si="53"/>
        <v>38</v>
      </c>
      <c r="K452" s="202">
        <f>INDEX('LECI_17-18'!$L$1:$L$507,MATCH('Spending per Student Analysis'!$A452,'LECI_17-18'!A:A,0))</f>
        <v>97015625.379999995</v>
      </c>
      <c r="L452" s="203">
        <f>INDEX('BEFC_17-18'!$T$1:$T$506,MATCH('Spending per Student Analysis'!$A452,'BEFC_17-18'!A:A,0))</f>
        <v>5768.1790000000001</v>
      </c>
      <c r="M452" s="203">
        <f>INDEX('BEFC_17-18'!$Z$1:$Z$506,MATCH('Spending per Student Analysis'!$A452,'BEFC_17-18'!A:A,0))</f>
        <v>278.99299999999999</v>
      </c>
      <c r="N452" s="203">
        <f t="shared" si="54"/>
        <v>6047.1720000000005</v>
      </c>
      <c r="R452" s="202">
        <f>INDEX('BEFC_17-18'!$AF$1:$AF$505,MATCH('Spending per Student Analysis'!$A452,'BEFC_17-18'!A:A,0))</f>
        <v>2999989.77</v>
      </c>
      <c r="S452" s="202"/>
      <c r="T452" s="202">
        <f>INDEX('BEFC_17-18'!$AD$1:$AD$505,MATCH('Spending per Student Analysis'!$A452,'BEFC_17-18'!A:A,0))</f>
        <v>403320</v>
      </c>
      <c r="AB452" s="202">
        <f>INDEX('Base Analysis'!$Q$1:$Q$503,MATCH('Spending per Student Analysis'!$A452,'Base Analysis'!A:A,0))</f>
        <v>4938210.2973384559</v>
      </c>
      <c r="AC452" s="201">
        <f t="shared" si="55"/>
        <v>-1938220.5273384559</v>
      </c>
    </row>
    <row r="453" spans="1:29" x14ac:dyDescent="0.2">
      <c r="A453" s="199">
        <v>125235103</v>
      </c>
      <c r="B453" s="200" t="s">
        <v>516</v>
      </c>
      <c r="C453" s="200" t="s">
        <v>512</v>
      </c>
      <c r="D453" s="197">
        <f>INDEX('BEFC_17-18'!$F$1:$F$505,MATCH('Spending per Student Analysis'!$A453,'BEFC_17-18'!A:A,0))</f>
        <v>0.91810000000000003</v>
      </c>
      <c r="E453" s="197">
        <f t="shared" si="49"/>
        <v>332</v>
      </c>
      <c r="F453" s="201">
        <f t="shared" si="50"/>
        <v>17201.8206099325</v>
      </c>
      <c r="G453" s="211">
        <f t="shared" si="52"/>
        <v>74</v>
      </c>
      <c r="H453" s="202">
        <f t="shared" si="51"/>
        <v>15322.279191487094</v>
      </c>
      <c r="I453" s="211">
        <f t="shared" si="53"/>
        <v>52</v>
      </c>
      <c r="K453" s="202">
        <f>INDEX('LECI_17-18'!$L$1:$L$507,MATCH('Spending per Student Analysis'!$A453,'LECI_17-18'!A:A,0))</f>
        <v>59258087.369999997</v>
      </c>
      <c r="L453" s="203">
        <f>INDEX('BEFC_17-18'!$T$1:$T$506,MATCH('Spending per Student Analysis'!$A453,'BEFC_17-18'!A:A,0))</f>
        <v>3444.873</v>
      </c>
      <c r="M453" s="203">
        <f>INDEX('BEFC_17-18'!$Z$1:$Z$506,MATCH('Spending per Student Analysis'!$A453,'BEFC_17-18'!A:A,0))</f>
        <v>422.57299999999998</v>
      </c>
      <c r="N453" s="203">
        <f t="shared" si="54"/>
        <v>3867.4459999999999</v>
      </c>
      <c r="R453" s="202">
        <f>INDEX('BEFC_17-18'!$AF$1:$AF$505,MATCH('Spending per Student Analysis'!$A453,'BEFC_17-18'!A:A,0))</f>
        <v>8248266.5599999996</v>
      </c>
      <c r="S453" s="202"/>
      <c r="T453" s="202">
        <f>INDEX('BEFC_17-18'!$AD$1:$AD$505,MATCH('Spending per Student Analysis'!$A453,'BEFC_17-18'!A:A,0))</f>
        <v>645391</v>
      </c>
      <c r="AB453" s="202">
        <f>INDEX('Base Analysis'!$Q$1:$Q$503,MATCH('Spending per Student Analysis'!$A453,'Base Analysis'!A:A,0))</f>
        <v>7902098.9524032874</v>
      </c>
      <c r="AC453" s="201">
        <f t="shared" si="55"/>
        <v>346167.60759671219</v>
      </c>
    </row>
    <row r="454" spans="1:29" x14ac:dyDescent="0.2">
      <c r="A454" s="199">
        <v>125235502</v>
      </c>
      <c r="B454" s="200" t="s">
        <v>517</v>
      </c>
      <c r="C454" s="200" t="s">
        <v>512</v>
      </c>
      <c r="D454" s="197">
        <f>INDEX('BEFC_17-18'!$F$1:$F$505,MATCH('Spending per Student Analysis'!$A454,'BEFC_17-18'!A:A,0))</f>
        <v>0.67820000000000003</v>
      </c>
      <c r="E454" s="197">
        <f t="shared" si="49"/>
        <v>457</v>
      </c>
      <c r="F454" s="201">
        <f t="shared" si="50"/>
        <v>20013.390060542533</v>
      </c>
      <c r="G454" s="211">
        <f t="shared" si="52"/>
        <v>20</v>
      </c>
      <c r="H454" s="202">
        <f t="shared" si="51"/>
        <v>18279.96693139054</v>
      </c>
      <c r="I454" s="211">
        <f t="shared" si="53"/>
        <v>15</v>
      </c>
      <c r="K454" s="202">
        <f>INDEX('LECI_17-18'!$L$1:$L$507,MATCH('Spending per Student Analysis'!$A454,'LECI_17-18'!A:A,0))</f>
        <v>64764771.200000003</v>
      </c>
      <c r="L454" s="203">
        <f>INDEX('BEFC_17-18'!$T$1:$T$506,MATCH('Spending per Student Analysis'!$A454,'BEFC_17-18'!A:A,0))</f>
        <v>3236.0720000000001</v>
      </c>
      <c r="M454" s="203">
        <f>INDEX('BEFC_17-18'!$Z$1:$Z$506,MATCH('Spending per Student Analysis'!$A454,'BEFC_17-18'!A:A,0))</f>
        <v>306.86500000000001</v>
      </c>
      <c r="N454" s="203">
        <f t="shared" si="54"/>
        <v>3542.9369999999999</v>
      </c>
      <c r="R454" s="202">
        <f>INDEX('BEFC_17-18'!$AF$1:$AF$505,MATCH('Spending per Student Analysis'!$A454,'BEFC_17-18'!A:A,0))</f>
        <v>2462699.9500000002</v>
      </c>
      <c r="S454" s="202"/>
      <c r="T454" s="202">
        <f>INDEX('BEFC_17-18'!$AD$1:$AD$505,MATCH('Spending per Student Analysis'!$A454,'BEFC_17-18'!A:A,0))</f>
        <v>283895</v>
      </c>
      <c r="AB454" s="202">
        <f>INDEX('Base Analysis'!$Q$1:$Q$503,MATCH('Spending per Student Analysis'!$A454,'Base Analysis'!A:A,0))</f>
        <v>3475982.4176954124</v>
      </c>
      <c r="AC454" s="201">
        <f t="shared" si="55"/>
        <v>-1013282.4676954122</v>
      </c>
    </row>
    <row r="455" spans="1:29" x14ac:dyDescent="0.2">
      <c r="A455" s="199">
        <v>125236903</v>
      </c>
      <c r="B455" s="200" t="s">
        <v>518</v>
      </c>
      <c r="C455" s="200" t="s">
        <v>512</v>
      </c>
      <c r="D455" s="197">
        <f>INDEX('BEFC_17-18'!$F$1:$F$505,MATCH('Spending per Student Analysis'!$A455,'BEFC_17-18'!A:A,0))</f>
        <v>0.72370000000000001</v>
      </c>
      <c r="E455" s="197">
        <f t="shared" si="49"/>
        <v>444</v>
      </c>
      <c r="F455" s="201">
        <f t="shared" si="50"/>
        <v>14383.54101052162</v>
      </c>
      <c r="G455" s="211">
        <f t="shared" si="52"/>
        <v>223</v>
      </c>
      <c r="H455" s="202">
        <f t="shared" si="51"/>
        <v>13381.557525248529</v>
      </c>
      <c r="I455" s="211">
        <f t="shared" si="53"/>
        <v>131</v>
      </c>
      <c r="K455" s="202">
        <f>INDEX('LECI_17-18'!$L$1:$L$507,MATCH('Spending per Student Analysis'!$A455,'LECI_17-18'!A:A,0))</f>
        <v>48359262.82</v>
      </c>
      <c r="L455" s="203">
        <f>INDEX('BEFC_17-18'!$T$1:$T$506,MATCH('Spending per Student Analysis'!$A455,'BEFC_17-18'!A:A,0))</f>
        <v>3362.125</v>
      </c>
      <c r="M455" s="203">
        <f>INDEX('BEFC_17-18'!$Z$1:$Z$506,MATCH('Spending per Student Analysis'!$A455,'BEFC_17-18'!A:A,0))</f>
        <v>251.749</v>
      </c>
      <c r="N455" s="203">
        <f t="shared" si="54"/>
        <v>3613.8739999999998</v>
      </c>
      <c r="R455" s="202">
        <f>INDEX('BEFC_17-18'!$AF$1:$AF$505,MATCH('Spending per Student Analysis'!$A455,'BEFC_17-18'!A:A,0))</f>
        <v>5902283.9199999999</v>
      </c>
      <c r="S455" s="202"/>
      <c r="T455" s="202">
        <f>INDEX('BEFC_17-18'!$AD$1:$AD$505,MATCH('Spending per Student Analysis'!$A455,'BEFC_17-18'!A:A,0))</f>
        <v>367870</v>
      </c>
      <c r="AB455" s="202">
        <f>INDEX('Base Analysis'!$Q$1:$Q$503,MATCH('Spending per Student Analysis'!$A455,'Base Analysis'!A:A,0))</f>
        <v>4504156.3895861581</v>
      </c>
      <c r="AC455" s="201">
        <f t="shared" si="55"/>
        <v>1398127.5304138418</v>
      </c>
    </row>
    <row r="456" spans="1:29" x14ac:dyDescent="0.2">
      <c r="A456" s="199">
        <v>125237603</v>
      </c>
      <c r="B456" s="200" t="s">
        <v>519</v>
      </c>
      <c r="C456" s="200" t="s">
        <v>512</v>
      </c>
      <c r="D456" s="197">
        <f>INDEX('BEFC_17-18'!$F$1:$F$505,MATCH('Spending per Student Analysis'!$A456,'BEFC_17-18'!A:A,0))</f>
        <v>0.50309999999999999</v>
      </c>
      <c r="E456" s="197">
        <f t="shared" si="49"/>
        <v>491</v>
      </c>
      <c r="F456" s="201">
        <f t="shared" si="50"/>
        <v>20688.187821250314</v>
      </c>
      <c r="G456" s="211">
        <f t="shared" si="52"/>
        <v>10</v>
      </c>
      <c r="H456" s="202">
        <f t="shared" si="51"/>
        <v>19565.340103817329</v>
      </c>
      <c r="I456" s="211">
        <f t="shared" si="53"/>
        <v>5</v>
      </c>
      <c r="K456" s="202">
        <f>INDEX('LECI_17-18'!$L$1:$L$507,MATCH('Spending per Student Analysis'!$A456,'LECI_17-18'!A:A,0))</f>
        <v>77826148.989999995</v>
      </c>
      <c r="L456" s="203">
        <f>INDEX('BEFC_17-18'!$T$1:$T$506,MATCH('Spending per Student Analysis'!$A456,'BEFC_17-18'!A:A,0))</f>
        <v>3761.864</v>
      </c>
      <c r="M456" s="203">
        <f>INDEX('BEFC_17-18'!$Z$1:$Z$506,MATCH('Spending per Student Analysis'!$A456,'BEFC_17-18'!A:A,0))</f>
        <v>215.892</v>
      </c>
      <c r="N456" s="203">
        <f t="shared" si="54"/>
        <v>3977.7559999999999</v>
      </c>
      <c r="R456" s="202">
        <f>INDEX('BEFC_17-18'!$AF$1:$AF$505,MATCH('Spending per Student Analysis'!$A456,'BEFC_17-18'!A:A,0))</f>
        <v>1848138.87</v>
      </c>
      <c r="S456" s="202"/>
      <c r="T456" s="202">
        <f>INDEX('BEFC_17-18'!$AD$1:$AD$505,MATCH('Spending per Student Analysis'!$A456,'BEFC_17-18'!A:A,0))</f>
        <v>243867</v>
      </c>
      <c r="AB456" s="202">
        <f>INDEX('Base Analysis'!$Q$1:$Q$503,MATCH('Spending per Student Analysis'!$A456,'Base Analysis'!A:A,0))</f>
        <v>2985883.8696929971</v>
      </c>
      <c r="AC456" s="201">
        <f t="shared" si="55"/>
        <v>-1137744.999692997</v>
      </c>
    </row>
    <row r="457" spans="1:29" x14ac:dyDescent="0.2">
      <c r="A457" s="199">
        <v>125237702</v>
      </c>
      <c r="B457" s="200" t="s">
        <v>520</v>
      </c>
      <c r="C457" s="200" t="s">
        <v>512</v>
      </c>
      <c r="D457" s="197">
        <f>INDEX('BEFC_17-18'!$F$1:$F$505,MATCH('Spending per Student Analysis'!$A457,'BEFC_17-18'!A:A,0))</f>
        <v>0.82540000000000002</v>
      </c>
      <c r="E457" s="197">
        <f t="shared" si="49"/>
        <v>390</v>
      </c>
      <c r="F457" s="201">
        <f t="shared" si="50"/>
        <v>16771.495757693119</v>
      </c>
      <c r="G457" s="211">
        <f t="shared" si="52"/>
        <v>86</v>
      </c>
      <c r="H457" s="202">
        <f t="shared" si="51"/>
        <v>15074.322395048037</v>
      </c>
      <c r="I457" s="211">
        <f t="shared" si="53"/>
        <v>60</v>
      </c>
      <c r="K457" s="202">
        <f>INDEX('LECI_17-18'!$L$1:$L$507,MATCH('Spending per Student Analysis'!$A457,'LECI_17-18'!A:A,0))</f>
        <v>91459712.700000003</v>
      </c>
      <c r="L457" s="203">
        <f>INDEX('BEFC_17-18'!$T$1:$T$506,MATCH('Spending per Student Analysis'!$A457,'BEFC_17-18'!A:A,0))</f>
        <v>5453.2830000000004</v>
      </c>
      <c r="M457" s="203">
        <f>INDEX('BEFC_17-18'!$Z$1:$Z$506,MATCH('Spending per Student Analysis'!$A457,'BEFC_17-18'!A:A,0))</f>
        <v>613.96900000000005</v>
      </c>
      <c r="N457" s="203">
        <f t="shared" si="54"/>
        <v>6067.2520000000004</v>
      </c>
      <c r="R457" s="202">
        <f>INDEX('BEFC_17-18'!$AF$1:$AF$505,MATCH('Spending per Student Analysis'!$A457,'BEFC_17-18'!A:A,0))</f>
        <v>11161324.9</v>
      </c>
      <c r="S457" s="202"/>
      <c r="T457" s="202">
        <f>INDEX('BEFC_17-18'!$AD$1:$AD$505,MATCH('Spending per Student Analysis'!$A457,'BEFC_17-18'!A:A,0))</f>
        <v>839037</v>
      </c>
      <c r="AB457" s="202">
        <f>INDEX('Base Analysis'!$Q$1:$Q$503,MATCH('Spending per Student Analysis'!$A457,'Base Analysis'!A:A,0))</f>
        <v>10273082.265517779</v>
      </c>
      <c r="AC457" s="201">
        <f t="shared" si="55"/>
        <v>888242.63448222168</v>
      </c>
    </row>
    <row r="458" spans="1:29" x14ac:dyDescent="0.2">
      <c r="A458" s="199">
        <v>125237903</v>
      </c>
      <c r="B458" s="200" t="s">
        <v>521</v>
      </c>
      <c r="C458" s="200" t="s">
        <v>512</v>
      </c>
      <c r="D458" s="197">
        <f>INDEX('BEFC_17-18'!$F$1:$F$505,MATCH('Spending per Student Analysis'!$A458,'BEFC_17-18'!A:A,0))</f>
        <v>0.59379999999999999</v>
      </c>
      <c r="E458" s="197">
        <f t="shared" si="49"/>
        <v>476</v>
      </c>
      <c r="F458" s="201">
        <f t="shared" si="50"/>
        <v>20102.922585924494</v>
      </c>
      <c r="G458" s="211">
        <f t="shared" si="52"/>
        <v>19</v>
      </c>
      <c r="H458" s="202">
        <f t="shared" si="51"/>
        <v>19219.198720624427</v>
      </c>
      <c r="I458" s="211">
        <f t="shared" si="53"/>
        <v>7</v>
      </c>
      <c r="K458" s="202">
        <f>INDEX('LECI_17-18'!$L$1:$L$507,MATCH('Spending per Student Analysis'!$A458,'LECI_17-18'!A:A,0))</f>
        <v>75051547.579999998</v>
      </c>
      <c r="L458" s="203">
        <f>INDEX('BEFC_17-18'!$T$1:$T$506,MATCH('Spending per Student Analysis'!$A458,'BEFC_17-18'!A:A,0))</f>
        <v>3733.3649999999998</v>
      </c>
      <c r="M458" s="203">
        <f>INDEX('BEFC_17-18'!$Z$1:$Z$506,MATCH('Spending per Student Analysis'!$A458,'BEFC_17-18'!A:A,0))</f>
        <v>171.66499999999999</v>
      </c>
      <c r="N458" s="203">
        <f t="shared" si="54"/>
        <v>3905.0299999999997</v>
      </c>
      <c r="R458" s="202">
        <f>INDEX('BEFC_17-18'!$AF$1:$AF$505,MATCH('Spending per Student Analysis'!$A458,'BEFC_17-18'!A:A,0))</f>
        <v>2714970.86</v>
      </c>
      <c r="S458" s="202"/>
      <c r="T458" s="202">
        <f>INDEX('BEFC_17-18'!$AD$1:$AD$505,MATCH('Spending per Student Analysis'!$A458,'BEFC_17-18'!A:A,0))</f>
        <v>234832</v>
      </c>
      <c r="AB458" s="202">
        <f>INDEX('Base Analysis'!$Q$1:$Q$503,MATCH('Spending per Student Analysis'!$A458,'Base Analysis'!A:A,0))</f>
        <v>2875264.1612120653</v>
      </c>
      <c r="AC458" s="201">
        <f t="shared" si="55"/>
        <v>-160293.30121206539</v>
      </c>
    </row>
    <row r="459" spans="1:29" x14ac:dyDescent="0.2">
      <c r="A459" s="199">
        <v>125238402</v>
      </c>
      <c r="B459" s="200" t="s">
        <v>522</v>
      </c>
      <c r="C459" s="200" t="s">
        <v>512</v>
      </c>
      <c r="D459" s="197">
        <f>INDEX('BEFC_17-18'!$F$1:$F$505,MATCH('Spending per Student Analysis'!$A459,'BEFC_17-18'!A:A,0))</f>
        <v>1.0734999999999999</v>
      </c>
      <c r="E459" s="197">
        <f t="shared" si="49"/>
        <v>220</v>
      </c>
      <c r="F459" s="201">
        <f t="shared" si="50"/>
        <v>14304.774081589088</v>
      </c>
      <c r="G459" s="211">
        <f t="shared" si="52"/>
        <v>236</v>
      </c>
      <c r="H459" s="202">
        <f t="shared" si="51"/>
        <v>11386.709354245633</v>
      </c>
      <c r="I459" s="211">
        <f t="shared" si="53"/>
        <v>298</v>
      </c>
      <c r="K459" s="202">
        <f>INDEX('LECI_17-18'!$L$1:$L$507,MATCH('Spending per Student Analysis'!$A459,'LECI_17-18'!A:A,0))</f>
        <v>64732850.57</v>
      </c>
      <c r="L459" s="203">
        <f>INDEX('BEFC_17-18'!$T$1:$T$506,MATCH('Spending per Student Analysis'!$A459,'BEFC_17-18'!A:A,0))</f>
        <v>4525.2619999999997</v>
      </c>
      <c r="M459" s="203">
        <f>INDEX('BEFC_17-18'!$Z$1:$Z$506,MATCH('Spending per Student Analysis'!$A459,'BEFC_17-18'!A:A,0))</f>
        <v>1159.6859999999999</v>
      </c>
      <c r="N459" s="203">
        <f t="shared" si="54"/>
        <v>5684.9479999999994</v>
      </c>
      <c r="R459" s="202">
        <f>INDEX('BEFC_17-18'!$AF$1:$AF$505,MATCH('Spending per Student Analysis'!$A459,'BEFC_17-18'!A:A,0))</f>
        <v>14710330.07</v>
      </c>
      <c r="S459" s="202"/>
      <c r="T459" s="202">
        <f>INDEX('BEFC_17-18'!$AD$1:$AD$505,MATCH('Spending per Student Analysis'!$A459,'BEFC_17-18'!A:A,0))</f>
        <v>1603638</v>
      </c>
      <c r="AB459" s="202">
        <f>INDEX('Base Analysis'!$Q$1:$Q$503,MATCH('Spending per Student Analysis'!$A459,'Base Analysis'!A:A,0))</f>
        <v>19634780.609889075</v>
      </c>
      <c r="AC459" s="201">
        <f t="shared" si="55"/>
        <v>-4924450.5398890749</v>
      </c>
    </row>
    <row r="460" spans="1:29" x14ac:dyDescent="0.2">
      <c r="A460" s="199">
        <v>125238502</v>
      </c>
      <c r="B460" s="200" t="s">
        <v>523</v>
      </c>
      <c r="C460" s="200" t="s">
        <v>512</v>
      </c>
      <c r="D460" s="197">
        <f>INDEX('BEFC_17-18'!$F$1:$F$505,MATCH('Spending per Student Analysis'!$A460,'BEFC_17-18'!A:A,0))</f>
        <v>0.57499999999999996</v>
      </c>
      <c r="E460" s="197">
        <f t="shared" si="49"/>
        <v>477</v>
      </c>
      <c r="F460" s="201">
        <f t="shared" si="50"/>
        <v>15292.619656359146</v>
      </c>
      <c r="G460" s="211">
        <f t="shared" si="52"/>
        <v>155</v>
      </c>
      <c r="H460" s="202">
        <f t="shared" si="51"/>
        <v>14544.273317473126</v>
      </c>
      <c r="I460" s="211">
        <f t="shared" si="53"/>
        <v>77</v>
      </c>
      <c r="K460" s="202">
        <f>INDEX('LECI_17-18'!$L$1:$L$507,MATCH('Spending per Student Analysis'!$A460,'LECI_17-18'!A:A,0))</f>
        <v>59765851.509999998</v>
      </c>
      <c r="L460" s="203">
        <f>INDEX('BEFC_17-18'!$T$1:$T$506,MATCH('Spending per Student Analysis'!$A460,'BEFC_17-18'!A:A,0))</f>
        <v>3908.15</v>
      </c>
      <c r="M460" s="203">
        <f>INDEX('BEFC_17-18'!$Z$1:$Z$506,MATCH('Spending per Student Analysis'!$A460,'BEFC_17-18'!A:A,0))</f>
        <v>201.08600000000001</v>
      </c>
      <c r="N460" s="203">
        <f t="shared" si="54"/>
        <v>4109.2359999999999</v>
      </c>
      <c r="R460" s="202">
        <f>INDEX('BEFC_17-18'!$AF$1:$AF$505,MATCH('Spending per Student Analysis'!$A460,'BEFC_17-18'!A:A,0))</f>
        <v>2643080.37</v>
      </c>
      <c r="S460" s="202"/>
      <c r="T460" s="202">
        <f>INDEX('BEFC_17-18'!$AD$1:$AD$505,MATCH('Spending per Student Analysis'!$A460,'BEFC_17-18'!A:A,0))</f>
        <v>355179</v>
      </c>
      <c r="AB460" s="202">
        <f>INDEX('Base Analysis'!$Q$1:$Q$503,MATCH('Spending per Student Analysis'!$A460,'Base Analysis'!A:A,0))</f>
        <v>4348770.5410488313</v>
      </c>
      <c r="AC460" s="201">
        <f t="shared" si="55"/>
        <v>-1705690.1710488312</v>
      </c>
    </row>
    <row r="461" spans="1:29" x14ac:dyDescent="0.2">
      <c r="A461" s="199">
        <v>125239452</v>
      </c>
      <c r="B461" s="200" t="s">
        <v>524</v>
      </c>
      <c r="C461" s="200" t="s">
        <v>512</v>
      </c>
      <c r="D461" s="197">
        <f>INDEX('BEFC_17-18'!$F$1:$F$505,MATCH('Spending per Student Analysis'!$A461,'BEFC_17-18'!A:A,0))</f>
        <v>1.0975999999999999</v>
      </c>
      <c r="E461" s="197">
        <f t="shared" si="49"/>
        <v>200</v>
      </c>
      <c r="F461" s="201">
        <f t="shared" si="50"/>
        <v>13836.056531383363</v>
      </c>
      <c r="G461" s="211">
        <f t="shared" si="52"/>
        <v>276</v>
      </c>
      <c r="H461" s="202">
        <f t="shared" si="51"/>
        <v>11064.75082318179</v>
      </c>
      <c r="I461" s="211">
        <f t="shared" si="53"/>
        <v>338</v>
      </c>
      <c r="K461" s="202">
        <f>INDEX('LECI_17-18'!$L$1:$L$507,MATCH('Spending per Student Analysis'!$A461,'LECI_17-18'!A:A,0))</f>
        <v>174016276.69999999</v>
      </c>
      <c r="L461" s="203">
        <f>INDEX('BEFC_17-18'!$T$1:$T$506,MATCH('Spending per Student Analysis'!$A461,'BEFC_17-18'!A:A,0))</f>
        <v>12577.013999999999</v>
      </c>
      <c r="M461" s="203">
        <f>INDEX('BEFC_17-18'!$Z$1:$Z$506,MATCH('Spending per Student Analysis'!$A461,'BEFC_17-18'!A:A,0))</f>
        <v>3150.0709999999999</v>
      </c>
      <c r="N461" s="203">
        <f t="shared" si="54"/>
        <v>15727.084999999999</v>
      </c>
      <c r="R461" s="202">
        <f>INDEX('BEFC_17-18'!$AF$1:$AF$505,MATCH('Spending per Student Analysis'!$A461,'BEFC_17-18'!A:A,0))</f>
        <v>33842782.270000003</v>
      </c>
      <c r="S461" s="202"/>
      <c r="T461" s="202">
        <f>INDEX('BEFC_17-18'!$AD$1:$AD$505,MATCH('Spending per Student Analysis'!$A461,'BEFC_17-18'!A:A,0))</f>
        <v>4050323</v>
      </c>
      <c r="AB461" s="202">
        <f>INDEX('Base Analysis'!$Q$1:$Q$503,MATCH('Spending per Student Analysis'!$A461,'Base Analysis'!A:A,0))</f>
        <v>49591738.35204716</v>
      </c>
      <c r="AC461" s="201">
        <f t="shared" si="55"/>
        <v>-15748956.082047157</v>
      </c>
    </row>
    <row r="462" spans="1:29" x14ac:dyDescent="0.2">
      <c r="A462" s="199">
        <v>125239603</v>
      </c>
      <c r="B462" s="200" t="s">
        <v>525</v>
      </c>
      <c r="C462" s="200" t="s">
        <v>512</v>
      </c>
      <c r="D462" s="197">
        <f>INDEX('BEFC_17-18'!$F$1:$F$505,MATCH('Spending per Student Analysis'!$A462,'BEFC_17-18'!A:A,0))</f>
        <v>0.52110000000000001</v>
      </c>
      <c r="E462" s="197">
        <f t="shared" si="49"/>
        <v>488</v>
      </c>
      <c r="F462" s="201">
        <f t="shared" si="50"/>
        <v>18626.69819625582</v>
      </c>
      <c r="G462" s="211">
        <f t="shared" si="52"/>
        <v>32</v>
      </c>
      <c r="H462" s="202">
        <f t="shared" si="51"/>
        <v>17982.437073884059</v>
      </c>
      <c r="I462" s="211">
        <f t="shared" si="53"/>
        <v>18</v>
      </c>
      <c r="K462" s="202">
        <f>INDEX('LECI_17-18'!$L$1:$L$507,MATCH('Spending per Student Analysis'!$A462,'LECI_17-18'!A:A,0))</f>
        <v>64535585.960000001</v>
      </c>
      <c r="L462" s="203">
        <f>INDEX('BEFC_17-18'!$T$1:$T$506,MATCH('Spending per Student Analysis'!$A462,'BEFC_17-18'!A:A,0))</f>
        <v>3464.6819999999998</v>
      </c>
      <c r="M462" s="203">
        <f>INDEX('BEFC_17-18'!$Z$1:$Z$506,MATCH('Spending per Student Analysis'!$A462,'BEFC_17-18'!A:A,0))</f>
        <v>124.13</v>
      </c>
      <c r="N462" s="203">
        <f t="shared" si="54"/>
        <v>3588.8119999999999</v>
      </c>
      <c r="R462" s="202">
        <f>INDEX('BEFC_17-18'!$AF$1:$AF$505,MATCH('Spending per Student Analysis'!$A462,'BEFC_17-18'!A:A,0))</f>
        <v>3176630.56</v>
      </c>
      <c r="S462" s="202"/>
      <c r="T462" s="202">
        <f>INDEX('BEFC_17-18'!$AD$1:$AD$505,MATCH('Spending per Student Analysis'!$A462,'BEFC_17-18'!A:A,0))</f>
        <v>268640</v>
      </c>
      <c r="AB462" s="202">
        <f>INDEX('Base Analysis'!$Q$1:$Q$503,MATCH('Spending per Student Analysis'!$A462,'Base Analysis'!A:A,0))</f>
        <v>3289205.3946951032</v>
      </c>
      <c r="AC462" s="201">
        <f t="shared" si="55"/>
        <v>-112574.83469510311</v>
      </c>
    </row>
    <row r="463" spans="1:29" x14ac:dyDescent="0.2">
      <c r="A463" s="199">
        <v>125239652</v>
      </c>
      <c r="B463" s="200" t="s">
        <v>526</v>
      </c>
      <c r="C463" s="200" t="s">
        <v>512</v>
      </c>
      <c r="D463" s="197">
        <f>INDEX('BEFC_17-18'!$F$1:$F$505,MATCH('Spending per Student Analysis'!$A463,'BEFC_17-18'!A:A,0))</f>
        <v>1.1049</v>
      </c>
      <c r="E463" s="197">
        <f t="shared" si="49"/>
        <v>195</v>
      </c>
      <c r="F463" s="201">
        <f t="shared" si="50"/>
        <v>16053.160960769028</v>
      </c>
      <c r="G463" s="211">
        <f t="shared" si="52"/>
        <v>114</v>
      </c>
      <c r="H463" s="202">
        <f t="shared" si="51"/>
        <v>12944.983315841471</v>
      </c>
      <c r="I463" s="211">
        <f t="shared" si="53"/>
        <v>159</v>
      </c>
      <c r="K463" s="202">
        <f>INDEX('LECI_17-18'!$L$1:$L$507,MATCH('Spending per Student Analysis'!$A463,'LECI_17-18'!A:A,0))</f>
        <v>90472035.319999993</v>
      </c>
      <c r="L463" s="203">
        <f>INDEX('BEFC_17-18'!$T$1:$T$506,MATCH('Spending per Student Analysis'!$A463,'BEFC_17-18'!A:A,0))</f>
        <v>5635.777</v>
      </c>
      <c r="M463" s="203">
        <f>INDEX('BEFC_17-18'!$Z$1:$Z$506,MATCH('Spending per Student Analysis'!$A463,'BEFC_17-18'!A:A,0))</f>
        <v>1353.1880000000001</v>
      </c>
      <c r="N463" s="203">
        <f t="shared" si="54"/>
        <v>6988.9650000000001</v>
      </c>
      <c r="R463" s="202">
        <f>INDEX('BEFC_17-18'!$AF$1:$AF$505,MATCH('Spending per Student Analysis'!$A463,'BEFC_17-18'!A:A,0))</f>
        <v>20613674.739999998</v>
      </c>
      <c r="S463" s="202"/>
      <c r="T463" s="202">
        <f>INDEX('BEFC_17-18'!$AD$1:$AD$505,MATCH('Spending per Student Analysis'!$A463,'BEFC_17-18'!A:A,0))</f>
        <v>1854568</v>
      </c>
      <c r="AB463" s="202">
        <f>INDEX('Base Analysis'!$Q$1:$Q$503,MATCH('Spending per Student Analysis'!$A463,'Base Analysis'!A:A,0))</f>
        <v>22707140.421938259</v>
      </c>
      <c r="AC463" s="201">
        <f t="shared" si="55"/>
        <v>-2093465.6819382608</v>
      </c>
    </row>
    <row r="464" spans="1:29" x14ac:dyDescent="0.2">
      <c r="A464" s="199">
        <v>126515001</v>
      </c>
      <c r="B464" s="200" t="s">
        <v>527</v>
      </c>
      <c r="C464" s="200" t="s">
        <v>528</v>
      </c>
      <c r="D464" s="197">
        <f>INDEX('BEFC_17-18'!$F$1:$F$505,MATCH('Spending per Student Analysis'!$A464,'BEFC_17-18'!A:A,0))</f>
        <v>1.4012</v>
      </c>
      <c r="E464" s="197">
        <f t="shared" si="49"/>
        <v>42</v>
      </c>
      <c r="F464" s="201">
        <f t="shared" si="50"/>
        <v>12572.799814348646</v>
      </c>
      <c r="G464" s="211">
        <f t="shared" si="52"/>
        <v>419</v>
      </c>
      <c r="H464" s="202">
        <f t="shared" si="51"/>
        <v>8282.0276060399738</v>
      </c>
      <c r="I464" s="211">
        <f t="shared" si="53"/>
        <v>494</v>
      </c>
      <c r="K464" s="202">
        <f>INDEX('LECI_17-18'!$L$1:$L$507,MATCH('Spending per Student Analysis'!$A464,'LECI_17-18'!A:A,0))</f>
        <v>2565577392.1900001</v>
      </c>
      <c r="L464" s="203">
        <f>INDEX('BEFC_17-18'!$T$1:$T$506,MATCH('Spending per Student Analysis'!$A464,'BEFC_17-18'!A:A,0))</f>
        <v>204057.76199999999</v>
      </c>
      <c r="M464" s="203">
        <f>INDEX('BEFC_17-18'!$Z$1:$Z$506,MATCH('Spending per Student Analysis'!$A464,'BEFC_17-18'!A:A,0))</f>
        <v>105718.72199999999</v>
      </c>
      <c r="N464" s="203">
        <f t="shared" si="54"/>
        <v>309776.484</v>
      </c>
      <c r="R464" s="202">
        <f>INDEX('BEFC_17-18'!$AF$1:$AF$505,MATCH('Spending per Student Analysis'!$A464,'BEFC_17-18'!A:A,0))</f>
        <v>984130085.88</v>
      </c>
      <c r="S464" s="202"/>
      <c r="T464" s="202">
        <f>INDEX('BEFC_17-18'!$AD$1:$AD$505,MATCH('Spending per Student Analysis'!$A464,'BEFC_17-18'!A:A,0))</f>
        <v>113258853</v>
      </c>
      <c r="AB464" s="202">
        <f>INDEX('Base Analysis'!$Q$1:$Q$503,MATCH('Spending per Student Analysis'!$A464,'Base Analysis'!A:A,0))</f>
        <v>1386729761.1852102</v>
      </c>
      <c r="AC464" s="201">
        <f t="shared" si="55"/>
        <v>-402599675.30521023</v>
      </c>
    </row>
    <row r="465" spans="1:29" x14ac:dyDescent="0.2">
      <c r="A465" s="199">
        <v>127040503</v>
      </c>
      <c r="B465" s="200" t="s">
        <v>529</v>
      </c>
      <c r="C465" s="200" t="s">
        <v>530</v>
      </c>
      <c r="D465" s="197">
        <f>INDEX('BEFC_17-18'!$F$1:$F$505,MATCH('Spending per Student Analysis'!$A465,'BEFC_17-18'!A:A,0))</f>
        <v>1.7374000000000001</v>
      </c>
      <c r="E465" s="197">
        <f t="shared" si="49"/>
        <v>11</v>
      </c>
      <c r="F465" s="201">
        <f t="shared" si="50"/>
        <v>15096.87582933126</v>
      </c>
      <c r="G465" s="211">
        <f t="shared" si="52"/>
        <v>170</v>
      </c>
      <c r="H465" s="202">
        <f t="shared" si="51"/>
        <v>9703.4286502273389</v>
      </c>
      <c r="I465" s="211">
        <f t="shared" si="53"/>
        <v>457</v>
      </c>
      <c r="K465" s="202">
        <f>INDEX('LECI_17-18'!$L$1:$L$507,MATCH('Spending per Student Analysis'!$A465,'LECI_17-18'!A:A,0))</f>
        <v>19034216.530000001</v>
      </c>
      <c r="L465" s="203">
        <f>INDEX('BEFC_17-18'!$T$1:$T$506,MATCH('Spending per Student Analysis'!$A465,'BEFC_17-18'!A:A,0))</f>
        <v>1260.8050000000001</v>
      </c>
      <c r="M465" s="203">
        <f>INDEX('BEFC_17-18'!$Z$1:$Z$506,MATCH('Spending per Student Analysis'!$A465,'BEFC_17-18'!A:A,0))</f>
        <v>700.79200000000003</v>
      </c>
      <c r="N465" s="203">
        <f t="shared" si="54"/>
        <v>1961.5970000000002</v>
      </c>
      <c r="R465" s="202">
        <f>INDEX('BEFC_17-18'!$AF$1:$AF$505,MATCH('Spending per Student Analysis'!$A465,'BEFC_17-18'!A:A,0))</f>
        <v>8081684.6600000001</v>
      </c>
      <c r="S465" s="202"/>
      <c r="T465" s="202">
        <f>INDEX('BEFC_17-18'!$AD$1:$AD$505,MATCH('Spending per Student Analysis'!$A465,'BEFC_17-18'!A:A,0))</f>
        <v>876692</v>
      </c>
      <c r="AB465" s="202">
        <f>INDEX('Base Analysis'!$Q$1:$Q$503,MATCH('Spending per Student Analysis'!$A465,'Base Analysis'!A:A,0))</f>
        <v>10734124.212328386</v>
      </c>
      <c r="AC465" s="201">
        <f t="shared" si="55"/>
        <v>-2652439.5523283854</v>
      </c>
    </row>
    <row r="466" spans="1:29" x14ac:dyDescent="0.2">
      <c r="A466" s="199">
        <v>127040703</v>
      </c>
      <c r="B466" s="200" t="s">
        <v>531</v>
      </c>
      <c r="C466" s="200" t="s">
        <v>530</v>
      </c>
      <c r="D466" s="197">
        <f>INDEX('BEFC_17-18'!$F$1:$F$505,MATCH('Spending per Student Analysis'!$A466,'BEFC_17-18'!A:A,0))</f>
        <v>1.0778000000000001</v>
      </c>
      <c r="E466" s="197">
        <f t="shared" si="49"/>
        <v>217</v>
      </c>
      <c r="F466" s="201">
        <f t="shared" si="50"/>
        <v>13247.292941225676</v>
      </c>
      <c r="G466" s="211">
        <f t="shared" si="52"/>
        <v>356</v>
      </c>
      <c r="H466" s="202">
        <f t="shared" si="51"/>
        <v>11359.54677511195</v>
      </c>
      <c r="I466" s="211">
        <f t="shared" si="53"/>
        <v>304</v>
      </c>
      <c r="K466" s="202">
        <f>INDEX('LECI_17-18'!$L$1:$L$507,MATCH('Spending per Student Analysis'!$A466,'LECI_17-18'!A:A,0))</f>
        <v>38642644.950000003</v>
      </c>
      <c r="L466" s="203">
        <f>INDEX('BEFC_17-18'!$T$1:$T$506,MATCH('Spending per Student Analysis'!$A466,'BEFC_17-18'!A:A,0))</f>
        <v>2917.0219999999999</v>
      </c>
      <c r="M466" s="203">
        <f>INDEX('BEFC_17-18'!$Z$1:$Z$506,MATCH('Spending per Student Analysis'!$A466,'BEFC_17-18'!A:A,0))</f>
        <v>484.755</v>
      </c>
      <c r="N466" s="203">
        <f t="shared" si="54"/>
        <v>3401.777</v>
      </c>
      <c r="R466" s="202">
        <f>INDEX('BEFC_17-18'!$AF$1:$AF$505,MATCH('Spending per Student Analysis'!$A466,'BEFC_17-18'!A:A,0))</f>
        <v>10253128.91</v>
      </c>
      <c r="S466" s="202"/>
      <c r="T466" s="202">
        <f>INDEX('BEFC_17-18'!$AD$1:$AD$505,MATCH('Spending per Student Analysis'!$A466,'BEFC_17-18'!A:A,0))</f>
        <v>591788</v>
      </c>
      <c r="AB466" s="202">
        <f>INDEX('Base Analysis'!$Q$1:$Q$503,MATCH('Spending per Student Analysis'!$A466,'Base Analysis'!A:A,0))</f>
        <v>7245793.6692353263</v>
      </c>
      <c r="AC466" s="201">
        <f t="shared" si="55"/>
        <v>3007335.2407646738</v>
      </c>
    </row>
    <row r="467" spans="1:29" x14ac:dyDescent="0.2">
      <c r="A467" s="199">
        <v>127041203</v>
      </c>
      <c r="B467" s="200" t="s">
        <v>532</v>
      </c>
      <c r="C467" s="200" t="s">
        <v>530</v>
      </c>
      <c r="D467" s="197">
        <f>INDEX('BEFC_17-18'!$F$1:$F$505,MATCH('Spending per Student Analysis'!$A467,'BEFC_17-18'!A:A,0))</f>
        <v>0.94399999999999995</v>
      </c>
      <c r="E467" s="197">
        <f t="shared" si="49"/>
        <v>318</v>
      </c>
      <c r="F467" s="201">
        <f t="shared" si="50"/>
        <v>12403.409039299208</v>
      </c>
      <c r="G467" s="211">
        <f t="shared" si="52"/>
        <v>431</v>
      </c>
      <c r="H467" s="202">
        <f t="shared" si="51"/>
        <v>11095.694790647569</v>
      </c>
      <c r="I467" s="211">
        <f t="shared" si="53"/>
        <v>334</v>
      </c>
      <c r="K467" s="202">
        <f>INDEX('LECI_17-18'!$L$1:$L$507,MATCH('Spending per Student Analysis'!$A467,'LECI_17-18'!A:A,0))</f>
        <v>25234661.27</v>
      </c>
      <c r="L467" s="203">
        <f>INDEX('BEFC_17-18'!$T$1:$T$506,MATCH('Spending per Student Analysis'!$A467,'BEFC_17-18'!A:A,0))</f>
        <v>2034.4939999999999</v>
      </c>
      <c r="M467" s="203">
        <f>INDEX('BEFC_17-18'!$Z$1:$Z$506,MATCH('Spending per Student Analysis'!$A467,'BEFC_17-18'!A:A,0))</f>
        <v>239.78100000000001</v>
      </c>
      <c r="N467" s="203">
        <f t="shared" si="54"/>
        <v>2274.2750000000001</v>
      </c>
      <c r="R467" s="202">
        <f>INDEX('BEFC_17-18'!$AF$1:$AF$505,MATCH('Spending per Student Analysis'!$A467,'BEFC_17-18'!A:A,0))</f>
        <v>5227309.79</v>
      </c>
      <c r="S467" s="202"/>
      <c r="T467" s="202">
        <f>INDEX('BEFC_17-18'!$AD$1:$AD$505,MATCH('Spending per Student Analysis'!$A467,'BEFC_17-18'!A:A,0))</f>
        <v>314609</v>
      </c>
      <c r="AB467" s="202">
        <f>INDEX('Base Analysis'!$Q$1:$Q$503,MATCH('Spending per Student Analysis'!$A467,'Base Analysis'!A:A,0))</f>
        <v>3852040.3167820866</v>
      </c>
      <c r="AC467" s="201">
        <f t="shared" si="55"/>
        <v>1375269.4732179134</v>
      </c>
    </row>
    <row r="468" spans="1:29" x14ac:dyDescent="0.2">
      <c r="A468" s="199">
        <v>127041503</v>
      </c>
      <c r="B468" s="200" t="s">
        <v>533</v>
      </c>
      <c r="C468" s="200" t="s">
        <v>530</v>
      </c>
      <c r="D468" s="197">
        <f>INDEX('BEFC_17-18'!$F$1:$F$505,MATCH('Spending per Student Analysis'!$A468,'BEFC_17-18'!A:A,0))</f>
        <v>1.4888999999999999</v>
      </c>
      <c r="E468" s="197">
        <f t="shared" si="49"/>
        <v>29</v>
      </c>
      <c r="F468" s="201">
        <f t="shared" si="50"/>
        <v>13752.98149138906</v>
      </c>
      <c r="G468" s="211">
        <f t="shared" si="52"/>
        <v>288</v>
      </c>
      <c r="H468" s="202">
        <f t="shared" si="51"/>
        <v>9521.5639694692272</v>
      </c>
      <c r="I468" s="211">
        <f t="shared" si="53"/>
        <v>466</v>
      </c>
      <c r="K468" s="202">
        <f>INDEX('LECI_17-18'!$L$1:$L$507,MATCH('Spending per Student Analysis'!$A468,'LECI_17-18'!A:A,0))</f>
        <v>24369348</v>
      </c>
      <c r="L468" s="203">
        <f>INDEX('BEFC_17-18'!$T$1:$T$506,MATCH('Spending per Student Analysis'!$A468,'BEFC_17-18'!A:A,0))</f>
        <v>1771.932</v>
      </c>
      <c r="M468" s="203">
        <f>INDEX('BEFC_17-18'!$Z$1:$Z$506,MATCH('Spending per Student Analysis'!$A468,'BEFC_17-18'!A:A,0))</f>
        <v>787.45299999999997</v>
      </c>
      <c r="N468" s="203">
        <f t="shared" si="54"/>
        <v>2559.3850000000002</v>
      </c>
      <c r="R468" s="202">
        <f>INDEX('BEFC_17-18'!$AF$1:$AF$505,MATCH('Spending per Student Analysis'!$A468,'BEFC_17-18'!A:A,0))</f>
        <v>10028260.619999999</v>
      </c>
      <c r="S468" s="202"/>
      <c r="T468" s="202">
        <f>INDEX('BEFC_17-18'!$AD$1:$AD$505,MATCH('Spending per Student Analysis'!$A468,'BEFC_17-18'!A:A,0))</f>
        <v>865220</v>
      </c>
      <c r="AB468" s="202">
        <f>INDEX('Base Analysis'!$Q$1:$Q$503,MATCH('Spending per Student Analysis'!$A468,'Base Analysis'!A:A,0))</f>
        <v>10593661.030549105</v>
      </c>
      <c r="AC468" s="201">
        <f t="shared" si="55"/>
        <v>-565400.41054910608</v>
      </c>
    </row>
    <row r="469" spans="1:29" x14ac:dyDescent="0.2">
      <c r="A469" s="199">
        <v>127041603</v>
      </c>
      <c r="B469" s="200" t="s">
        <v>534</v>
      </c>
      <c r="C469" s="200" t="s">
        <v>530</v>
      </c>
      <c r="D469" s="197">
        <f>INDEX('BEFC_17-18'!$F$1:$F$505,MATCH('Spending per Student Analysis'!$A469,'BEFC_17-18'!A:A,0))</f>
        <v>0.9819</v>
      </c>
      <c r="E469" s="197">
        <f t="shared" si="49"/>
        <v>287</v>
      </c>
      <c r="F469" s="201">
        <f t="shared" si="50"/>
        <v>12085.520512302932</v>
      </c>
      <c r="G469" s="211">
        <f t="shared" si="52"/>
        <v>453</v>
      </c>
      <c r="H469" s="202">
        <f t="shared" si="51"/>
        <v>10434.238598872211</v>
      </c>
      <c r="I469" s="211">
        <f t="shared" si="53"/>
        <v>407</v>
      </c>
      <c r="K469" s="202">
        <f>INDEX('LECI_17-18'!$L$1:$L$507,MATCH('Spending per Student Analysis'!$A469,'LECI_17-18'!A:A,0))</f>
        <v>30414856</v>
      </c>
      <c r="L469" s="203">
        <f>INDEX('BEFC_17-18'!$T$1:$T$506,MATCH('Spending per Student Analysis'!$A469,'BEFC_17-18'!A:A,0))</f>
        <v>2516.636</v>
      </c>
      <c r="M469" s="203">
        <f>INDEX('BEFC_17-18'!$Z$1:$Z$506,MATCH('Spending per Student Analysis'!$A469,'BEFC_17-18'!A:A,0))</f>
        <v>398.27300000000002</v>
      </c>
      <c r="N469" s="203">
        <f t="shared" si="54"/>
        <v>2914.9090000000001</v>
      </c>
      <c r="R469" s="202">
        <f>INDEX('BEFC_17-18'!$AF$1:$AF$505,MATCH('Spending per Student Analysis'!$A469,'BEFC_17-18'!A:A,0))</f>
        <v>8936881.2400000002</v>
      </c>
      <c r="S469" s="202"/>
      <c r="T469" s="202">
        <f>INDEX('BEFC_17-18'!$AD$1:$AD$505,MATCH('Spending per Student Analysis'!$A469,'BEFC_17-18'!A:A,0))</f>
        <v>402567</v>
      </c>
      <c r="AB469" s="202">
        <f>INDEX('Base Analysis'!$Q$1:$Q$503,MATCH('Spending per Student Analysis'!$A469,'Base Analysis'!A:A,0))</f>
        <v>4928992.9184072511</v>
      </c>
      <c r="AC469" s="201">
        <f t="shared" si="55"/>
        <v>4007888.3215927491</v>
      </c>
    </row>
    <row r="470" spans="1:29" x14ac:dyDescent="0.2">
      <c r="A470" s="205">
        <v>127042003</v>
      </c>
      <c r="B470" s="205" t="s">
        <v>535</v>
      </c>
      <c r="C470" s="205" t="s">
        <v>530</v>
      </c>
      <c r="D470" s="197">
        <f>INDEX('BEFC_17-18'!$F$1:$F$505,MATCH('Spending per Student Analysis'!$A470,'BEFC_17-18'!A:A,0))</f>
        <v>0.87629999999999997</v>
      </c>
      <c r="E470" s="197">
        <f t="shared" si="49"/>
        <v>361</v>
      </c>
      <c r="F470" s="201">
        <f t="shared" si="50"/>
        <v>13370.3739154699</v>
      </c>
      <c r="G470" s="211">
        <f t="shared" si="52"/>
        <v>341</v>
      </c>
      <c r="H470" s="202">
        <f t="shared" si="51"/>
        <v>12063.226391694103</v>
      </c>
      <c r="I470" s="211">
        <f t="shared" si="53"/>
        <v>228</v>
      </c>
      <c r="K470" s="202">
        <f>INDEX('LECI_17-18'!$L$1:$L$507,MATCH('Spending per Student Analysis'!$A470,'LECI_17-18'!A:A,0))</f>
        <v>31816168.510000002</v>
      </c>
      <c r="L470" s="203">
        <f>INDEX('BEFC_17-18'!$T$1:$T$506,MATCH('Spending per Student Analysis'!$A470,'BEFC_17-18'!A:A,0))</f>
        <v>2379.6019999999999</v>
      </c>
      <c r="M470" s="203">
        <f>INDEX('BEFC_17-18'!$Z$1:$Z$506,MATCH('Spending per Student Analysis'!$A470,'BEFC_17-18'!A:A,0))</f>
        <v>257.84899999999999</v>
      </c>
      <c r="N470" s="203">
        <f t="shared" si="54"/>
        <v>2637.451</v>
      </c>
      <c r="R470" s="202">
        <f>INDEX('BEFC_17-18'!$AF$1:$AF$505,MATCH('Spending per Student Analysis'!$A470,'BEFC_17-18'!A:A,0))</f>
        <v>8355040.8600000003</v>
      </c>
      <c r="S470" s="202"/>
      <c r="T470" s="202">
        <f>INDEX('BEFC_17-18'!$AD$1:$AD$505,MATCH('Spending per Student Analysis'!$A470,'BEFC_17-18'!A:A,0))</f>
        <v>274360</v>
      </c>
      <c r="AB470" s="202">
        <f>INDEX('Base Analysis'!$Q$1:$Q$503,MATCH('Spending per Student Analysis'!$A470,'Base Analysis'!A:A,0))</f>
        <v>3359233.2917415611</v>
      </c>
      <c r="AC470" s="201">
        <f t="shared" si="55"/>
        <v>4995807.5682584392</v>
      </c>
    </row>
    <row r="471" spans="1:29" x14ac:dyDescent="0.2">
      <c r="A471" s="199">
        <v>127042853</v>
      </c>
      <c r="B471" s="200" t="s">
        <v>536</v>
      </c>
      <c r="C471" s="200" t="s">
        <v>530</v>
      </c>
      <c r="D471" s="197">
        <f>INDEX('BEFC_17-18'!$F$1:$F$505,MATCH('Spending per Student Analysis'!$A471,'BEFC_17-18'!A:A,0))</f>
        <v>1.0142</v>
      </c>
      <c r="E471" s="197">
        <f t="shared" si="49"/>
        <v>269</v>
      </c>
      <c r="F471" s="201">
        <f t="shared" si="50"/>
        <v>13373.73709215019</v>
      </c>
      <c r="G471" s="211">
        <f t="shared" si="52"/>
        <v>339</v>
      </c>
      <c r="H471" s="202">
        <f t="shared" si="51"/>
        <v>11190.59787002313</v>
      </c>
      <c r="I471" s="211">
        <f t="shared" si="53"/>
        <v>328</v>
      </c>
      <c r="K471" s="202">
        <f>INDEX('LECI_17-18'!$L$1:$L$507,MATCH('Spending per Student Analysis'!$A471,'LECI_17-18'!A:A,0))</f>
        <v>19933140.550000001</v>
      </c>
      <c r="L471" s="203">
        <f>INDEX('BEFC_17-18'!$T$1:$T$506,MATCH('Spending per Student Analysis'!$A471,'BEFC_17-18'!A:A,0))</f>
        <v>1490.4690000000001</v>
      </c>
      <c r="M471" s="203">
        <f>INDEX('BEFC_17-18'!$Z$1:$Z$506,MATCH('Spending per Student Analysis'!$A471,'BEFC_17-18'!A:A,0))</f>
        <v>290.77100000000002</v>
      </c>
      <c r="N471" s="203">
        <f t="shared" si="54"/>
        <v>1781.24</v>
      </c>
      <c r="R471" s="202">
        <f>INDEX('BEFC_17-18'!$AF$1:$AF$505,MATCH('Spending per Student Analysis'!$A471,'BEFC_17-18'!A:A,0))</f>
        <v>7822011.4500000002</v>
      </c>
      <c r="S471" s="202"/>
      <c r="T471" s="202">
        <f>INDEX('BEFC_17-18'!$AD$1:$AD$505,MATCH('Spending per Student Analysis'!$A471,'BEFC_17-18'!A:A,0))</f>
        <v>221890</v>
      </c>
      <c r="AB471" s="202">
        <f>INDEX('Base Analysis'!$Q$1:$Q$503,MATCH('Spending per Student Analysis'!$A471,'Base Analysis'!A:A,0))</f>
        <v>2716797.7920874371</v>
      </c>
      <c r="AC471" s="201">
        <f t="shared" si="55"/>
        <v>5105213.6579125635</v>
      </c>
    </row>
    <row r="472" spans="1:29" x14ac:dyDescent="0.2">
      <c r="A472" s="199">
        <v>127044103</v>
      </c>
      <c r="B472" s="200" t="s">
        <v>537</v>
      </c>
      <c r="C472" s="200" t="s">
        <v>530</v>
      </c>
      <c r="D472" s="197">
        <f>INDEX('BEFC_17-18'!$F$1:$F$505,MATCH('Spending per Student Analysis'!$A472,'BEFC_17-18'!A:A,0))</f>
        <v>0.84799999999999998</v>
      </c>
      <c r="E472" s="197">
        <f t="shared" si="49"/>
        <v>383</v>
      </c>
      <c r="F472" s="201">
        <f t="shared" si="50"/>
        <v>15223.185975220684</v>
      </c>
      <c r="G472" s="211">
        <f t="shared" si="52"/>
        <v>165</v>
      </c>
      <c r="H472" s="202">
        <f t="shared" si="51"/>
        <v>14152.11267707084</v>
      </c>
      <c r="I472" s="211">
        <f t="shared" si="53"/>
        <v>92</v>
      </c>
      <c r="K472" s="202">
        <f>INDEX('LECI_17-18'!$L$1:$L$507,MATCH('Spending per Student Analysis'!$A472,'LECI_17-18'!A:A,0))</f>
        <v>33401009.670000002</v>
      </c>
      <c r="L472" s="203">
        <f>INDEX('BEFC_17-18'!$T$1:$T$506,MATCH('Spending per Student Analysis'!$A472,'BEFC_17-18'!A:A,0))</f>
        <v>2194.0880000000002</v>
      </c>
      <c r="M472" s="203">
        <f>INDEX('BEFC_17-18'!$Z$1:$Z$506,MATCH('Spending per Student Analysis'!$A472,'BEFC_17-18'!A:A,0))</f>
        <v>166.05500000000001</v>
      </c>
      <c r="N472" s="203">
        <f t="shared" si="54"/>
        <v>2360.143</v>
      </c>
      <c r="R472" s="202">
        <f>INDEX('BEFC_17-18'!$AF$1:$AF$505,MATCH('Spending per Student Analysis'!$A472,'BEFC_17-18'!A:A,0))</f>
        <v>9466406.4100000001</v>
      </c>
      <c r="S472" s="202"/>
      <c r="T472" s="202">
        <f>INDEX('BEFC_17-18'!$AD$1:$AD$505,MATCH('Spending per Student Analysis'!$A472,'BEFC_17-18'!A:A,0))</f>
        <v>220702</v>
      </c>
      <c r="AB472" s="202">
        <f>INDEX('Base Analysis'!$Q$1:$Q$503,MATCH('Spending per Student Analysis'!$A472,'Base Analysis'!A:A,0))</f>
        <v>2702247.1688785814</v>
      </c>
      <c r="AC472" s="201">
        <f t="shared" si="55"/>
        <v>6764159.2411214188</v>
      </c>
    </row>
    <row r="473" spans="1:29" x14ac:dyDescent="0.2">
      <c r="A473" s="199">
        <v>127045303</v>
      </c>
      <c r="B473" s="200" t="s">
        <v>538</v>
      </c>
      <c r="C473" s="200" t="s">
        <v>530</v>
      </c>
      <c r="D473" s="197">
        <f>INDEX('BEFC_17-18'!$F$1:$F$505,MATCH('Spending per Student Analysis'!$A473,'BEFC_17-18'!A:A,0))</f>
        <v>2.3399000000000001</v>
      </c>
      <c r="E473" s="197">
        <f t="shared" si="49"/>
        <v>2</v>
      </c>
      <c r="F473" s="201">
        <f t="shared" si="50"/>
        <v>12050.264922407763</v>
      </c>
      <c r="G473" s="211">
        <f t="shared" si="52"/>
        <v>455</v>
      </c>
      <c r="H473" s="202">
        <f t="shared" si="51"/>
        <v>8009.05379418537</v>
      </c>
      <c r="I473" s="211">
        <f t="shared" si="53"/>
        <v>495</v>
      </c>
      <c r="K473" s="202">
        <f>INDEX('LECI_17-18'!$L$1:$L$507,MATCH('Spending per Student Analysis'!$A473,'LECI_17-18'!A:A,0))</f>
        <v>5064413.04</v>
      </c>
      <c r="L473" s="203">
        <f>INDEX('BEFC_17-18'!$T$1:$T$506,MATCH('Spending per Student Analysis'!$A473,'BEFC_17-18'!A:A,0))</f>
        <v>420.274</v>
      </c>
      <c r="M473" s="203">
        <f>INDEX('BEFC_17-18'!$Z$1:$Z$506,MATCH('Spending per Student Analysis'!$A473,'BEFC_17-18'!A:A,0))</f>
        <v>212.06200000000001</v>
      </c>
      <c r="N473" s="203">
        <f t="shared" si="54"/>
        <v>632.33600000000001</v>
      </c>
      <c r="R473" s="202">
        <f>INDEX('BEFC_17-18'!$AF$1:$AF$505,MATCH('Spending per Student Analysis'!$A473,'BEFC_17-18'!A:A,0))</f>
        <v>3150770.07</v>
      </c>
      <c r="S473" s="202"/>
      <c r="T473" s="202">
        <f>INDEX('BEFC_17-18'!$AD$1:$AD$505,MATCH('Spending per Student Analysis'!$A473,'BEFC_17-18'!A:A,0))</f>
        <v>325846</v>
      </c>
      <c r="AB473" s="202">
        <f>INDEX('Base Analysis'!$Q$1:$Q$503,MATCH('Spending per Student Analysis'!$A473,'Base Analysis'!A:A,0))</f>
        <v>3989625.741708375</v>
      </c>
      <c r="AC473" s="201">
        <f t="shared" si="55"/>
        <v>-838855.67170837522</v>
      </c>
    </row>
    <row r="474" spans="1:29" x14ac:dyDescent="0.2">
      <c r="A474" s="199">
        <v>127045653</v>
      </c>
      <c r="B474" s="200" t="s">
        <v>539</v>
      </c>
      <c r="C474" s="200" t="s">
        <v>530</v>
      </c>
      <c r="D474" s="197">
        <f>INDEX('BEFC_17-18'!$F$1:$F$505,MATCH('Spending per Student Analysis'!$A474,'BEFC_17-18'!A:A,0))</f>
        <v>1.2089000000000001</v>
      </c>
      <c r="E474" s="197">
        <f t="shared" si="49"/>
        <v>126</v>
      </c>
      <c r="F474" s="201">
        <f t="shared" si="50"/>
        <v>13361.869434886768</v>
      </c>
      <c r="G474" s="211">
        <f t="shared" si="52"/>
        <v>342</v>
      </c>
      <c r="H474" s="202">
        <f t="shared" si="51"/>
        <v>11177.158966420049</v>
      </c>
      <c r="I474" s="211">
        <f t="shared" si="53"/>
        <v>331</v>
      </c>
      <c r="K474" s="202">
        <f>INDEX('LECI_17-18'!$L$1:$L$507,MATCH('Spending per Student Analysis'!$A474,'LECI_17-18'!A:A,0))</f>
        <v>20201462.989999998</v>
      </c>
      <c r="L474" s="203">
        <f>INDEX('BEFC_17-18'!$T$1:$T$506,MATCH('Spending per Student Analysis'!$A474,'BEFC_17-18'!A:A,0))</f>
        <v>1511.874</v>
      </c>
      <c r="M474" s="203">
        <f>INDEX('BEFC_17-18'!$Z$1:$Z$506,MATCH('Spending per Student Analysis'!$A474,'BEFC_17-18'!A:A,0))</f>
        <v>295.51400000000001</v>
      </c>
      <c r="N474" s="203">
        <f t="shared" si="54"/>
        <v>1807.3879999999999</v>
      </c>
      <c r="R474" s="202">
        <f>INDEX('BEFC_17-18'!$AF$1:$AF$505,MATCH('Spending per Student Analysis'!$A474,'BEFC_17-18'!A:A,0))</f>
        <v>10197843.300000001</v>
      </c>
      <c r="S474" s="202"/>
      <c r="T474" s="202">
        <f>INDEX('BEFC_17-18'!$AD$1:$AD$505,MATCH('Spending per Student Analysis'!$A474,'BEFC_17-18'!A:A,0))</f>
        <v>374749</v>
      </c>
      <c r="AB474" s="202">
        <f>INDEX('Base Analysis'!$Q$1:$Q$503,MATCH('Spending per Student Analysis'!$A474,'Base Analysis'!A:A,0))</f>
        <v>4588387.049122978</v>
      </c>
      <c r="AC474" s="201">
        <f t="shared" si="55"/>
        <v>5609456.2508770227</v>
      </c>
    </row>
    <row r="475" spans="1:29" x14ac:dyDescent="0.2">
      <c r="A475" s="199">
        <v>127045853</v>
      </c>
      <c r="B475" s="200" t="s">
        <v>540</v>
      </c>
      <c r="C475" s="200" t="s">
        <v>530</v>
      </c>
      <c r="D475" s="197">
        <f>INDEX('BEFC_17-18'!$F$1:$F$505,MATCH('Spending per Student Analysis'!$A475,'BEFC_17-18'!A:A,0))</f>
        <v>0.90890000000000004</v>
      </c>
      <c r="E475" s="197">
        <f t="shared" si="49"/>
        <v>339</v>
      </c>
      <c r="F475" s="201">
        <f t="shared" si="50"/>
        <v>13667.563112855105</v>
      </c>
      <c r="G475" s="211">
        <f t="shared" si="52"/>
        <v>301</v>
      </c>
      <c r="H475" s="202">
        <f t="shared" si="51"/>
        <v>12097.028634422772</v>
      </c>
      <c r="I475" s="211">
        <f t="shared" si="53"/>
        <v>225</v>
      </c>
      <c r="K475" s="202">
        <f>INDEX('LECI_17-18'!$L$1:$L$507,MATCH('Spending per Student Analysis'!$A475,'LECI_17-18'!A:A,0))</f>
        <v>20783566.18</v>
      </c>
      <c r="L475" s="203">
        <f>INDEX('BEFC_17-18'!$T$1:$T$506,MATCH('Spending per Student Analysis'!$A475,'BEFC_17-18'!A:A,0))</f>
        <v>1520.6489999999999</v>
      </c>
      <c r="M475" s="203">
        <f>INDEX('BEFC_17-18'!$Z$1:$Z$506,MATCH('Spending per Student Analysis'!$A475,'BEFC_17-18'!A:A,0))</f>
        <v>197.423</v>
      </c>
      <c r="N475" s="203">
        <f t="shared" si="54"/>
        <v>1718.0719999999999</v>
      </c>
      <c r="R475" s="202">
        <f>INDEX('BEFC_17-18'!$AF$1:$AF$505,MATCH('Spending per Student Analysis'!$A475,'BEFC_17-18'!A:A,0))</f>
        <v>7689049.5599999996</v>
      </c>
      <c r="S475" s="202"/>
      <c r="T475" s="202">
        <f>INDEX('BEFC_17-18'!$AD$1:$AD$505,MATCH('Spending per Student Analysis'!$A475,'BEFC_17-18'!A:A,0))</f>
        <v>209274</v>
      </c>
      <c r="AB475" s="202">
        <f>INDEX('Base Analysis'!$Q$1:$Q$503,MATCH('Spending per Student Analysis'!$A475,'Base Analysis'!A:A,0))</f>
        <v>2562323.4502456281</v>
      </c>
      <c r="AC475" s="201">
        <f t="shared" si="55"/>
        <v>5126726.1097543715</v>
      </c>
    </row>
    <row r="476" spans="1:29" x14ac:dyDescent="0.2">
      <c r="A476" s="199">
        <v>127046903</v>
      </c>
      <c r="B476" s="200" t="s">
        <v>541</v>
      </c>
      <c r="C476" s="200" t="s">
        <v>530</v>
      </c>
      <c r="D476" s="197">
        <f>INDEX('BEFC_17-18'!$F$1:$F$505,MATCH('Spending per Student Analysis'!$A476,'BEFC_17-18'!A:A,0))</f>
        <v>1.2871999999999999</v>
      </c>
      <c r="E476" s="197">
        <f t="shared" si="49"/>
        <v>85</v>
      </c>
      <c r="F476" s="201">
        <f t="shared" si="50"/>
        <v>18068.967198116177</v>
      </c>
      <c r="G476" s="211">
        <f t="shared" si="52"/>
        <v>47</v>
      </c>
      <c r="H476" s="202">
        <f t="shared" si="51"/>
        <v>12983.060513177901</v>
      </c>
      <c r="I476" s="211">
        <f t="shared" si="53"/>
        <v>156</v>
      </c>
      <c r="K476" s="202">
        <f>INDEX('LECI_17-18'!$L$1:$L$507,MATCH('Spending per Student Analysis'!$A476,'LECI_17-18'!A:A,0))</f>
        <v>14456547</v>
      </c>
      <c r="L476" s="203">
        <f>INDEX('BEFC_17-18'!$T$1:$T$506,MATCH('Spending per Student Analysis'!$A476,'BEFC_17-18'!A:A,0))</f>
        <v>800.07600000000002</v>
      </c>
      <c r="M476" s="203">
        <f>INDEX('BEFC_17-18'!$Z$1:$Z$506,MATCH('Spending per Student Analysis'!$A476,'BEFC_17-18'!A:A,0))</f>
        <v>313.41699999999997</v>
      </c>
      <c r="N476" s="203">
        <f t="shared" si="54"/>
        <v>1113.4929999999999</v>
      </c>
      <c r="R476" s="202">
        <f>INDEX('BEFC_17-18'!$AF$1:$AF$505,MATCH('Spending per Student Analysis'!$A476,'BEFC_17-18'!A:A,0))</f>
        <v>6035243.3399999999</v>
      </c>
      <c r="S476" s="202"/>
      <c r="T476" s="202">
        <f>INDEX('BEFC_17-18'!$AD$1:$AD$505,MATCH('Spending per Student Analysis'!$A476,'BEFC_17-18'!A:A,0))</f>
        <v>271640</v>
      </c>
      <c r="AB476" s="202">
        <f>INDEX('Base Analysis'!$Q$1:$Q$503,MATCH('Spending per Student Analysis'!$A476,'Base Analysis'!A:A,0))</f>
        <v>3325931.6736534834</v>
      </c>
      <c r="AC476" s="201">
        <f t="shared" si="55"/>
        <v>2709311.6663465165</v>
      </c>
    </row>
    <row r="477" spans="1:29" x14ac:dyDescent="0.2">
      <c r="A477" s="199">
        <v>127047404</v>
      </c>
      <c r="B477" s="200" t="s">
        <v>542</v>
      </c>
      <c r="C477" s="200" t="s">
        <v>530</v>
      </c>
      <c r="D477" s="197">
        <f>INDEX('BEFC_17-18'!$F$1:$F$505,MATCH('Spending per Student Analysis'!$A477,'BEFC_17-18'!A:A,0))</f>
        <v>0.81710000000000005</v>
      </c>
      <c r="E477" s="197">
        <f t="shared" si="49"/>
        <v>397</v>
      </c>
      <c r="F477" s="201">
        <f t="shared" si="50"/>
        <v>19355.11971168856</v>
      </c>
      <c r="G477" s="211">
        <f t="shared" si="52"/>
        <v>24</v>
      </c>
      <c r="H477" s="202">
        <f t="shared" si="51"/>
        <v>16701.315223958689</v>
      </c>
      <c r="I477" s="211">
        <f t="shared" si="53"/>
        <v>30</v>
      </c>
      <c r="K477" s="202">
        <f>INDEX('LECI_17-18'!$L$1:$L$507,MATCH('Spending per Student Analysis'!$A477,'LECI_17-18'!A:A,0))</f>
        <v>21450234</v>
      </c>
      <c r="L477" s="203">
        <f>INDEX('BEFC_17-18'!$T$1:$T$506,MATCH('Spending per Student Analysis'!$A477,'BEFC_17-18'!A:A,0))</f>
        <v>1108.2460000000001</v>
      </c>
      <c r="M477" s="203">
        <f>INDEX('BEFC_17-18'!$Z$1:$Z$506,MATCH('Spending per Student Analysis'!$A477,'BEFC_17-18'!A:A,0))</f>
        <v>176.09800000000001</v>
      </c>
      <c r="N477" s="203">
        <f t="shared" si="54"/>
        <v>1284.3440000000001</v>
      </c>
      <c r="R477" s="202">
        <f>INDEX('BEFC_17-18'!$AF$1:$AF$505,MATCH('Spending per Student Analysis'!$A477,'BEFC_17-18'!A:A,0))</f>
        <v>10065511.99</v>
      </c>
      <c r="S477" s="202"/>
      <c r="T477" s="202">
        <f>INDEX('BEFC_17-18'!$AD$1:$AD$505,MATCH('Spending per Student Analysis'!$A477,'BEFC_17-18'!A:A,0))</f>
        <v>123181</v>
      </c>
      <c r="AB477" s="202">
        <f>INDEX('Base Analysis'!$Q$1:$Q$503,MATCH('Spending per Student Analysis'!$A477,'Base Analysis'!A:A,0))</f>
        <v>1508218.0429762767</v>
      </c>
      <c r="AC477" s="201">
        <f t="shared" si="55"/>
        <v>8557293.9470237233</v>
      </c>
    </row>
    <row r="478" spans="1:29" x14ac:dyDescent="0.2">
      <c r="A478" s="199">
        <v>127049303</v>
      </c>
      <c r="B478" s="200" t="s">
        <v>543</v>
      </c>
      <c r="C478" s="200" t="s">
        <v>530</v>
      </c>
      <c r="D478" s="197">
        <f>INDEX('BEFC_17-18'!$F$1:$F$505,MATCH('Spending per Student Analysis'!$A478,'BEFC_17-18'!A:A,0))</f>
        <v>0.9708</v>
      </c>
      <c r="E478" s="197">
        <f t="shared" si="49"/>
        <v>299</v>
      </c>
      <c r="F478" s="201">
        <f t="shared" si="50"/>
        <v>15145.44889404986</v>
      </c>
      <c r="G478" s="211">
        <f t="shared" si="52"/>
        <v>167</v>
      </c>
      <c r="H478" s="202">
        <f t="shared" si="51"/>
        <v>12652.778508429259</v>
      </c>
      <c r="I478" s="211">
        <f t="shared" si="53"/>
        <v>176</v>
      </c>
      <c r="K478" s="202">
        <f>INDEX('LECI_17-18'!$L$1:$L$507,MATCH('Spending per Student Analysis'!$A478,'LECI_17-18'!A:A,0))</f>
        <v>11660193.34</v>
      </c>
      <c r="L478" s="203">
        <f>INDEX('BEFC_17-18'!$T$1:$T$506,MATCH('Spending per Student Analysis'!$A478,'BEFC_17-18'!A:A,0))</f>
        <v>769.88099999999997</v>
      </c>
      <c r="M478" s="203">
        <f>INDEX('BEFC_17-18'!$Z$1:$Z$506,MATCH('Spending per Student Analysis'!$A478,'BEFC_17-18'!A:A,0))</f>
        <v>151.67099999999999</v>
      </c>
      <c r="N478" s="203">
        <f t="shared" si="54"/>
        <v>921.55199999999991</v>
      </c>
      <c r="R478" s="202">
        <f>INDEX('BEFC_17-18'!$AF$1:$AF$505,MATCH('Spending per Student Analysis'!$A478,'BEFC_17-18'!A:A,0))</f>
        <v>5347718.72</v>
      </c>
      <c r="S478" s="202"/>
      <c r="T478" s="202">
        <f>INDEX('BEFC_17-18'!$AD$1:$AD$505,MATCH('Spending per Student Analysis'!$A478,'BEFC_17-18'!A:A,0))</f>
        <v>119675</v>
      </c>
      <c r="AB478" s="202">
        <f>INDEX('Base Analysis'!$Q$1:$Q$503,MATCH('Spending per Student Analysis'!$A478,'Base Analysis'!A:A,0))</f>
        <v>1465291.6582706303</v>
      </c>
      <c r="AC478" s="201">
        <f t="shared" si="55"/>
        <v>3882427.0617293697</v>
      </c>
    </row>
    <row r="479" spans="1:29" x14ac:dyDescent="0.2">
      <c r="A479" s="199">
        <v>128030603</v>
      </c>
      <c r="B479" s="200" t="s">
        <v>544</v>
      </c>
      <c r="C479" s="200" t="s">
        <v>545</v>
      </c>
      <c r="D479" s="197">
        <f>INDEX('BEFC_17-18'!$F$1:$F$505,MATCH('Spending per Student Analysis'!$A479,'BEFC_17-18'!A:A,0))</f>
        <v>1.1974</v>
      </c>
      <c r="E479" s="197">
        <f t="shared" si="49"/>
        <v>132</v>
      </c>
      <c r="F479" s="201">
        <f t="shared" si="50"/>
        <v>14392.635926245848</v>
      </c>
      <c r="G479" s="211">
        <f t="shared" si="52"/>
        <v>221</v>
      </c>
      <c r="H479" s="202">
        <f t="shared" si="51"/>
        <v>11893.838284887415</v>
      </c>
      <c r="I479" s="211">
        <f t="shared" si="53"/>
        <v>250</v>
      </c>
      <c r="K479" s="202">
        <f>INDEX('LECI_17-18'!$L$1:$L$507,MATCH('Spending per Student Analysis'!$A479,'LECI_17-18'!A:A,0))</f>
        <v>19644695.879999999</v>
      </c>
      <c r="L479" s="203">
        <f>INDEX('BEFC_17-18'!$T$1:$T$506,MATCH('Spending per Student Analysis'!$A479,'BEFC_17-18'!A:A,0))</f>
        <v>1364.913</v>
      </c>
      <c r="M479" s="203">
        <f>INDEX('BEFC_17-18'!$Z$1:$Z$506,MATCH('Spending per Student Analysis'!$A479,'BEFC_17-18'!A:A,0))</f>
        <v>286.75700000000001</v>
      </c>
      <c r="N479" s="203">
        <f t="shared" si="54"/>
        <v>1651.67</v>
      </c>
      <c r="R479" s="202">
        <f>INDEX('BEFC_17-18'!$AF$1:$AF$505,MATCH('Spending per Student Analysis'!$A479,'BEFC_17-18'!A:A,0))</f>
        <v>7873328.5</v>
      </c>
      <c r="S479" s="202"/>
      <c r="T479" s="202">
        <f>INDEX('BEFC_17-18'!$AD$1:$AD$505,MATCH('Spending per Student Analysis'!$A479,'BEFC_17-18'!A:A,0))</f>
        <v>426269</v>
      </c>
      <c r="AB479" s="202">
        <f>INDEX('Base Analysis'!$Q$1:$Q$503,MATCH('Spending per Student Analysis'!$A479,'Base Analysis'!A:A,0))</f>
        <v>5219188.7469939021</v>
      </c>
      <c r="AC479" s="201">
        <f t="shared" si="55"/>
        <v>2654139.7530060979</v>
      </c>
    </row>
    <row r="480" spans="1:29" x14ac:dyDescent="0.2">
      <c r="A480" s="199">
        <v>128030852</v>
      </c>
      <c r="B480" s="200" t="s">
        <v>546</v>
      </c>
      <c r="C480" s="200" t="s">
        <v>545</v>
      </c>
      <c r="D480" s="197">
        <f>INDEX('BEFC_17-18'!$F$1:$F$505,MATCH('Spending per Student Analysis'!$A480,'BEFC_17-18'!A:A,0))</f>
        <v>1.2216</v>
      </c>
      <c r="E480" s="197">
        <f t="shared" si="49"/>
        <v>117</v>
      </c>
      <c r="F480" s="201">
        <f t="shared" si="50"/>
        <v>15451.111993334662</v>
      </c>
      <c r="G480" s="211">
        <f t="shared" si="52"/>
        <v>146</v>
      </c>
      <c r="H480" s="202">
        <f t="shared" si="51"/>
        <v>13095.605038231615</v>
      </c>
      <c r="I480" s="211">
        <f t="shared" si="53"/>
        <v>148</v>
      </c>
      <c r="K480" s="202">
        <f>INDEX('LECI_17-18'!$L$1:$L$507,MATCH('Spending per Student Analysis'!$A480,'LECI_17-18'!A:A,0))</f>
        <v>82451212.689999998</v>
      </c>
      <c r="L480" s="203">
        <f>INDEX('BEFC_17-18'!$T$1:$T$506,MATCH('Spending per Student Analysis'!$A480,'BEFC_17-18'!A:A,0))</f>
        <v>5336.2640000000001</v>
      </c>
      <c r="M480" s="203">
        <f>INDEX('BEFC_17-18'!$Z$1:$Z$506,MATCH('Spending per Student Analysis'!$A480,'BEFC_17-18'!A:A,0))</f>
        <v>959.83399999999995</v>
      </c>
      <c r="N480" s="203">
        <f t="shared" si="54"/>
        <v>6296.098</v>
      </c>
      <c r="R480" s="202">
        <f>INDEX('BEFC_17-18'!$AF$1:$AF$505,MATCH('Spending per Student Analysis'!$A480,'BEFC_17-18'!A:A,0))</f>
        <v>28501262.59</v>
      </c>
      <c r="S480" s="202"/>
      <c r="T480" s="202">
        <f>INDEX('BEFC_17-18'!$AD$1:$AD$505,MATCH('Spending per Student Analysis'!$A480,'BEFC_17-18'!A:A,0))</f>
        <v>1328895</v>
      </c>
      <c r="AB480" s="202">
        <f>INDEX('Base Analysis'!$Q$1:$Q$503,MATCH('Spending per Student Analysis'!$A480,'Base Analysis'!A:A,0))</f>
        <v>16270852.128556723</v>
      </c>
      <c r="AC480" s="201">
        <f t="shared" si="55"/>
        <v>12230410.461443277</v>
      </c>
    </row>
    <row r="481" spans="1:29" x14ac:dyDescent="0.2">
      <c r="A481" s="199">
        <v>128033053</v>
      </c>
      <c r="B481" s="200" t="s">
        <v>547</v>
      </c>
      <c r="C481" s="200" t="s">
        <v>545</v>
      </c>
      <c r="D481" s="197">
        <f>INDEX('BEFC_17-18'!$F$1:$F$505,MATCH('Spending per Student Analysis'!$A481,'BEFC_17-18'!A:A,0))</f>
        <v>0.81669999999999998</v>
      </c>
      <c r="E481" s="197">
        <f t="shared" si="49"/>
        <v>398</v>
      </c>
      <c r="F481" s="201">
        <f t="shared" si="50"/>
        <v>13215.242425829274</v>
      </c>
      <c r="G481" s="211">
        <f t="shared" si="52"/>
        <v>364</v>
      </c>
      <c r="H481" s="202">
        <f t="shared" si="51"/>
        <v>12047.937689395034</v>
      </c>
      <c r="I481" s="211">
        <f t="shared" si="53"/>
        <v>229</v>
      </c>
      <c r="K481" s="202">
        <f>INDEX('LECI_17-18'!$L$1:$L$507,MATCH('Spending per Student Analysis'!$A481,'LECI_17-18'!A:A,0))</f>
        <v>24983904.77</v>
      </c>
      <c r="L481" s="203">
        <f>INDEX('BEFC_17-18'!$T$1:$T$506,MATCH('Spending per Student Analysis'!$A481,'BEFC_17-18'!A:A,0))</f>
        <v>1890.537</v>
      </c>
      <c r="M481" s="203">
        <f>INDEX('BEFC_17-18'!$Z$1:$Z$506,MATCH('Spending per Student Analysis'!$A481,'BEFC_17-18'!A:A,0))</f>
        <v>183.17099999999999</v>
      </c>
      <c r="N481" s="203">
        <f t="shared" si="54"/>
        <v>2073.7080000000001</v>
      </c>
      <c r="R481" s="202">
        <f>INDEX('BEFC_17-18'!$AF$1:$AF$505,MATCH('Spending per Student Analysis'!$A481,'BEFC_17-18'!A:A,0))</f>
        <v>6395333.79</v>
      </c>
      <c r="S481" s="202"/>
      <c r="T481" s="202">
        <f>INDEX('BEFC_17-18'!$AD$1:$AD$505,MATCH('Spending per Student Analysis'!$A481,'BEFC_17-18'!A:A,0))</f>
        <v>251025</v>
      </c>
      <c r="AB481" s="202">
        <f>INDEX('Base Analysis'!$Q$1:$Q$503,MATCH('Spending per Student Analysis'!$A481,'Base Analysis'!A:A,0))</f>
        <v>3073520.5879226602</v>
      </c>
      <c r="AC481" s="201">
        <f t="shared" si="55"/>
        <v>3321813.2020773399</v>
      </c>
    </row>
    <row r="482" spans="1:29" x14ac:dyDescent="0.2">
      <c r="A482" s="199">
        <v>128034503</v>
      </c>
      <c r="B482" s="200" t="s">
        <v>548</v>
      </c>
      <c r="C482" s="200" t="s">
        <v>545</v>
      </c>
      <c r="D482" s="197">
        <f>INDEX('BEFC_17-18'!$F$1:$F$505,MATCH('Spending per Student Analysis'!$A482,'BEFC_17-18'!A:A,0))</f>
        <v>1.2062999999999999</v>
      </c>
      <c r="E482" s="197">
        <f t="shared" si="49"/>
        <v>128</v>
      </c>
      <c r="F482" s="201">
        <f t="shared" si="50"/>
        <v>15641.010072006007</v>
      </c>
      <c r="G482" s="211">
        <f t="shared" si="52"/>
        <v>139</v>
      </c>
      <c r="H482" s="202">
        <f t="shared" si="51"/>
        <v>12669.925684792377</v>
      </c>
      <c r="I482" s="211">
        <f t="shared" si="53"/>
        <v>175</v>
      </c>
      <c r="K482" s="202">
        <f>INDEX('LECI_17-18'!$L$1:$L$507,MATCH('Spending per Student Analysis'!$A482,'LECI_17-18'!A:A,0))</f>
        <v>12038228.529999999</v>
      </c>
      <c r="L482" s="203">
        <f>INDEX('BEFC_17-18'!$T$1:$T$506,MATCH('Spending per Student Analysis'!$A482,'BEFC_17-18'!A:A,0))</f>
        <v>769.65800000000002</v>
      </c>
      <c r="M482" s="203">
        <f>INDEX('BEFC_17-18'!$Z$1:$Z$506,MATCH('Spending per Student Analysis'!$A482,'BEFC_17-18'!A:A,0))</f>
        <v>180.48400000000001</v>
      </c>
      <c r="N482" s="203">
        <f t="shared" si="54"/>
        <v>950.14200000000005</v>
      </c>
      <c r="R482" s="202">
        <f>INDEX('BEFC_17-18'!$AF$1:$AF$505,MATCH('Spending per Student Analysis'!$A482,'BEFC_17-18'!A:A,0))</f>
        <v>4067831.36</v>
      </c>
      <c r="S482" s="202"/>
      <c r="T482" s="202">
        <f>INDEX('BEFC_17-18'!$AD$1:$AD$505,MATCH('Spending per Student Analysis'!$A482,'BEFC_17-18'!A:A,0))</f>
        <v>239016</v>
      </c>
      <c r="AB482" s="202">
        <f>INDEX('Base Analysis'!$Q$1:$Q$503,MATCH('Spending per Student Analysis'!$A482,'Base Analysis'!A:A,0))</f>
        <v>2926481.5364114307</v>
      </c>
      <c r="AC482" s="201">
        <f t="shared" si="55"/>
        <v>1141349.8235885692</v>
      </c>
    </row>
    <row r="483" spans="1:29" x14ac:dyDescent="0.2">
      <c r="A483" s="199">
        <v>128321103</v>
      </c>
      <c r="B483" s="200" t="s">
        <v>549</v>
      </c>
      <c r="C483" s="200" t="s">
        <v>550</v>
      </c>
      <c r="D483" s="197">
        <f>INDEX('BEFC_17-18'!$F$1:$F$505,MATCH('Spending per Student Analysis'!$A483,'BEFC_17-18'!A:A,0))</f>
        <v>1.1950000000000001</v>
      </c>
      <c r="E483" s="197">
        <f t="shared" si="49"/>
        <v>134</v>
      </c>
      <c r="F483" s="201">
        <f t="shared" si="50"/>
        <v>17104.293943889177</v>
      </c>
      <c r="G483" s="211">
        <f t="shared" si="52"/>
        <v>76</v>
      </c>
      <c r="H483" s="202">
        <f t="shared" si="51"/>
        <v>14330.625852178315</v>
      </c>
      <c r="I483" s="211">
        <f t="shared" si="53"/>
        <v>86</v>
      </c>
      <c r="K483" s="202">
        <f>INDEX('LECI_17-18'!$L$1:$L$507,MATCH('Spending per Student Analysis'!$A483,'LECI_17-18'!A:A,0))</f>
        <v>27684103.649999999</v>
      </c>
      <c r="L483" s="203">
        <f>INDEX('BEFC_17-18'!$T$1:$T$506,MATCH('Spending per Student Analysis'!$A483,'BEFC_17-18'!A:A,0))</f>
        <v>1618.547</v>
      </c>
      <c r="M483" s="203">
        <f>INDEX('BEFC_17-18'!$Z$1:$Z$506,MATCH('Spending per Student Analysis'!$A483,'BEFC_17-18'!A:A,0))</f>
        <v>313.267</v>
      </c>
      <c r="N483" s="203">
        <f t="shared" si="54"/>
        <v>1931.8140000000001</v>
      </c>
      <c r="R483" s="202">
        <f>INDEX('BEFC_17-18'!$AF$1:$AF$505,MATCH('Spending per Student Analysis'!$A483,'BEFC_17-18'!A:A,0))</f>
        <v>9115253.75</v>
      </c>
      <c r="S483" s="202"/>
      <c r="T483" s="202">
        <f>INDEX('BEFC_17-18'!$AD$1:$AD$505,MATCH('Spending per Student Analysis'!$A483,'BEFC_17-18'!A:A,0))</f>
        <v>386496</v>
      </c>
      <c r="AB483" s="202">
        <f>INDEX('Base Analysis'!$Q$1:$Q$503,MATCH('Spending per Student Analysis'!$A483,'Base Analysis'!A:A,0))</f>
        <v>4732213.5045869434</v>
      </c>
      <c r="AC483" s="201">
        <f t="shared" si="55"/>
        <v>4383040.2454130566</v>
      </c>
    </row>
    <row r="484" spans="1:29" x14ac:dyDescent="0.2">
      <c r="A484" s="199">
        <v>128323303</v>
      </c>
      <c r="B484" s="200" t="s">
        <v>551</v>
      </c>
      <c r="C484" s="200" t="s">
        <v>550</v>
      </c>
      <c r="D484" s="197">
        <f>INDEX('BEFC_17-18'!$F$1:$F$505,MATCH('Spending per Student Analysis'!$A484,'BEFC_17-18'!A:A,0))</f>
        <v>1.1589</v>
      </c>
      <c r="E484" s="197">
        <f t="shared" si="49"/>
        <v>161</v>
      </c>
      <c r="F484" s="201">
        <f t="shared" si="50"/>
        <v>15820.794776216964</v>
      </c>
      <c r="G484" s="211">
        <f t="shared" si="52"/>
        <v>130</v>
      </c>
      <c r="H484" s="202">
        <f t="shared" si="51"/>
        <v>12869.010504512502</v>
      </c>
      <c r="I484" s="211">
        <f t="shared" si="53"/>
        <v>162</v>
      </c>
      <c r="K484" s="202">
        <f>INDEX('LECI_17-18'!$L$1:$L$507,MATCH('Spending per Student Analysis'!$A484,'LECI_17-18'!A:A,0))</f>
        <v>13917062.720000001</v>
      </c>
      <c r="L484" s="203">
        <f>INDEX('BEFC_17-18'!$T$1:$T$506,MATCH('Spending per Student Analysis'!$A484,'BEFC_17-18'!A:A,0))</f>
        <v>879.66899999999998</v>
      </c>
      <c r="M484" s="203">
        <f>INDEX('BEFC_17-18'!$Z$1:$Z$506,MATCH('Spending per Student Analysis'!$A484,'BEFC_17-18'!A:A,0))</f>
        <v>201.77099999999999</v>
      </c>
      <c r="N484" s="203">
        <f t="shared" si="54"/>
        <v>1081.44</v>
      </c>
      <c r="R484" s="202">
        <f>INDEX('BEFC_17-18'!$AF$1:$AF$505,MATCH('Spending per Student Analysis'!$A484,'BEFC_17-18'!A:A,0))</f>
        <v>5323316.67</v>
      </c>
      <c r="S484" s="202"/>
      <c r="T484" s="202">
        <f>INDEX('BEFC_17-18'!$AD$1:$AD$505,MATCH('Spending per Student Analysis'!$A484,'BEFC_17-18'!A:A,0))</f>
        <v>242607</v>
      </c>
      <c r="AB484" s="202">
        <f>INDEX('Base Analysis'!$Q$1:$Q$503,MATCH('Spending per Student Analysis'!$A484,'Base Analysis'!A:A,0))</f>
        <v>2970458.9441435421</v>
      </c>
      <c r="AC484" s="201">
        <f t="shared" si="55"/>
        <v>2352857.7258564578</v>
      </c>
    </row>
    <row r="485" spans="1:29" x14ac:dyDescent="0.2">
      <c r="A485" s="199">
        <v>128323703</v>
      </c>
      <c r="B485" s="200" t="s">
        <v>552</v>
      </c>
      <c r="C485" s="200" t="s">
        <v>550</v>
      </c>
      <c r="D485" s="197">
        <f>INDEX('BEFC_17-18'!$F$1:$F$505,MATCH('Spending per Student Analysis'!$A485,'BEFC_17-18'!A:A,0))</f>
        <v>1.2557</v>
      </c>
      <c r="E485" s="197">
        <f t="shared" si="49"/>
        <v>101</v>
      </c>
      <c r="F485" s="201">
        <f t="shared" si="50"/>
        <v>16864.47684484877</v>
      </c>
      <c r="G485" s="211">
        <f t="shared" si="52"/>
        <v>82</v>
      </c>
      <c r="H485" s="202">
        <f t="shared" si="51"/>
        <v>15100.687081102393</v>
      </c>
      <c r="I485" s="211">
        <f t="shared" si="53"/>
        <v>59</v>
      </c>
      <c r="K485" s="202">
        <f>INDEX('LECI_17-18'!$L$1:$L$507,MATCH('Spending per Student Analysis'!$A485,'LECI_17-18'!A:A,0))</f>
        <v>47494076.979999997</v>
      </c>
      <c r="L485" s="203">
        <f>INDEX('BEFC_17-18'!$T$1:$T$506,MATCH('Spending per Student Analysis'!$A485,'BEFC_17-18'!A:A,0))</f>
        <v>2816.22</v>
      </c>
      <c r="M485" s="203">
        <f>INDEX('BEFC_17-18'!$Z$1:$Z$506,MATCH('Spending per Student Analysis'!$A485,'BEFC_17-18'!A:A,0))</f>
        <v>328.94</v>
      </c>
      <c r="N485" s="203">
        <f t="shared" si="54"/>
        <v>3145.16</v>
      </c>
      <c r="R485" s="202">
        <f>INDEX('BEFC_17-18'!$AF$1:$AF$505,MATCH('Spending per Student Analysis'!$A485,'BEFC_17-18'!A:A,0))</f>
        <v>8801298.9700000007</v>
      </c>
      <c r="S485" s="202"/>
      <c r="T485" s="202">
        <f>INDEX('BEFC_17-18'!$AD$1:$AD$505,MATCH('Spending per Student Analysis'!$A485,'BEFC_17-18'!A:A,0))</f>
        <v>563100</v>
      </c>
      <c r="AB485" s="202">
        <f>INDEX('Base Analysis'!$Q$1:$Q$503,MATCH('Spending per Student Analysis'!$A485,'Base Analysis'!A:A,0))</f>
        <v>6894536.1931377174</v>
      </c>
      <c r="AC485" s="201">
        <f t="shared" si="55"/>
        <v>1906762.7768622832</v>
      </c>
    </row>
    <row r="486" spans="1:29" x14ac:dyDescent="0.2">
      <c r="A486" s="199">
        <v>128325203</v>
      </c>
      <c r="B486" s="200" t="s">
        <v>553</v>
      </c>
      <c r="C486" s="200" t="s">
        <v>550</v>
      </c>
      <c r="D486" s="197">
        <f>INDEX('BEFC_17-18'!$F$1:$F$505,MATCH('Spending per Student Analysis'!$A486,'BEFC_17-18'!A:A,0))</f>
        <v>1.0065</v>
      </c>
      <c r="E486" s="197">
        <f t="shared" si="49"/>
        <v>273</v>
      </c>
      <c r="F486" s="201">
        <f t="shared" si="50"/>
        <v>15850.082856100256</v>
      </c>
      <c r="G486" s="211">
        <f t="shared" si="52"/>
        <v>128</v>
      </c>
      <c r="H486" s="202">
        <f t="shared" si="51"/>
        <v>12289.036078477733</v>
      </c>
      <c r="I486" s="211">
        <f t="shared" si="53"/>
        <v>209</v>
      </c>
      <c r="K486" s="202">
        <f>INDEX('LECI_17-18'!$L$1:$L$507,MATCH('Spending per Student Analysis'!$A486,'LECI_17-18'!A:A,0))</f>
        <v>21413731.390000001</v>
      </c>
      <c r="L486" s="203">
        <f>INDEX('BEFC_17-18'!$T$1:$T$506,MATCH('Spending per Student Analysis'!$A486,'BEFC_17-18'!A:A,0))</f>
        <v>1351.0170000000001</v>
      </c>
      <c r="M486" s="203">
        <f>INDEX('BEFC_17-18'!$Z$1:$Z$506,MATCH('Spending per Student Analysis'!$A486,'BEFC_17-18'!A:A,0))</f>
        <v>391.49</v>
      </c>
      <c r="N486" s="203">
        <f t="shared" si="54"/>
        <v>1742.5070000000001</v>
      </c>
      <c r="R486" s="202">
        <f>INDEX('BEFC_17-18'!$AF$1:$AF$505,MATCH('Spending per Student Analysis'!$A486,'BEFC_17-18'!A:A,0))</f>
        <v>9178491.0399999991</v>
      </c>
      <c r="S486" s="202"/>
      <c r="T486" s="202">
        <f>INDEX('BEFC_17-18'!$AD$1:$AD$505,MATCH('Spending per Student Analysis'!$A486,'BEFC_17-18'!A:A,0))</f>
        <v>263149</v>
      </c>
      <c r="AB486" s="202">
        <f>INDEX('Base Analysis'!$Q$1:$Q$503,MATCH('Spending per Student Analysis'!$A486,'Base Analysis'!A:A,0))</f>
        <v>3221971.5447030687</v>
      </c>
      <c r="AC486" s="201">
        <f t="shared" si="55"/>
        <v>5956519.4952969309</v>
      </c>
    </row>
    <row r="487" spans="1:29" x14ac:dyDescent="0.2">
      <c r="A487" s="199">
        <v>128326303</v>
      </c>
      <c r="B487" s="200" t="s">
        <v>554</v>
      </c>
      <c r="C487" s="200" t="s">
        <v>550</v>
      </c>
      <c r="D487" s="197">
        <f>INDEX('BEFC_17-18'!$F$1:$F$505,MATCH('Spending per Student Analysis'!$A487,'BEFC_17-18'!A:A,0))</f>
        <v>1.1927000000000001</v>
      </c>
      <c r="E487" s="197">
        <f t="shared" si="49"/>
        <v>136</v>
      </c>
      <c r="F487" s="201">
        <f t="shared" si="50"/>
        <v>16452.913417816639</v>
      </c>
      <c r="G487" s="211">
        <f t="shared" si="52"/>
        <v>96</v>
      </c>
      <c r="H487" s="202">
        <f t="shared" si="51"/>
        <v>12430.159846924513</v>
      </c>
      <c r="I487" s="211">
        <f t="shared" si="53"/>
        <v>197</v>
      </c>
      <c r="K487" s="202">
        <f>INDEX('LECI_17-18'!$L$1:$L$507,MATCH('Spending per Student Analysis'!$A487,'LECI_17-18'!A:A,0))</f>
        <v>14538551.130000001</v>
      </c>
      <c r="L487" s="203">
        <f>INDEX('BEFC_17-18'!$T$1:$T$506,MATCH('Spending per Student Analysis'!$A487,'BEFC_17-18'!A:A,0))</f>
        <v>883.64599999999996</v>
      </c>
      <c r="M487" s="203">
        <f>INDEX('BEFC_17-18'!$Z$1:$Z$506,MATCH('Spending per Student Analysis'!$A487,'BEFC_17-18'!A:A,0))</f>
        <v>285.97300000000001</v>
      </c>
      <c r="N487" s="203">
        <f t="shared" si="54"/>
        <v>1169.6189999999999</v>
      </c>
      <c r="R487" s="202">
        <f>INDEX('BEFC_17-18'!$AF$1:$AF$505,MATCH('Spending per Student Analysis'!$A487,'BEFC_17-18'!A:A,0))</f>
        <v>7116357.8300000001</v>
      </c>
      <c r="S487" s="202"/>
      <c r="T487" s="202">
        <f>INDEX('BEFC_17-18'!$AD$1:$AD$505,MATCH('Spending per Student Analysis'!$A487,'BEFC_17-18'!A:A,0))</f>
        <v>275632</v>
      </c>
      <c r="AB487" s="202">
        <f>INDEX('Base Analysis'!$Q$1:$Q$503,MATCH('Spending per Student Analysis'!$A487,'Base Analysis'!A:A,0))</f>
        <v>3374805.1744929464</v>
      </c>
      <c r="AC487" s="201">
        <f t="shared" si="55"/>
        <v>3741552.6555070537</v>
      </c>
    </row>
    <row r="488" spans="1:29" x14ac:dyDescent="0.2">
      <c r="A488" s="199">
        <v>128327303</v>
      </c>
      <c r="B488" s="200" t="s">
        <v>555</v>
      </c>
      <c r="C488" s="200" t="s">
        <v>550</v>
      </c>
      <c r="D488" s="197">
        <f>INDEX('BEFC_17-18'!$F$1:$F$505,MATCH('Spending per Student Analysis'!$A488,'BEFC_17-18'!A:A,0))</f>
        <v>1.3629</v>
      </c>
      <c r="E488" s="197">
        <f t="shared" si="49"/>
        <v>55</v>
      </c>
      <c r="F488" s="201">
        <f t="shared" si="50"/>
        <v>17923.854985037815</v>
      </c>
      <c r="G488" s="211">
        <f t="shared" si="52"/>
        <v>52</v>
      </c>
      <c r="H488" s="202">
        <f t="shared" si="51"/>
        <v>11923.265597578207</v>
      </c>
      <c r="I488" s="211">
        <f t="shared" si="53"/>
        <v>244</v>
      </c>
      <c r="K488" s="202">
        <f>INDEX('LECI_17-18'!$L$1:$L$507,MATCH('Spending per Student Analysis'!$A488,'LECI_17-18'!A:A,0))</f>
        <v>16597507.640000001</v>
      </c>
      <c r="L488" s="203">
        <f>INDEX('BEFC_17-18'!$T$1:$T$506,MATCH('Spending per Student Analysis'!$A488,'BEFC_17-18'!A:A,0))</f>
        <v>926.00099999999998</v>
      </c>
      <c r="M488" s="203">
        <f>INDEX('BEFC_17-18'!$Z$1:$Z$506,MATCH('Spending per Student Analysis'!$A488,'BEFC_17-18'!A:A,0))</f>
        <v>466.02600000000001</v>
      </c>
      <c r="N488" s="203">
        <f t="shared" si="54"/>
        <v>1392.027</v>
      </c>
      <c r="R488" s="202">
        <f>INDEX('BEFC_17-18'!$AF$1:$AF$505,MATCH('Spending per Student Analysis'!$A488,'BEFC_17-18'!A:A,0))</f>
        <v>8580875.5999999996</v>
      </c>
      <c r="S488" s="202"/>
      <c r="T488" s="202">
        <f>INDEX('BEFC_17-18'!$AD$1:$AD$505,MATCH('Spending per Student Analysis'!$A488,'BEFC_17-18'!A:A,0))</f>
        <v>337076</v>
      </c>
      <c r="AB488" s="202">
        <f>INDEX('Base Analysis'!$Q$1:$Q$503,MATCH('Spending per Student Analysis'!$A488,'Base Analysis'!A:A,0))</f>
        <v>4127118.1557473657</v>
      </c>
      <c r="AC488" s="201">
        <f t="shared" si="55"/>
        <v>4453757.4442526344</v>
      </c>
    </row>
    <row r="489" spans="1:29" x14ac:dyDescent="0.2">
      <c r="A489" s="199">
        <v>128328003</v>
      </c>
      <c r="B489" s="200" t="s">
        <v>556</v>
      </c>
      <c r="C489" s="200" t="s">
        <v>550</v>
      </c>
      <c r="D489" s="197">
        <f>INDEX('BEFC_17-18'!$F$1:$F$505,MATCH('Spending per Student Analysis'!$A489,'BEFC_17-18'!A:A,0))</f>
        <v>1.1020000000000001</v>
      </c>
      <c r="E489" s="197">
        <f t="shared" si="49"/>
        <v>198</v>
      </c>
      <c r="F489" s="201">
        <f t="shared" si="50"/>
        <v>17942.279466730342</v>
      </c>
      <c r="G489" s="211">
        <f t="shared" si="52"/>
        <v>50</v>
      </c>
      <c r="H489" s="202">
        <f t="shared" si="51"/>
        <v>13828.164116790727</v>
      </c>
      <c r="I489" s="211">
        <f t="shared" si="53"/>
        <v>102</v>
      </c>
      <c r="K489" s="202">
        <f>INDEX('LECI_17-18'!$L$1:$L$507,MATCH('Spending per Student Analysis'!$A489,'LECI_17-18'!A:A,0))</f>
        <v>20137678.84</v>
      </c>
      <c r="L489" s="203">
        <f>INDEX('BEFC_17-18'!$T$1:$T$506,MATCH('Spending per Student Analysis'!$A489,'BEFC_17-18'!A:A,0))</f>
        <v>1122.3589999999999</v>
      </c>
      <c r="M489" s="203">
        <f>INDEX('BEFC_17-18'!$Z$1:$Z$506,MATCH('Spending per Student Analysis'!$A489,'BEFC_17-18'!A:A,0))</f>
        <v>333.92099999999999</v>
      </c>
      <c r="N489" s="203">
        <f t="shared" si="54"/>
        <v>1456.28</v>
      </c>
      <c r="R489" s="202">
        <f>INDEX('BEFC_17-18'!$AF$1:$AF$505,MATCH('Spending per Student Analysis'!$A489,'BEFC_17-18'!A:A,0))</f>
        <v>8608399.9100000001</v>
      </c>
      <c r="S489" s="202"/>
      <c r="T489" s="202">
        <f>INDEX('BEFC_17-18'!$AD$1:$AD$505,MATCH('Spending per Student Analysis'!$A489,'BEFC_17-18'!A:A,0))</f>
        <v>264417</v>
      </c>
      <c r="AB489" s="202">
        <f>INDEX('Base Analysis'!$Q$1:$Q$503,MATCH('Spending per Student Analysis'!$A489,'Base Analysis'!A:A,0))</f>
        <v>3237496.922010805</v>
      </c>
      <c r="AC489" s="201">
        <f t="shared" si="55"/>
        <v>5370902.9879891947</v>
      </c>
    </row>
    <row r="490" spans="1:29" x14ac:dyDescent="0.2">
      <c r="A490" s="199">
        <v>129540803</v>
      </c>
      <c r="B490" s="200" t="s">
        <v>557</v>
      </c>
      <c r="C490" s="200" t="s">
        <v>558</v>
      </c>
      <c r="D490" s="197">
        <f>INDEX('BEFC_17-18'!$F$1:$F$505,MATCH('Spending per Student Analysis'!$A490,'BEFC_17-18'!A:A,0))</f>
        <v>0.88660000000000005</v>
      </c>
      <c r="E490" s="197">
        <f t="shared" si="49"/>
        <v>352</v>
      </c>
      <c r="F490" s="201">
        <f t="shared" si="50"/>
        <v>12664.348449665347</v>
      </c>
      <c r="G490" s="211">
        <f t="shared" si="52"/>
        <v>408</v>
      </c>
      <c r="H490" s="202">
        <f t="shared" si="51"/>
        <v>11782.287151561526</v>
      </c>
      <c r="I490" s="211">
        <f t="shared" si="53"/>
        <v>263</v>
      </c>
      <c r="K490" s="202">
        <f>INDEX('LECI_17-18'!$L$1:$L$507,MATCH('Spending per Student Analysis'!$A490,'LECI_17-18'!A:A,0))</f>
        <v>34861101.32</v>
      </c>
      <c r="L490" s="203">
        <f>INDEX('BEFC_17-18'!$T$1:$T$506,MATCH('Spending per Student Analysis'!$A490,'BEFC_17-18'!A:A,0))</f>
        <v>2752.6959999999999</v>
      </c>
      <c r="M490" s="203">
        <f>INDEX('BEFC_17-18'!$Z$1:$Z$506,MATCH('Spending per Student Analysis'!$A490,'BEFC_17-18'!A:A,0))</f>
        <v>206.07599999999999</v>
      </c>
      <c r="N490" s="203">
        <f t="shared" si="54"/>
        <v>2958.7719999999999</v>
      </c>
      <c r="R490" s="202">
        <f>INDEX('BEFC_17-18'!$AF$1:$AF$505,MATCH('Spending per Student Analysis'!$A490,'BEFC_17-18'!A:A,0))</f>
        <v>7733215.0300000003</v>
      </c>
      <c r="S490" s="202"/>
      <c r="T490" s="202">
        <f>INDEX('BEFC_17-18'!$AD$1:$AD$505,MATCH('Spending per Student Analysis'!$A490,'BEFC_17-18'!A:A,0))</f>
        <v>358698</v>
      </c>
      <c r="AB490" s="202">
        <f>INDEX('Base Analysis'!$Q$1:$Q$503,MATCH('Spending per Student Analysis'!$A490,'Base Analysis'!A:A,0))</f>
        <v>4391860.6249161214</v>
      </c>
      <c r="AC490" s="201">
        <f t="shared" si="55"/>
        <v>3341354.4050838789</v>
      </c>
    </row>
    <row r="491" spans="1:29" x14ac:dyDescent="0.2">
      <c r="A491" s="199">
        <v>129544503</v>
      </c>
      <c r="B491" s="200" t="s">
        <v>559</v>
      </c>
      <c r="C491" s="200" t="s">
        <v>558</v>
      </c>
      <c r="D491" s="197">
        <f>INDEX('BEFC_17-18'!$F$1:$F$505,MATCH('Spending per Student Analysis'!$A491,'BEFC_17-18'!A:A,0))</f>
        <v>1.3822000000000001</v>
      </c>
      <c r="E491" s="197">
        <f t="shared" si="49"/>
        <v>50</v>
      </c>
      <c r="F491" s="201">
        <f t="shared" si="50"/>
        <v>14949.75739663045</v>
      </c>
      <c r="G491" s="211">
        <f t="shared" si="52"/>
        <v>184</v>
      </c>
      <c r="H491" s="202">
        <f t="shared" si="51"/>
        <v>11896.682054466477</v>
      </c>
      <c r="I491" s="211">
        <f t="shared" si="53"/>
        <v>249</v>
      </c>
      <c r="K491" s="202">
        <f>INDEX('LECI_17-18'!$L$1:$L$507,MATCH('Spending per Student Analysis'!$A491,'LECI_17-18'!A:A,0))</f>
        <v>16150566.76</v>
      </c>
      <c r="L491" s="203">
        <f>INDEX('BEFC_17-18'!$T$1:$T$506,MATCH('Spending per Student Analysis'!$A491,'BEFC_17-18'!A:A,0))</f>
        <v>1080.3230000000001</v>
      </c>
      <c r="M491" s="203">
        <f>INDEX('BEFC_17-18'!$Z$1:$Z$506,MATCH('Spending per Student Analysis'!$A491,'BEFC_17-18'!A:A,0))</f>
        <v>277.24599999999998</v>
      </c>
      <c r="N491" s="203">
        <f t="shared" si="54"/>
        <v>1357.569</v>
      </c>
      <c r="R491" s="202">
        <f>INDEX('BEFC_17-18'!$AF$1:$AF$505,MATCH('Spending per Student Analysis'!$A491,'BEFC_17-18'!A:A,0))</f>
        <v>7221663.5499999998</v>
      </c>
      <c r="S491" s="202"/>
      <c r="T491" s="202">
        <f>INDEX('BEFC_17-18'!$AD$1:$AD$505,MATCH('Spending per Student Analysis'!$A491,'BEFC_17-18'!A:A,0))</f>
        <v>383603</v>
      </c>
      <c r="AB491" s="202">
        <f>INDEX('Base Analysis'!$Q$1:$Q$503,MATCH('Spending per Student Analysis'!$A491,'Base Analysis'!A:A,0))</f>
        <v>4696793.0984862242</v>
      </c>
      <c r="AC491" s="201">
        <f t="shared" si="55"/>
        <v>2524870.4515137756</v>
      </c>
    </row>
    <row r="492" spans="1:29" x14ac:dyDescent="0.2">
      <c r="A492" s="199">
        <v>129544703</v>
      </c>
      <c r="B492" s="200" t="s">
        <v>560</v>
      </c>
      <c r="C492" s="200" t="s">
        <v>558</v>
      </c>
      <c r="D492" s="197">
        <f>INDEX('BEFC_17-18'!$F$1:$F$505,MATCH('Spending per Student Analysis'!$A492,'BEFC_17-18'!A:A,0))</f>
        <v>1.3079000000000001</v>
      </c>
      <c r="E492" s="197">
        <f t="shared" si="49"/>
        <v>77</v>
      </c>
      <c r="F492" s="201">
        <f t="shared" si="50"/>
        <v>12632.105812722852</v>
      </c>
      <c r="G492" s="211">
        <f t="shared" si="52"/>
        <v>411</v>
      </c>
      <c r="H492" s="202">
        <f t="shared" si="51"/>
        <v>10788.979430970368</v>
      </c>
      <c r="I492" s="211">
        <f t="shared" si="53"/>
        <v>370</v>
      </c>
      <c r="K492" s="202">
        <f>INDEX('LECI_17-18'!$L$1:$L$507,MATCH('Spending per Student Analysis'!$A492,'LECI_17-18'!A:A,0))</f>
        <v>16041561.699999999</v>
      </c>
      <c r="L492" s="203">
        <f>INDEX('BEFC_17-18'!$T$1:$T$506,MATCH('Spending per Student Analysis'!$A492,'BEFC_17-18'!A:A,0))</f>
        <v>1269.904</v>
      </c>
      <c r="M492" s="203">
        <f>INDEX('BEFC_17-18'!$Z$1:$Z$506,MATCH('Spending per Student Analysis'!$A492,'BEFC_17-18'!A:A,0))</f>
        <v>216.94300000000001</v>
      </c>
      <c r="N492" s="203">
        <f t="shared" si="54"/>
        <v>1486.847</v>
      </c>
      <c r="R492" s="202">
        <f>INDEX('BEFC_17-18'!$AF$1:$AF$505,MATCH('Spending per Student Analysis'!$A492,'BEFC_17-18'!A:A,0))</f>
        <v>5420759.8899999997</v>
      </c>
      <c r="S492" s="202"/>
      <c r="T492" s="202">
        <f>INDEX('BEFC_17-18'!$AD$1:$AD$505,MATCH('Spending per Student Analysis'!$A492,'BEFC_17-18'!A:A,0))</f>
        <v>390600</v>
      </c>
      <c r="AB492" s="202">
        <f>INDEX('Base Analysis'!$Q$1:$Q$503,MATCH('Spending per Student Analysis'!$A492,'Base Analysis'!A:A,0))</f>
        <v>4782463.5665584141</v>
      </c>
      <c r="AC492" s="201">
        <f t="shared" si="55"/>
        <v>638296.32344158553</v>
      </c>
    </row>
    <row r="493" spans="1:29" x14ac:dyDescent="0.2">
      <c r="A493" s="199">
        <v>129545003</v>
      </c>
      <c r="B493" s="200" t="s">
        <v>561</v>
      </c>
      <c r="C493" s="200" t="s">
        <v>558</v>
      </c>
      <c r="D493" s="197">
        <f>INDEX('BEFC_17-18'!$F$1:$F$505,MATCH('Spending per Student Analysis'!$A493,'BEFC_17-18'!A:A,0))</f>
        <v>1.2681</v>
      </c>
      <c r="E493" s="197">
        <f t="shared" si="49"/>
        <v>94</v>
      </c>
      <c r="F493" s="201">
        <f t="shared" si="50"/>
        <v>12624.480882792797</v>
      </c>
      <c r="G493" s="211">
        <f t="shared" si="52"/>
        <v>413</v>
      </c>
      <c r="H493" s="202">
        <f t="shared" si="51"/>
        <v>10513.202533887763</v>
      </c>
      <c r="I493" s="211">
        <f t="shared" si="53"/>
        <v>403</v>
      </c>
      <c r="K493" s="202">
        <f>INDEX('LECI_17-18'!$L$1:$L$507,MATCH('Spending per Student Analysis'!$A493,'LECI_17-18'!A:A,0))</f>
        <v>24987180.530000001</v>
      </c>
      <c r="L493" s="203">
        <f>INDEX('BEFC_17-18'!$T$1:$T$506,MATCH('Spending per Student Analysis'!$A493,'BEFC_17-18'!A:A,0))</f>
        <v>1979.2639999999999</v>
      </c>
      <c r="M493" s="203">
        <f>INDEX('BEFC_17-18'!$Z$1:$Z$506,MATCH('Spending per Student Analysis'!$A493,'BEFC_17-18'!A:A,0))</f>
        <v>397.47899999999998</v>
      </c>
      <c r="N493" s="203">
        <f t="shared" si="54"/>
        <v>2376.7429999999999</v>
      </c>
      <c r="R493" s="202">
        <f>INDEX('BEFC_17-18'!$AF$1:$AF$505,MATCH('Spending per Student Analysis'!$A493,'BEFC_17-18'!A:A,0))</f>
        <v>8400615.9299999997</v>
      </c>
      <c r="S493" s="202"/>
      <c r="T493" s="202">
        <f>INDEX('BEFC_17-18'!$AD$1:$AD$505,MATCH('Spending per Student Analysis'!$A493,'BEFC_17-18'!A:A,0))</f>
        <v>526808</v>
      </c>
      <c r="AB493" s="202">
        <f>INDEX('Base Analysis'!$Q$1:$Q$503,MATCH('Spending per Student Analysis'!$A493,'Base Analysis'!A:A,0))</f>
        <v>6450182.2597260689</v>
      </c>
      <c r="AC493" s="201">
        <f t="shared" si="55"/>
        <v>1950433.6702739308</v>
      </c>
    </row>
    <row r="494" spans="1:29" x14ac:dyDescent="0.2">
      <c r="A494" s="199">
        <v>129546003</v>
      </c>
      <c r="B494" s="200" t="s">
        <v>562</v>
      </c>
      <c r="C494" s="200" t="s">
        <v>558</v>
      </c>
      <c r="D494" s="197">
        <f>INDEX('BEFC_17-18'!$F$1:$F$505,MATCH('Spending per Student Analysis'!$A494,'BEFC_17-18'!A:A,0))</f>
        <v>1.0456000000000001</v>
      </c>
      <c r="E494" s="197">
        <f t="shared" si="49"/>
        <v>245</v>
      </c>
      <c r="F494" s="201">
        <f t="shared" si="50"/>
        <v>11730.529974547477</v>
      </c>
      <c r="G494" s="211">
        <f t="shared" si="52"/>
        <v>474</v>
      </c>
      <c r="H494" s="202">
        <f t="shared" si="51"/>
        <v>9909.8798536849754</v>
      </c>
      <c r="I494" s="211">
        <f t="shared" si="53"/>
        <v>440</v>
      </c>
      <c r="K494" s="202">
        <f>INDEX('LECI_17-18'!$L$1:$L$507,MATCH('Spending per Student Analysis'!$A494,'LECI_17-18'!A:A,0))</f>
        <v>19324652.199999999</v>
      </c>
      <c r="L494" s="203">
        <f>INDEX('BEFC_17-18'!$T$1:$T$506,MATCH('Spending per Student Analysis'!$A494,'BEFC_17-18'!A:A,0))</f>
        <v>1647.3810000000001</v>
      </c>
      <c r="M494" s="203">
        <f>INDEX('BEFC_17-18'!$Z$1:$Z$506,MATCH('Spending per Student Analysis'!$A494,'BEFC_17-18'!A:A,0))</f>
        <v>302.65800000000002</v>
      </c>
      <c r="N494" s="203">
        <f t="shared" si="54"/>
        <v>1950.0390000000002</v>
      </c>
      <c r="R494" s="202">
        <f>INDEX('BEFC_17-18'!$AF$1:$AF$505,MATCH('Spending per Student Analysis'!$A494,'BEFC_17-18'!A:A,0))</f>
        <v>6466486.4699999997</v>
      </c>
      <c r="S494" s="202"/>
      <c r="T494" s="202">
        <f>INDEX('BEFC_17-18'!$AD$1:$AD$505,MATCH('Spending per Student Analysis'!$A494,'BEFC_17-18'!A:A,0))</f>
        <v>372374</v>
      </c>
      <c r="AB494" s="202">
        <f>INDEX('Base Analysis'!$Q$1:$Q$503,MATCH('Spending per Student Analysis'!$A494,'Base Analysis'!A:A,0))</f>
        <v>4559311.8457537098</v>
      </c>
      <c r="AC494" s="201">
        <f t="shared" si="55"/>
        <v>1907174.62424629</v>
      </c>
    </row>
    <row r="495" spans="1:29" x14ac:dyDescent="0.2">
      <c r="A495" s="199">
        <v>129546103</v>
      </c>
      <c r="B495" s="200" t="s">
        <v>563</v>
      </c>
      <c r="C495" s="200" t="s">
        <v>558</v>
      </c>
      <c r="D495" s="197">
        <f>INDEX('BEFC_17-18'!$F$1:$F$505,MATCH('Spending per Student Analysis'!$A495,'BEFC_17-18'!A:A,0))</f>
        <v>1.3283</v>
      </c>
      <c r="E495" s="197">
        <f t="shared" si="49"/>
        <v>70</v>
      </c>
      <c r="F495" s="201">
        <f t="shared" si="50"/>
        <v>14960.886075856464</v>
      </c>
      <c r="G495" s="211">
        <f t="shared" si="52"/>
        <v>182</v>
      </c>
      <c r="H495" s="202">
        <f t="shared" si="51"/>
        <v>12325.60484853542</v>
      </c>
      <c r="I495" s="211">
        <f t="shared" si="53"/>
        <v>204</v>
      </c>
      <c r="K495" s="202">
        <f>INDEX('LECI_17-18'!$L$1:$L$507,MATCH('Spending per Student Analysis'!$A495,'LECI_17-18'!A:A,0))</f>
        <v>40768638.969999999</v>
      </c>
      <c r="L495" s="203">
        <f>INDEX('BEFC_17-18'!$T$1:$T$506,MATCH('Spending per Student Analysis'!$A495,'BEFC_17-18'!A:A,0))</f>
        <v>2725.0149999999999</v>
      </c>
      <c r="M495" s="203">
        <f>INDEX('BEFC_17-18'!$Z$1:$Z$506,MATCH('Spending per Student Analysis'!$A495,'BEFC_17-18'!A:A,0))</f>
        <v>582.62300000000005</v>
      </c>
      <c r="N495" s="203">
        <f t="shared" si="54"/>
        <v>3307.6379999999999</v>
      </c>
      <c r="R495" s="202">
        <f>INDEX('BEFC_17-18'!$AF$1:$AF$505,MATCH('Spending per Student Analysis'!$A495,'BEFC_17-18'!A:A,0))</f>
        <v>12595512.93</v>
      </c>
      <c r="S495" s="202"/>
      <c r="T495" s="202">
        <f>INDEX('BEFC_17-18'!$AD$1:$AD$505,MATCH('Spending per Student Analysis'!$A495,'BEFC_17-18'!A:A,0))</f>
        <v>747268</v>
      </c>
      <c r="AB495" s="202">
        <f>INDEX('Base Analysis'!$Q$1:$Q$503,MATCH('Spending per Student Analysis'!$A495,'Base Analysis'!A:A,0))</f>
        <v>9149469.8221708369</v>
      </c>
      <c r="AC495" s="201">
        <f t="shared" si="55"/>
        <v>3446043.1078291629</v>
      </c>
    </row>
    <row r="496" spans="1:29" x14ac:dyDescent="0.2">
      <c r="A496" s="199">
        <v>129546803</v>
      </c>
      <c r="B496" s="200" t="s">
        <v>564</v>
      </c>
      <c r="C496" s="200" t="s">
        <v>558</v>
      </c>
      <c r="D496" s="197">
        <f>INDEX('BEFC_17-18'!$F$1:$F$505,MATCH('Spending per Student Analysis'!$A496,'BEFC_17-18'!A:A,0))</f>
        <v>1.3341000000000001</v>
      </c>
      <c r="E496" s="197">
        <f t="shared" si="49"/>
        <v>66</v>
      </c>
      <c r="F496" s="201">
        <f t="shared" si="50"/>
        <v>11824.666020786342</v>
      </c>
      <c r="G496" s="211">
        <f t="shared" si="52"/>
        <v>467</v>
      </c>
      <c r="H496" s="202">
        <f t="shared" si="51"/>
        <v>9145.8922725598222</v>
      </c>
      <c r="I496" s="211">
        <f t="shared" si="53"/>
        <v>478</v>
      </c>
      <c r="K496" s="202">
        <f>INDEX('LECI_17-18'!$L$1:$L$507,MATCH('Spending per Student Analysis'!$A496,'LECI_17-18'!A:A,0))</f>
        <v>8738936.6500000004</v>
      </c>
      <c r="L496" s="203">
        <f>INDEX('BEFC_17-18'!$T$1:$T$506,MATCH('Spending per Student Analysis'!$A496,'BEFC_17-18'!A:A,0))</f>
        <v>739.04300000000001</v>
      </c>
      <c r="M496" s="203">
        <f>INDEX('BEFC_17-18'!$Z$1:$Z$506,MATCH('Spending per Student Analysis'!$A496,'BEFC_17-18'!A:A,0))</f>
        <v>216.46100000000001</v>
      </c>
      <c r="N496" s="203">
        <f t="shared" si="54"/>
        <v>955.50400000000002</v>
      </c>
      <c r="R496" s="202">
        <f>INDEX('BEFC_17-18'!$AF$1:$AF$505,MATCH('Spending per Student Analysis'!$A496,'BEFC_17-18'!A:A,0))</f>
        <v>3065611.66</v>
      </c>
      <c r="S496" s="202"/>
      <c r="T496" s="202">
        <f>INDEX('BEFC_17-18'!$AD$1:$AD$505,MATCH('Spending per Student Analysis'!$A496,'BEFC_17-18'!A:A,0))</f>
        <v>220140</v>
      </c>
      <c r="AB496" s="202">
        <f>INDEX('Base Analysis'!$Q$1:$Q$503,MATCH('Spending per Student Analysis'!$A496,'Base Analysis'!A:A,0))</f>
        <v>2695366.2234362951</v>
      </c>
      <c r="AC496" s="201">
        <f t="shared" si="55"/>
        <v>370245.43656370509</v>
      </c>
    </row>
    <row r="497" spans="1:30" x14ac:dyDescent="0.2">
      <c r="A497" s="199">
        <v>129547203</v>
      </c>
      <c r="B497" s="200" t="s">
        <v>565</v>
      </c>
      <c r="C497" s="200" t="s">
        <v>558</v>
      </c>
      <c r="D497" s="197">
        <f>INDEX('BEFC_17-18'!$F$1:$F$505,MATCH('Spending per Student Analysis'!$A497,'BEFC_17-18'!A:A,0))</f>
        <v>1.7170000000000001</v>
      </c>
      <c r="E497" s="197">
        <f t="shared" si="49"/>
        <v>12</v>
      </c>
      <c r="F497" s="201">
        <f t="shared" si="50"/>
        <v>13176.080344000839</v>
      </c>
      <c r="G497" s="211">
        <f t="shared" si="52"/>
        <v>370</v>
      </c>
      <c r="H497" s="202">
        <f t="shared" si="51"/>
        <v>9018.7079094553701</v>
      </c>
      <c r="I497" s="211">
        <f t="shared" si="53"/>
        <v>483</v>
      </c>
      <c r="K497" s="202">
        <f>INDEX('LECI_17-18'!$L$1:$L$507,MATCH('Spending per Student Analysis'!$A497,'LECI_17-18'!A:A,0))</f>
        <v>14689761.630000001</v>
      </c>
      <c r="L497" s="203">
        <f>INDEX('BEFC_17-18'!$T$1:$T$506,MATCH('Spending per Student Analysis'!$A497,'BEFC_17-18'!A:A,0))</f>
        <v>1114.8810000000001</v>
      </c>
      <c r="M497" s="203">
        <f>INDEX('BEFC_17-18'!$Z$1:$Z$506,MATCH('Spending per Student Analysis'!$A497,'BEFC_17-18'!A:A,0))</f>
        <v>513.92899999999997</v>
      </c>
      <c r="N497" s="203">
        <f t="shared" si="54"/>
        <v>1628.81</v>
      </c>
      <c r="R497" s="202">
        <f>INDEX('BEFC_17-18'!$AF$1:$AF$505,MATCH('Spending per Student Analysis'!$A497,'BEFC_17-18'!A:A,0))</f>
        <v>6639234.5300000003</v>
      </c>
      <c r="S497" s="202"/>
      <c r="T497" s="202">
        <f>INDEX('BEFC_17-18'!$AD$1:$AD$505,MATCH('Spending per Student Analysis'!$A497,'BEFC_17-18'!A:A,0))</f>
        <v>685869</v>
      </c>
      <c r="AB497" s="202">
        <f>INDEX('Base Analysis'!$Q$1:$Q$503,MATCH('Spending per Student Analysis'!$A497,'Base Analysis'!A:A,0))</f>
        <v>8397705.6051514745</v>
      </c>
      <c r="AC497" s="201">
        <f t="shared" si="55"/>
        <v>-1758471.0751514742</v>
      </c>
    </row>
    <row r="498" spans="1:30" x14ac:dyDescent="0.2">
      <c r="A498" s="199">
        <v>129547303</v>
      </c>
      <c r="B498" s="200" t="s">
        <v>566</v>
      </c>
      <c r="C498" s="200" t="s">
        <v>558</v>
      </c>
      <c r="D498" s="197">
        <f>INDEX('BEFC_17-18'!$F$1:$F$505,MATCH('Spending per Student Analysis'!$A498,'BEFC_17-18'!A:A,0))</f>
        <v>1.0587</v>
      </c>
      <c r="E498" s="197">
        <f t="shared" si="49"/>
        <v>231</v>
      </c>
      <c r="F498" s="201">
        <f t="shared" si="50"/>
        <v>13601.330526560461</v>
      </c>
      <c r="G498" s="211">
        <f t="shared" si="52"/>
        <v>308</v>
      </c>
      <c r="H498" s="202">
        <f t="shared" si="51"/>
        <v>12230.568901601455</v>
      </c>
      <c r="I498" s="211">
        <f t="shared" si="53"/>
        <v>214</v>
      </c>
      <c r="K498" s="202">
        <f>INDEX('LECI_17-18'!$L$1:$L$507,MATCH('Spending per Student Analysis'!$A498,'LECI_17-18'!A:A,0))</f>
        <v>17086630.670000002</v>
      </c>
      <c r="L498" s="203">
        <f>INDEX('BEFC_17-18'!$T$1:$T$506,MATCH('Spending per Student Analysis'!$A498,'BEFC_17-18'!A:A,0))</f>
        <v>1256.2470000000001</v>
      </c>
      <c r="M498" s="203">
        <f>INDEX('BEFC_17-18'!$Z$1:$Z$506,MATCH('Spending per Student Analysis'!$A498,'BEFC_17-18'!A:A,0))</f>
        <v>140.79599999999999</v>
      </c>
      <c r="N498" s="203">
        <f t="shared" si="54"/>
        <v>1397.0430000000001</v>
      </c>
      <c r="R498" s="202">
        <f>INDEX('BEFC_17-18'!$AF$1:$AF$505,MATCH('Spending per Student Analysis'!$A498,'BEFC_17-18'!A:A,0))</f>
        <v>6077803.8399999999</v>
      </c>
      <c r="S498" s="202"/>
      <c r="T498" s="202">
        <f>INDEX('BEFC_17-18'!$AD$1:$AD$505,MATCH('Spending per Student Analysis'!$A498,'BEFC_17-18'!A:A,0))</f>
        <v>253057</v>
      </c>
      <c r="AB498" s="202">
        <f>INDEX('Base Analysis'!$Q$1:$Q$503,MATCH('Spending per Student Analysis'!$A498,'Base Analysis'!A:A,0))</f>
        <v>3098402.860492548</v>
      </c>
      <c r="AC498" s="201">
        <f t="shared" si="55"/>
        <v>2979400.9795074519</v>
      </c>
    </row>
    <row r="499" spans="1:30" x14ac:dyDescent="0.2">
      <c r="A499" s="199">
        <v>129547603</v>
      </c>
      <c r="B499" s="200" t="s">
        <v>567</v>
      </c>
      <c r="C499" s="200" t="s">
        <v>558</v>
      </c>
      <c r="D499" s="197">
        <f>INDEX('BEFC_17-18'!$F$1:$F$505,MATCH('Spending per Student Analysis'!$A499,'BEFC_17-18'!A:A,0))</f>
        <v>1.0606</v>
      </c>
      <c r="E499" s="197">
        <f t="shared" si="49"/>
        <v>230</v>
      </c>
      <c r="F499" s="201">
        <f t="shared" si="50"/>
        <v>12228.785662563701</v>
      </c>
      <c r="G499" s="211">
        <f t="shared" si="52"/>
        <v>446</v>
      </c>
      <c r="H499" s="202">
        <f t="shared" si="51"/>
        <v>10515.474738688294</v>
      </c>
      <c r="I499" s="211">
        <f t="shared" si="53"/>
        <v>402</v>
      </c>
      <c r="K499" s="202">
        <f>INDEX('LECI_17-18'!$L$1:$L$507,MATCH('Spending per Student Analysis'!$A499,'LECI_17-18'!A:A,0))</f>
        <v>25990730.870000001</v>
      </c>
      <c r="L499" s="203">
        <f>INDEX('BEFC_17-18'!$T$1:$T$506,MATCH('Spending per Student Analysis'!$A499,'BEFC_17-18'!A:A,0))</f>
        <v>2125.373</v>
      </c>
      <c r="M499" s="203">
        <f>INDEX('BEFC_17-18'!$Z$1:$Z$506,MATCH('Spending per Student Analysis'!$A499,'BEFC_17-18'!A:A,0))</f>
        <v>346.29199999999997</v>
      </c>
      <c r="N499" s="203">
        <f t="shared" si="54"/>
        <v>2471.665</v>
      </c>
      <c r="R499" s="202">
        <f>INDEX('BEFC_17-18'!$AF$1:$AF$505,MATCH('Spending per Student Analysis'!$A499,'BEFC_17-18'!A:A,0))</f>
        <v>6618943.1100000003</v>
      </c>
      <c r="S499" s="202"/>
      <c r="T499" s="202">
        <f>INDEX('BEFC_17-18'!$AD$1:$AD$505,MATCH('Spending per Student Analysis'!$A499,'BEFC_17-18'!A:A,0))</f>
        <v>368339</v>
      </c>
      <c r="AB499" s="202">
        <f>INDEX('Base Analysis'!$Q$1:$Q$503,MATCH('Spending per Student Analysis'!$A499,'Base Analysis'!A:A,0))</f>
        <v>4509910.0430743946</v>
      </c>
      <c r="AC499" s="201">
        <f t="shared" si="55"/>
        <v>2109033.0669256058</v>
      </c>
    </row>
    <row r="500" spans="1:30" x14ac:dyDescent="0.2">
      <c r="A500" s="199">
        <v>129547803</v>
      </c>
      <c r="B500" s="200" t="s">
        <v>568</v>
      </c>
      <c r="C500" s="200" t="s">
        <v>558</v>
      </c>
      <c r="D500" s="197">
        <f>INDEX('BEFC_17-18'!$F$1:$F$505,MATCH('Spending per Student Analysis'!$A500,'BEFC_17-18'!A:A,0))</f>
        <v>1.0668</v>
      </c>
      <c r="E500" s="197">
        <f t="shared" si="49"/>
        <v>226</v>
      </c>
      <c r="F500" s="201">
        <f t="shared" si="50"/>
        <v>13617.513590332665</v>
      </c>
      <c r="G500" s="211">
        <f t="shared" si="52"/>
        <v>306</v>
      </c>
      <c r="H500" s="202">
        <f t="shared" si="51"/>
        <v>10900.207222697665</v>
      </c>
      <c r="I500" s="211">
        <f t="shared" si="53"/>
        <v>357</v>
      </c>
      <c r="K500" s="202">
        <f>INDEX('LECI_17-18'!$L$1:$L$507,MATCH('Spending per Student Analysis'!$A500,'LECI_17-18'!A:A,0))</f>
        <v>12494940.24</v>
      </c>
      <c r="L500" s="203">
        <f>INDEX('BEFC_17-18'!$T$1:$T$506,MATCH('Spending per Student Analysis'!$A500,'BEFC_17-18'!A:A,0))</f>
        <v>917.56399999999996</v>
      </c>
      <c r="M500" s="203">
        <f>INDEX('BEFC_17-18'!$Z$1:$Z$506,MATCH('Spending per Student Analysis'!$A500,'BEFC_17-18'!A:A,0))</f>
        <v>228.739</v>
      </c>
      <c r="N500" s="203">
        <f t="shared" si="54"/>
        <v>1146.3029999999999</v>
      </c>
      <c r="R500" s="202">
        <f>INDEX('BEFC_17-18'!$AF$1:$AF$505,MATCH('Spending per Student Analysis'!$A500,'BEFC_17-18'!A:A,0))</f>
        <v>4381432.37</v>
      </c>
      <c r="S500" s="202"/>
      <c r="T500" s="202">
        <f>INDEX('BEFC_17-18'!$AD$1:$AD$505,MATCH('Spending per Student Analysis'!$A500,'BEFC_17-18'!A:A,0))</f>
        <v>167843</v>
      </c>
      <c r="AB500" s="202">
        <f>INDEX('Base Analysis'!$Q$1:$Q$503,MATCH('Spending per Student Analysis'!$A500,'Base Analysis'!A:A,0))</f>
        <v>2055053.2322303059</v>
      </c>
      <c r="AC500" s="201">
        <f t="shared" si="55"/>
        <v>2326379.1377696944</v>
      </c>
    </row>
    <row r="501" spans="1:30" x14ac:dyDescent="0.2">
      <c r="A501" s="199">
        <v>129548803</v>
      </c>
      <c r="B501" s="200" t="s">
        <v>569</v>
      </c>
      <c r="C501" s="200" t="s">
        <v>558</v>
      </c>
      <c r="D501" s="197">
        <f>INDEX('BEFC_17-18'!$F$1:$F$505,MATCH('Spending per Student Analysis'!$A501,'BEFC_17-18'!A:A,0))</f>
        <v>1.1751</v>
      </c>
      <c r="E501" s="197">
        <f t="shared" si="49"/>
        <v>148</v>
      </c>
      <c r="F501" s="201">
        <f t="shared" si="50"/>
        <v>13236.097344801445</v>
      </c>
      <c r="G501" s="211">
        <f t="shared" si="52"/>
        <v>358</v>
      </c>
      <c r="H501" s="202">
        <f t="shared" si="51"/>
        <v>10535.949145382876</v>
      </c>
      <c r="I501" s="211">
        <f t="shared" si="53"/>
        <v>398</v>
      </c>
      <c r="K501" s="202">
        <f>INDEX('LECI_17-18'!$L$1:$L$507,MATCH('Spending per Student Analysis'!$A501,'LECI_17-18'!A:A,0))</f>
        <v>14142372.93</v>
      </c>
      <c r="L501" s="203">
        <f>INDEX('BEFC_17-18'!$T$1:$T$506,MATCH('Spending per Student Analysis'!$A501,'BEFC_17-18'!A:A,0))</f>
        <v>1068.47</v>
      </c>
      <c r="M501" s="203">
        <f>INDEX('BEFC_17-18'!$Z$1:$Z$506,MATCH('Spending per Student Analysis'!$A501,'BEFC_17-18'!A:A,0))</f>
        <v>273.827</v>
      </c>
      <c r="N501" s="203">
        <f t="shared" si="54"/>
        <v>1342.297</v>
      </c>
      <c r="R501" s="202">
        <f>INDEX('BEFC_17-18'!$AF$1:$AF$505,MATCH('Spending per Student Analysis'!$A501,'BEFC_17-18'!A:A,0))</f>
        <v>6811215.3799999999</v>
      </c>
      <c r="S501" s="202"/>
      <c r="T501" s="202">
        <f>INDEX('BEFC_17-18'!$AD$1:$AD$505,MATCH('Spending per Student Analysis'!$A501,'BEFC_17-18'!A:A,0))</f>
        <v>262525</v>
      </c>
      <c r="AB501" s="202">
        <f>INDEX('Base Analysis'!$Q$1:$Q$503,MATCH('Spending per Student Analysis'!$A501,'Base Analysis'!A:A,0))</f>
        <v>3214327.9099849416</v>
      </c>
      <c r="AC501" s="201">
        <f t="shared" si="55"/>
        <v>3596887.4700150583</v>
      </c>
    </row>
    <row r="502" spans="1:30" x14ac:dyDescent="0.2">
      <c r="K502" s="202"/>
      <c r="L502" s="203"/>
      <c r="M502" s="203"/>
      <c r="N502" s="203"/>
      <c r="R502" s="202"/>
      <c r="S502" s="202"/>
      <c r="T502" s="202"/>
    </row>
    <row r="503" spans="1:30" x14ac:dyDescent="0.2">
      <c r="K503" s="202">
        <f>SUM(K2:K501)</f>
        <v>24744328938.840015</v>
      </c>
      <c r="L503" s="267">
        <f t="shared" ref="L503:N503" si="56">SUM(L2:L501)</f>
        <v>1708453.7919999992</v>
      </c>
      <c r="M503" s="267">
        <f t="shared" si="56"/>
        <v>393431.32099999982</v>
      </c>
      <c r="N503" s="267">
        <f t="shared" si="56"/>
        <v>2101885.112999999</v>
      </c>
      <c r="R503" s="202">
        <f>SUM(R2:R501)</f>
        <v>5542411716.6799994</v>
      </c>
      <c r="S503" s="202"/>
      <c r="T503" s="202">
        <f>SUM(T2:T501)</f>
        <v>452667287</v>
      </c>
    </row>
    <row r="504" spans="1:30" x14ac:dyDescent="0.2">
      <c r="T504" s="201">
        <f>R503+T503</f>
        <v>5995079003.6799994</v>
      </c>
    </row>
    <row r="506" spans="1:30" ht="65.25" customHeight="1" x14ac:dyDescent="0.2">
      <c r="J506" s="286" t="s">
        <v>877</v>
      </c>
      <c r="K506" s="287" t="s">
        <v>830</v>
      </c>
      <c r="L506" s="287" t="s">
        <v>831</v>
      </c>
      <c r="M506" s="287" t="s">
        <v>829</v>
      </c>
      <c r="N506" s="287" t="s">
        <v>749</v>
      </c>
      <c r="O506" s="289" t="s">
        <v>750</v>
      </c>
      <c r="P506" s="196"/>
      <c r="Q506" s="286" t="s">
        <v>876</v>
      </c>
      <c r="R506" s="287" t="s">
        <v>573</v>
      </c>
      <c r="S506" s="287" t="s">
        <v>753</v>
      </c>
      <c r="T506" s="288" t="s">
        <v>837</v>
      </c>
      <c r="U506" s="287" t="s">
        <v>836</v>
      </c>
      <c r="V506" s="287" t="s">
        <v>834</v>
      </c>
      <c r="W506" s="289" t="s">
        <v>835</v>
      </c>
      <c r="Z506" s="196" t="s">
        <v>873</v>
      </c>
      <c r="AA506" s="196" t="s">
        <v>867</v>
      </c>
      <c r="AB506" s="196" t="s">
        <v>866</v>
      </c>
      <c r="AC506" s="196" t="s">
        <v>818</v>
      </c>
      <c r="AD506" s="196" t="s">
        <v>868</v>
      </c>
    </row>
    <row r="507" spans="1:30" x14ac:dyDescent="0.2">
      <c r="J507" s="290" t="s">
        <v>742</v>
      </c>
      <c r="K507" s="291">
        <f>SUMIFS(K$2:K$501,$E$2:$E$501,"&gt;0",$E$2:$E$501,"&lt;=125")</f>
        <v>7524077782.6799984</v>
      </c>
      <c r="L507" s="300">
        <f t="shared" ref="L507:M507" si="57">SUMIFS(L$2:L$501,$E$2:$E$501,"&gt;0",$E$2:$E$501,"&lt;=125")</f>
        <v>552339.5199999999</v>
      </c>
      <c r="M507" s="300">
        <f t="shared" si="57"/>
        <v>240913.60699999999</v>
      </c>
      <c r="N507" s="301">
        <f>K507/L507</f>
        <v>13622.197054956343</v>
      </c>
      <c r="O507" s="302">
        <f>K507/(L507+M507)</f>
        <v>9485.0906054858824</v>
      </c>
      <c r="P507" s="202"/>
      <c r="Q507" s="290" t="s">
        <v>742</v>
      </c>
      <c r="R507" s="291">
        <f>SUMIFS(R$2:R$501,$E$2:$E$501,"&gt;0",$E$2:$E$501,"&lt;=125")</f>
        <v>2794164836.4499993</v>
      </c>
      <c r="S507" s="292">
        <f>R507/$R$511</f>
        <v>0.50414241656586145</v>
      </c>
      <c r="T507" s="291">
        <f>SUMIFS(T$2:T$501,$E$2:$E$501,"&gt;0",$E$2:$E$501,"&lt;=125")</f>
        <v>266859437</v>
      </c>
      <c r="U507" s="292">
        <f>T507/$T$511</f>
        <v>0.58952666707722579</v>
      </c>
      <c r="V507" s="293">
        <f>L507/$L$503</f>
        <v>0.32329789812658871</v>
      </c>
      <c r="W507" s="294">
        <f>(L507+M507)/$N$503</f>
        <v>0.37740080182964797</v>
      </c>
      <c r="Z507" s="197" t="s">
        <v>742</v>
      </c>
      <c r="AA507" s="202">
        <f>SUMIFS(R$2:R$501,$E$2:$E$501,"&gt;0",$E$2:$E$501,"&lt;=125")</f>
        <v>2794164836.4499993</v>
      </c>
      <c r="AB507" s="202">
        <f>SUMIFS(AB$2:AB$501,$E$2:$E$501,"&gt;0",$E$2:$E$501,"&lt;=125")</f>
        <v>3267399494.4269433</v>
      </c>
      <c r="AC507" s="235">
        <f>AA507/AB507</f>
        <v>0.85516473918046476</v>
      </c>
      <c r="AD507" s="201">
        <f>AA507-AB507</f>
        <v>-473234657.97694397</v>
      </c>
    </row>
    <row r="508" spans="1:30" x14ac:dyDescent="0.2">
      <c r="J508" s="290" t="s">
        <v>741</v>
      </c>
      <c r="K508" s="291">
        <f>SUMIFS(K$2:K$501,$E$2:$E$501,"&gt;125",$E$2:$E$501,"&lt;=250")</f>
        <v>3019166188.1999998</v>
      </c>
      <c r="L508" s="300">
        <f t="shared" ref="L508:M508" si="58">SUMIFS(L$2:L$501,$E$2:$E$501,"&gt;125",$E$2:$E$501,"&lt;=250")</f>
        <v>219513.96100000001</v>
      </c>
      <c r="M508" s="300">
        <f t="shared" si="58"/>
        <v>46607.832000000002</v>
      </c>
      <c r="N508" s="301">
        <f>K508/L508</f>
        <v>13753.868658039475</v>
      </c>
      <c r="O508" s="302">
        <f>K508/(L508+M508)</f>
        <v>11345.054285726987</v>
      </c>
      <c r="P508" s="202"/>
      <c r="Q508" s="290" t="s">
        <v>741</v>
      </c>
      <c r="R508" s="291">
        <f>SUMIFS(R$2:R$501,$E$2:$E$501,"&gt;125",$E$2:$E$501,"&lt;=250")</f>
        <v>944555307.84999967</v>
      </c>
      <c r="S508" s="292">
        <f t="shared" ref="S508:S510" si="59">R508/$R$511</f>
        <v>0.17042315802836183</v>
      </c>
      <c r="T508" s="291">
        <f>SUMIFS(T$2:T$501,$E$2:$E$501,"&gt;125",$E$2:$E$501,"&lt;=250")</f>
        <v>48779760</v>
      </c>
      <c r="U508" s="292">
        <f t="shared" ref="U508:U510" si="60">T508/$T$511</f>
        <v>0.10776073597737139</v>
      </c>
      <c r="V508" s="293">
        <f t="shared" ref="V508:V510" si="61">L508/$L$503</f>
        <v>0.12848691725108133</v>
      </c>
      <c r="W508" s="294">
        <f t="shared" ref="W508:W510" si="62">(L508+M508)/$N$503</f>
        <v>0.12661100806797529</v>
      </c>
      <c r="Z508" s="197" t="s">
        <v>741</v>
      </c>
      <c r="AA508" s="202">
        <f>SUMIFS(R$2:R$501,$E$2:$E$501,"&gt;125",$E$2:$E$501,"&lt;=250")</f>
        <v>944555307.84999967</v>
      </c>
      <c r="AB508" s="202">
        <f>SUMIFS(AB$2:AB$501,$E$2:$E$501,"&gt;125",$E$2:$E$501,"&lt;=250")</f>
        <v>597254359.90034759</v>
      </c>
      <c r="AC508" s="235">
        <f t="shared" ref="AC508:AC510" si="63">AA508/AB508</f>
        <v>1.5814958772466718</v>
      </c>
      <c r="AD508" s="201">
        <f t="shared" ref="AD508:AD510" si="64">AA508-AB508</f>
        <v>347300947.94965208</v>
      </c>
    </row>
    <row r="509" spans="1:30" x14ac:dyDescent="0.2">
      <c r="J509" s="290" t="s">
        <v>740</v>
      </c>
      <c r="K509" s="291">
        <f>SUMIFS(K$2:K$501,$E$2:$E$501,"&gt;250",$E$2:$E$501,"&lt;=375")</f>
        <v>5469239572.7500029</v>
      </c>
      <c r="L509" s="300">
        <f t="shared" ref="L509:M509" si="65">SUMIFS(L$2:L$501,$E$2:$E$501,"&gt;250",$E$2:$E$501,"&lt;=375")</f>
        <v>379265.27799999999</v>
      </c>
      <c r="M509" s="300">
        <f t="shared" si="65"/>
        <v>59877.696000000011</v>
      </c>
      <c r="N509" s="301">
        <f>K509/L509</f>
        <v>14420.617678452503</v>
      </c>
      <c r="O509" s="302">
        <f>K509/(L509+M509)</f>
        <v>12454.3483479483</v>
      </c>
      <c r="P509" s="202"/>
      <c r="Q509" s="290" t="s">
        <v>740</v>
      </c>
      <c r="R509" s="291">
        <f>SUMIFS(R$2:R$501,$E$2:$E$501,"&gt;250",$E$2:$E$501,"&lt;=375")</f>
        <v>983643374.57000029</v>
      </c>
      <c r="S509" s="292">
        <f t="shared" si="59"/>
        <v>0.17747569557304915</v>
      </c>
      <c r="T509" s="291">
        <f>SUMIFS(T$2:T$501,$E$2:$E$501,"&gt;250",$E$2:$E$501,"&lt;=375")</f>
        <v>71738505</v>
      </c>
      <c r="U509" s="292">
        <f t="shared" si="60"/>
        <v>0.1584795434974739</v>
      </c>
      <c r="V509" s="293">
        <f t="shared" si="61"/>
        <v>0.22199328994202036</v>
      </c>
      <c r="W509" s="294">
        <f t="shared" si="62"/>
        <v>0.20892815277292476</v>
      </c>
      <c r="Z509" s="197" t="s">
        <v>740</v>
      </c>
      <c r="AA509" s="202">
        <f>SUMIFS(R$2:R$501,$E$2:$E$501,"&gt;250",$E$2:$E$501,"&lt;=375")</f>
        <v>983643374.57000029</v>
      </c>
      <c r="AB509" s="202">
        <f>SUMIFS(AB$2:AB$501,$E$2:$E$501,"&gt;250",$E$2:$E$501,"&lt;=375")</f>
        <v>878358874.65221965</v>
      </c>
      <c r="AC509" s="235">
        <f t="shared" si="63"/>
        <v>1.1198650152643672</v>
      </c>
      <c r="AD509" s="201">
        <f t="shared" si="64"/>
        <v>105284499.91778064</v>
      </c>
    </row>
    <row r="510" spans="1:30" x14ac:dyDescent="0.2">
      <c r="J510" s="295" t="s">
        <v>739</v>
      </c>
      <c r="K510" s="296">
        <f>SUMIFS(K$2:K$501,$E$2:$E$501,"&gt;375",$E$2:$E$501,"&lt;=500")</f>
        <v>8731845395.210001</v>
      </c>
      <c r="L510" s="303">
        <f t="shared" ref="L510:M510" si="66">SUMIFS(L$2:L$501,$E$2:$E$501,"&gt;375",$E$2:$E$501,"&lt;=500")</f>
        <v>557335.03300000005</v>
      </c>
      <c r="M510" s="303">
        <f t="shared" si="66"/>
        <v>46032.186000000002</v>
      </c>
      <c r="N510" s="304">
        <f>K510/L510</f>
        <v>15667.138934741968</v>
      </c>
      <c r="O510" s="305">
        <f>K510/(L510+M510)</f>
        <v>14471.859126987143</v>
      </c>
      <c r="P510" s="202"/>
      <c r="Q510" s="295" t="s">
        <v>739</v>
      </c>
      <c r="R510" s="296">
        <f>SUMIFS(R$2:R$501,$E$2:$E$501,"&gt;375",$E$2:$E$501,"&lt;=500")</f>
        <v>820048197.8099997</v>
      </c>
      <c r="S510" s="297">
        <f t="shared" si="59"/>
        <v>0.14795872983272754</v>
      </c>
      <c r="T510" s="296">
        <f>SUMIFS(T$2:T$501,$E$2:$E$501,"&gt;375",$E$2:$E$501,"&lt;=500")</f>
        <v>65289585</v>
      </c>
      <c r="U510" s="297">
        <f t="shared" si="60"/>
        <v>0.14423305344792897</v>
      </c>
      <c r="V510" s="298">
        <f t="shared" si="61"/>
        <v>0.32622189468031004</v>
      </c>
      <c r="W510" s="299">
        <f t="shared" si="62"/>
        <v>0.28706003732945246</v>
      </c>
      <c r="Z510" s="197" t="s">
        <v>739</v>
      </c>
      <c r="AA510" s="202">
        <f>SUMIFS(R$2:R$501,$E$2:$E$501,"&gt;375",$E$2:$E$501,"&lt;=500")</f>
        <v>820048197.8099997</v>
      </c>
      <c r="AB510" s="202">
        <f>SUMIFS(AB$2:AB$501,$E$2:$E$501,"&gt;375",$E$2:$E$501,"&lt;=500")</f>
        <v>799398987.70048833</v>
      </c>
      <c r="AC510" s="235">
        <f t="shared" si="63"/>
        <v>1.0258309185115557</v>
      </c>
      <c r="AD510" s="201">
        <f t="shared" si="64"/>
        <v>20649210.109511375</v>
      </c>
    </row>
    <row r="511" spans="1:30" x14ac:dyDescent="0.2">
      <c r="K511" s="202"/>
      <c r="L511" s="207"/>
      <c r="M511" s="207"/>
      <c r="N511" s="201"/>
      <c r="O511" s="202">
        <f>O510-O507</f>
        <v>4986.7685215012607</v>
      </c>
      <c r="P511" s="202"/>
      <c r="R511" s="201">
        <f>SUM(R507:R510)</f>
        <v>5542411716.6799994</v>
      </c>
      <c r="S511" s="204"/>
      <c r="T511" s="201">
        <f>SUM(T507:T510)</f>
        <v>452667287</v>
      </c>
      <c r="AA511" s="201">
        <f>SUM(AA507:AA510)</f>
        <v>5542411716.6799994</v>
      </c>
    </row>
    <row r="512" spans="1:30" x14ac:dyDescent="0.2">
      <c r="O512" s="235">
        <f>O511/O507</f>
        <v>0.52574811658805543</v>
      </c>
    </row>
    <row r="513" spans="10:30" ht="66" customHeight="1" x14ac:dyDescent="0.2">
      <c r="J513" s="196" t="s">
        <v>751</v>
      </c>
      <c r="K513" s="196" t="s">
        <v>830</v>
      </c>
      <c r="L513" s="196" t="s">
        <v>831</v>
      </c>
      <c r="M513" s="196" t="s">
        <v>829</v>
      </c>
      <c r="N513" s="196" t="s">
        <v>749</v>
      </c>
      <c r="O513" s="196" t="s">
        <v>750</v>
      </c>
      <c r="Q513" s="196" t="s">
        <v>752</v>
      </c>
      <c r="R513" s="196" t="s">
        <v>573</v>
      </c>
      <c r="S513" s="196" t="s">
        <v>753</v>
      </c>
      <c r="T513" s="212" t="s">
        <v>755</v>
      </c>
      <c r="U513" s="196" t="s">
        <v>754</v>
      </c>
      <c r="Z513" s="286" t="s">
        <v>875</v>
      </c>
      <c r="AA513" s="287" t="s">
        <v>867</v>
      </c>
      <c r="AB513" s="287" t="s">
        <v>866</v>
      </c>
      <c r="AC513" s="287" t="s">
        <v>818</v>
      </c>
      <c r="AD513" s="289" t="s">
        <v>868</v>
      </c>
    </row>
    <row r="514" spans="10:30" x14ac:dyDescent="0.2">
      <c r="J514" s="197" t="s">
        <v>738</v>
      </c>
      <c r="K514" s="202">
        <f>SUMIFS(K$2:K$501,$E$2:$E$501,"&gt;0",$E$2:$E$501,"&lt;=50")</f>
        <v>4960116460.170001</v>
      </c>
      <c r="L514" s="207">
        <f t="shared" ref="L514:M514" si="67">SUMIFS(L$2:L$501,$E$2:$E$501,"&gt;0",$E$2:$E$501,"&lt;=50")</f>
        <v>381045.22599999991</v>
      </c>
      <c r="M514" s="207">
        <f t="shared" si="67"/>
        <v>192414.50300000003</v>
      </c>
      <c r="N514" s="201">
        <f>K514/L514</f>
        <v>13017.133195023947</v>
      </c>
      <c r="O514" s="202">
        <f>K514/(L514+M514)</f>
        <v>8649.4590802731</v>
      </c>
      <c r="P514" s="202"/>
      <c r="Q514" s="197" t="s">
        <v>738</v>
      </c>
      <c r="R514" s="202">
        <f>SUMIFS(R$2:R$501,$E$2:$E$501,"&gt;0",$E$2:$E$501,"&lt;=50")</f>
        <v>1957688164.3699999</v>
      </c>
      <c r="S514" s="204">
        <f>R514/$R$524</f>
        <v>0.35321954853665916</v>
      </c>
      <c r="T514" s="202">
        <f>SUMIFS(T$2:T$501,$E$2:$E$501,"&gt;0",$E$2:$E$501,"&lt;=50")</f>
        <v>218687226</v>
      </c>
      <c r="U514" s="204">
        <f>T514/$T$524</f>
        <v>0.48310808463612259</v>
      </c>
      <c r="Z514" s="290" t="s">
        <v>738</v>
      </c>
      <c r="AA514" s="291">
        <f>SUMIFS(R$2:R$501,$E$2:$E$501,"&gt;0",$E$2:$E$501,"&lt;=50")</f>
        <v>1957688164.3699999</v>
      </c>
      <c r="AB514" s="291">
        <f>SUMIFS(AB$2:AB$501,$E$2:$E$501,"&gt;0",$E$2:$E$501,"&lt;=50")</f>
        <v>2677583910.905231</v>
      </c>
      <c r="AC514" s="292">
        <f>AA514/AB514</f>
        <v>0.73113979972644427</v>
      </c>
      <c r="AD514" s="306">
        <f>AA514-AB514</f>
        <v>-719895746.53523111</v>
      </c>
    </row>
    <row r="515" spans="10:30" x14ac:dyDescent="0.2">
      <c r="J515" s="197" t="s">
        <v>737</v>
      </c>
      <c r="K515" s="202">
        <f>SUMIFS(K$2:K$501,$E$2:$E$501,"&gt;50",$E$2:$E$501,"&lt;=100")</f>
        <v>1612021932.9800005</v>
      </c>
      <c r="L515" s="207">
        <f t="shared" ref="L515:M515" si="68">SUMIFS(L$2:L$501,$E$2:$E$501,"&gt;50",$E$2:$E$501,"&lt;=100")</f>
        <v>102243.99600000001</v>
      </c>
      <c r="M515" s="207">
        <f t="shared" si="68"/>
        <v>30746.694999999992</v>
      </c>
      <c r="N515" s="201">
        <f>K515/L515</f>
        <v>15766.421462830935</v>
      </c>
      <c r="O515" s="202">
        <f>K515/(L515+M515)</f>
        <v>12121.31406235043</v>
      </c>
      <c r="P515" s="202"/>
      <c r="Q515" s="197" t="s">
        <v>737</v>
      </c>
      <c r="R515" s="202">
        <f>SUMIFS(R$2:R$501,$E$2:$E$501,"&gt;50",$E$2:$E$501,"&lt;=100")</f>
        <v>550021689.93999994</v>
      </c>
      <c r="S515" s="204">
        <f t="shared" ref="S515:S523" si="69">R515/$R$524</f>
        <v>9.9238692117494365E-2</v>
      </c>
      <c r="T515" s="202">
        <f>SUMIFS(T$2:T$501,$E$2:$E$501,"&gt;50",$E$2:$E$501,"&lt;=100")</f>
        <v>28710279</v>
      </c>
      <c r="U515" s="204">
        <f t="shared" ref="U515:U523" si="70">T515/$T$524</f>
        <v>6.3424682596955592E-2</v>
      </c>
      <c r="Z515" s="290" t="s">
        <v>737</v>
      </c>
      <c r="AA515" s="291">
        <f>SUMIFS(R$2:R$501,$E$2:$E$501,"&gt;50",$E$2:$E$501,"&lt;=100")</f>
        <v>550021689.93999994</v>
      </c>
      <c r="AB515" s="291">
        <f>SUMIFS(AB$2:AB$501,$E$2:$E$501,"&gt;50",$E$2:$E$501,"&lt;=100")</f>
        <v>351525697.173962</v>
      </c>
      <c r="AC515" s="292">
        <f t="shared" ref="AC515:AC523" si="71">AA515/AB515</f>
        <v>1.564669935546154</v>
      </c>
      <c r="AD515" s="306">
        <f t="shared" ref="AD515:AD523" si="72">AA515-AB515</f>
        <v>198495992.76603794</v>
      </c>
    </row>
    <row r="516" spans="10:30" x14ac:dyDescent="0.2">
      <c r="J516" s="197" t="s">
        <v>736</v>
      </c>
      <c r="K516" s="202">
        <f>SUMIFS(K$2:K$501,$E$2:$E$501,"&gt;100",$E$2:$E$501,"&lt;=150")</f>
        <v>1426133664.2600009</v>
      </c>
      <c r="L516" s="207">
        <f t="shared" ref="L516:M516" si="73">SUMIFS(L$2:L$501,$E$2:$E$501,"&gt;100",$E$2:$E$501,"&lt;=150")</f>
        <v>103985.666</v>
      </c>
      <c r="M516" s="207">
        <f t="shared" si="73"/>
        <v>26129.949000000001</v>
      </c>
      <c r="N516" s="201">
        <f>K516/L516</f>
        <v>13714.713951632535</v>
      </c>
      <c r="O516" s="202">
        <f>K516/(L516+M516)</f>
        <v>10960.511267306396</v>
      </c>
      <c r="P516" s="202"/>
      <c r="Q516" s="197" t="s">
        <v>736</v>
      </c>
      <c r="R516" s="202">
        <f>SUMIFS(R$2:R$501,$E$2:$E$501,"&gt;100",$E$2:$E$501,"&lt;=150")</f>
        <v>466023166.05000007</v>
      </c>
      <c r="S516" s="204">
        <f t="shared" si="69"/>
        <v>8.4083101341514185E-2</v>
      </c>
      <c r="T516" s="202">
        <f>SUMIFS(T$2:T$501,$E$2:$E$501,"&gt;100",$E$2:$E$501,"&lt;=150")</f>
        <v>28168971</v>
      </c>
      <c r="U516" s="204">
        <f t="shared" si="70"/>
        <v>6.2228863911696804E-2</v>
      </c>
      <c r="Z516" s="290" t="s">
        <v>736</v>
      </c>
      <c r="AA516" s="291">
        <f>SUMIFS(R$2:R$501,$E$2:$E$501,"&gt;100",$E$2:$E$501,"&lt;=150")</f>
        <v>466023166.05000007</v>
      </c>
      <c r="AB516" s="291">
        <f>SUMIFS(AB$2:AB$501,$E$2:$E$501,"&gt;100",$E$2:$E$501,"&lt;=150")</f>
        <v>344897957.13038456</v>
      </c>
      <c r="AC516" s="292">
        <f t="shared" si="71"/>
        <v>1.3511914362363868</v>
      </c>
      <c r="AD516" s="306">
        <f t="shared" si="72"/>
        <v>121125208.91961551</v>
      </c>
    </row>
    <row r="517" spans="10:30" x14ac:dyDescent="0.2">
      <c r="J517" s="197" t="s">
        <v>735</v>
      </c>
      <c r="K517" s="202">
        <f>SUMIFS(K$2:K$501,$E$2:$E$501,"&gt;150",$E$2:$E$501,"&lt;=200")</f>
        <v>1384057616.0299997</v>
      </c>
      <c r="L517" s="207">
        <f t="shared" ref="L517:M517" si="74">SUMIFS(L$2:L$501,$E$2:$E$501,"&gt;150",$E$2:$E$501,"&lt;=200")</f>
        <v>98325.208999999973</v>
      </c>
      <c r="M517" s="207">
        <f t="shared" si="74"/>
        <v>21254.744999999999</v>
      </c>
      <c r="N517" s="201">
        <f>K517/L517</f>
        <v>14076.325187673896</v>
      </c>
      <c r="O517" s="202">
        <f>K517/(L517+M517)</f>
        <v>11574.328051924154</v>
      </c>
      <c r="P517" s="202"/>
      <c r="Q517" s="197" t="s">
        <v>735</v>
      </c>
      <c r="R517" s="202">
        <f>SUMIFS(R$2:R$501,$E$2:$E$501,"&gt;150",$E$2:$E$501,"&lt;=200")</f>
        <v>409639320.13</v>
      </c>
      <c r="S517" s="204">
        <f t="shared" si="69"/>
        <v>7.3909940486229522E-2</v>
      </c>
      <c r="T517" s="202">
        <f>SUMIFS(T$2:T$501,$E$2:$E$501,"&gt;150",$E$2:$E$501,"&lt;=200")</f>
        <v>22865314</v>
      </c>
      <c r="U517" s="204">
        <f t="shared" si="70"/>
        <v>5.0512406477475368E-2</v>
      </c>
      <c r="Z517" s="290" t="s">
        <v>735</v>
      </c>
      <c r="AA517" s="291">
        <f>SUMIFS(R$2:R$501,$E$2:$E$501,"&gt;150",$E$2:$E$501,"&lt;=200")</f>
        <v>409639320.13</v>
      </c>
      <c r="AB517" s="291">
        <f>SUMIFS(AB$2:AB$501,$E$2:$E$501,"&gt;150",$E$2:$E$501,"&lt;=200")</f>
        <v>279960577.56943291</v>
      </c>
      <c r="AC517" s="292">
        <f t="shared" si="71"/>
        <v>1.4632035827558811</v>
      </c>
      <c r="AD517" s="306">
        <f t="shared" si="72"/>
        <v>129678742.56056708</v>
      </c>
    </row>
    <row r="518" spans="10:30" x14ac:dyDescent="0.2">
      <c r="J518" s="197" t="s">
        <v>734</v>
      </c>
      <c r="K518" s="202">
        <f>SUMIFS(K$2:K$501,$E$2:$E$501,"&gt;200",$E$2:$E$501,"&lt;=250")</f>
        <v>1160914297.4400001</v>
      </c>
      <c r="L518" s="207">
        <f t="shared" ref="L518:M518" si="75">SUMIFS(L$2:L$501,$E$2:$E$501,"&gt;200",$E$2:$E$501,"&lt;=250")</f>
        <v>86253.38400000002</v>
      </c>
      <c r="M518" s="207">
        <f t="shared" si="75"/>
        <v>16975.547000000002</v>
      </c>
      <c r="N518" s="201">
        <f>K518/L518</f>
        <v>13459.347837761354</v>
      </c>
      <c r="O518" s="202">
        <f>K518/(L518+M518)</f>
        <v>11246.016850063088</v>
      </c>
      <c r="P518" s="202"/>
      <c r="Q518" s="197" t="s">
        <v>734</v>
      </c>
      <c r="R518" s="202">
        <f>SUMIFS(R$2:R$501,$E$2:$E$501,"&gt;200",$E$2:$E$501,"&lt;=250")</f>
        <v>355347803.81</v>
      </c>
      <c r="S518" s="204">
        <f t="shared" si="69"/>
        <v>6.4114292112326041E-2</v>
      </c>
      <c r="T518" s="202">
        <f>SUMIFS(T$2:T$501,$E$2:$E$501,"&gt;200",$E$2:$E$501,"&lt;=250")</f>
        <v>17207407</v>
      </c>
      <c r="U518" s="204">
        <f t="shared" si="70"/>
        <v>3.8013365432346784E-2</v>
      </c>
      <c r="Z518" s="290" t="s">
        <v>734</v>
      </c>
      <c r="AA518" s="291">
        <f>SUMIFS(R$2:R$501,$E$2:$E$501,"&gt;200",$E$2:$E$501,"&lt;=250")</f>
        <v>355347803.81</v>
      </c>
      <c r="AB518" s="291">
        <f>SUMIFS(AB$2:AB$501,$E$2:$E$501,"&gt;200",$E$2:$E$501,"&lt;=250")</f>
        <v>210685711.54827935</v>
      </c>
      <c r="AC518" s="292">
        <f t="shared" si="71"/>
        <v>1.6866250739009934</v>
      </c>
      <c r="AD518" s="306">
        <f t="shared" si="72"/>
        <v>144662092.26172066</v>
      </c>
    </row>
    <row r="519" spans="10:30" x14ac:dyDescent="0.2">
      <c r="J519" s="197" t="s">
        <v>733</v>
      </c>
      <c r="K519" s="202">
        <f>SUMIFS(K$2:K$501,$E$2:$E$501,"&gt;250",$E$2:$E$501,"&lt;=300")</f>
        <v>1775611682.2900004</v>
      </c>
      <c r="L519" s="207">
        <f t="shared" ref="L519:M519" si="76">SUMIFS(L$2:L$501,$E$2:$E$501,"&gt;250",$E$2:$E$501,"&lt;=300")</f>
        <v>120481.44899999998</v>
      </c>
      <c r="M519" s="207">
        <f t="shared" si="76"/>
        <v>20497.59</v>
      </c>
      <c r="N519" s="201">
        <f t="shared" ref="N519:N523" si="77">K519/L519</f>
        <v>14737.635520054218</v>
      </c>
      <c r="O519" s="202">
        <f t="shared" ref="O519:O523" si="78">K519/(L519+M519)</f>
        <v>12594.8630015133</v>
      </c>
      <c r="P519" s="202"/>
      <c r="Q519" s="197" t="s">
        <v>733</v>
      </c>
      <c r="R519" s="202">
        <f>SUMIFS(R$2:R$501,$E$2:$E$501,"&gt;250",$E$2:$E$501,"&lt;=300")</f>
        <v>371522858.80000013</v>
      </c>
      <c r="S519" s="204">
        <f t="shared" si="69"/>
        <v>6.7032706661234592E-2</v>
      </c>
      <c r="T519" s="202">
        <f>SUMIFS(T$2:T$501,$E$2:$E$501,"&gt;250",$E$2:$E$501,"&lt;=300")</f>
        <v>24146295</v>
      </c>
      <c r="U519" s="204">
        <f t="shared" si="70"/>
        <v>5.3342257533180212E-2</v>
      </c>
      <c r="Z519" s="290" t="s">
        <v>733</v>
      </c>
      <c r="AA519" s="291">
        <f>SUMIFS(R$2:R$501,$E$2:$E$501,"&gt;250",$E$2:$E$501,"&lt;=300")</f>
        <v>371522858.80000013</v>
      </c>
      <c r="AB519" s="291">
        <f>SUMIFS(AB$2:AB$501,$E$2:$E$501,"&gt;250",$E$2:$E$501,"&lt;=300")</f>
        <v>295644761.66614163</v>
      </c>
      <c r="AC519" s="292">
        <f t="shared" si="71"/>
        <v>1.2566529395151071</v>
      </c>
      <c r="AD519" s="306">
        <f t="shared" si="72"/>
        <v>75878097.133858502</v>
      </c>
    </row>
    <row r="520" spans="10:30" x14ac:dyDescent="0.2">
      <c r="J520" s="197" t="s">
        <v>732</v>
      </c>
      <c r="K520" s="202">
        <f>SUMIFS(K$2:K$501,$E$2:$E$501,"&gt;300",$E$2:$E$501,"&lt;=350")</f>
        <v>2611262027.5299997</v>
      </c>
      <c r="L520" s="207">
        <f t="shared" ref="L520:M520" si="79">SUMIFS(L$2:L$501,$E$2:$E$501,"&gt;300",$E$2:$E$501,"&lt;=350")</f>
        <v>180753.27300000004</v>
      </c>
      <c r="M520" s="207">
        <f t="shared" si="79"/>
        <v>29426.357000000004</v>
      </c>
      <c r="N520" s="201">
        <f t="shared" si="77"/>
        <v>14446.554600037583</v>
      </c>
      <c r="O520" s="202">
        <f t="shared" si="78"/>
        <v>12423.953869982543</v>
      </c>
      <c r="P520" s="202"/>
      <c r="Q520" s="197" t="s">
        <v>732</v>
      </c>
      <c r="R520" s="202">
        <f>SUMIFS(R$2:R$501,$E$2:$E$501,"&gt;300",$E$2:$E$501,"&lt;=350")</f>
        <v>422549344.08000004</v>
      </c>
      <c r="S520" s="204">
        <f t="shared" si="69"/>
        <v>7.6239255703131767E-2</v>
      </c>
      <c r="T520" s="202">
        <f>SUMIFS(T$2:T$501,$E$2:$E$501,"&gt;300",$E$2:$E$501,"&lt;=350")</f>
        <v>34577650</v>
      </c>
      <c r="U520" s="204">
        <f t="shared" si="70"/>
        <v>7.6386456439473172E-2</v>
      </c>
      <c r="Z520" s="290" t="s">
        <v>732</v>
      </c>
      <c r="AA520" s="291">
        <f>SUMIFS(R$2:R$501,$E$2:$E$501,"&gt;300",$E$2:$E$501,"&lt;=350")</f>
        <v>422549344.08000004</v>
      </c>
      <c r="AB520" s="291">
        <f>SUMIFS(AB$2:AB$501,$E$2:$E$501,"&gt;300",$E$2:$E$501,"&lt;=350")</f>
        <v>423365154.2507937</v>
      </c>
      <c r="AC520" s="292">
        <f t="shared" si="71"/>
        <v>0.99807303420557281</v>
      </c>
      <c r="AD520" s="306">
        <f t="shared" si="72"/>
        <v>-815810.17079365253</v>
      </c>
    </row>
    <row r="521" spans="10:30" x14ac:dyDescent="0.2">
      <c r="J521" s="197" t="s">
        <v>731</v>
      </c>
      <c r="K521" s="202">
        <f>SUMIFS(K$2:K$501,$E$2:$E$501,"&gt;350",$E$2:$E$501,"&lt;=400")</f>
        <v>2420900328.7300005</v>
      </c>
      <c r="L521" s="207">
        <f t="shared" ref="L521:M521" si="80">SUMIFS(L$2:L$501,$E$2:$E$501,"&gt;350",$E$2:$E$501,"&lt;=400")</f>
        <v>170695.74000000002</v>
      </c>
      <c r="M521" s="207">
        <f t="shared" si="80"/>
        <v>21379.280999999999</v>
      </c>
      <c r="N521" s="201">
        <f t="shared" si="77"/>
        <v>14182.546844637132</v>
      </c>
      <c r="O521" s="202">
        <f t="shared" si="78"/>
        <v>12603.931089665222</v>
      </c>
      <c r="P521" s="202"/>
      <c r="Q521" s="197" t="s">
        <v>731</v>
      </c>
      <c r="R521" s="202">
        <f>SUMIFS(R$2:R$501,$E$2:$E$501,"&gt;350",$E$2:$E$501,"&lt;=400")</f>
        <v>392652852.66999996</v>
      </c>
      <c r="S521" s="204">
        <f t="shared" si="69"/>
        <v>7.0845125324829852E-2</v>
      </c>
      <c r="T521" s="202">
        <f>SUMIFS(T$2:T$501,$E$2:$E$501,"&gt;350",$E$2:$E$501,"&lt;=400")</f>
        <v>27622737</v>
      </c>
      <c r="U521" s="204">
        <f t="shared" si="70"/>
        <v>6.1022163061674919E-2</v>
      </c>
      <c r="Z521" s="290" t="s">
        <v>731</v>
      </c>
      <c r="AA521" s="291">
        <f>SUMIFS(R$2:R$501,$E$2:$E$501,"&gt;350",$E$2:$E$501,"&lt;=400")</f>
        <v>392652852.66999996</v>
      </c>
      <c r="AB521" s="291">
        <f>SUMIFS(AB$2:AB$501,$E$2:$E$501,"&gt;350",$E$2:$E$501,"&lt;=400")</f>
        <v>338209983.23619324</v>
      </c>
      <c r="AC521" s="292">
        <f t="shared" si="71"/>
        <v>1.1609735730236734</v>
      </c>
      <c r="AD521" s="306">
        <f t="shared" si="72"/>
        <v>54442869.433806717</v>
      </c>
    </row>
    <row r="522" spans="10:30" x14ac:dyDescent="0.2">
      <c r="J522" s="197" t="s">
        <v>730</v>
      </c>
      <c r="K522" s="202">
        <f>SUMIFS(K$2:K$501,$E$2:$E$501,"&gt;400",$E$2:$E$501,"&lt;=450")</f>
        <v>2711038857.1900001</v>
      </c>
      <c r="L522" s="207">
        <f t="shared" ref="L522:M522" si="81">SUMIFS(L$2:L$501,$E$2:$E$501,"&gt;400",$E$2:$E$501,"&lt;=450")</f>
        <v>182453.41199999995</v>
      </c>
      <c r="M522" s="207">
        <f t="shared" si="81"/>
        <v>16387.102000000003</v>
      </c>
      <c r="N522" s="201">
        <f t="shared" si="77"/>
        <v>14858.800542409153</v>
      </c>
      <c r="O522" s="202">
        <f t="shared" si="78"/>
        <v>13634.237825345797</v>
      </c>
      <c r="P522" s="202"/>
      <c r="Q522" s="197" t="s">
        <v>730</v>
      </c>
      <c r="R522" s="202">
        <f>SUMIFS(R$2:R$501,$E$2:$E$501,"&gt;400",$E$2:$E$501,"&lt;=450")</f>
        <v>328311802.36000007</v>
      </c>
      <c r="S522" s="204">
        <f t="shared" si="69"/>
        <v>5.9236270985054948E-2</v>
      </c>
      <c r="T522" s="202">
        <f>SUMIFS(T$2:T$501,$E$2:$E$501,"&gt;400",$E$2:$E$501,"&lt;=450")</f>
        <v>25047483</v>
      </c>
      <c r="U522" s="204">
        <f t="shared" si="70"/>
        <v>5.533309722025484E-2</v>
      </c>
      <c r="Z522" s="290" t="s">
        <v>730</v>
      </c>
      <c r="AA522" s="291">
        <f>SUMIFS(R$2:R$501,$E$2:$E$501,"&gt;400",$E$2:$E$501,"&lt;=450")</f>
        <v>328311802.36000007</v>
      </c>
      <c r="AB522" s="291">
        <f>SUMIFS(AB$2:AB$501,$E$2:$E$501,"&gt;400",$E$2:$E$501,"&lt;=450")</f>
        <v>306678819.94695663</v>
      </c>
      <c r="AC522" s="292">
        <f t="shared" si="71"/>
        <v>1.0705395384551992</v>
      </c>
      <c r="AD522" s="306">
        <f t="shared" si="72"/>
        <v>21632982.413043439</v>
      </c>
    </row>
    <row r="523" spans="10:30" x14ac:dyDescent="0.2">
      <c r="J523" s="197" t="s">
        <v>729</v>
      </c>
      <c r="K523" s="202">
        <f>SUMIFS(K$2:K$501,$E$2:$E$501,"&gt;450",$E$2:$E$501,"&lt;=500")</f>
        <v>4682272072.2199984</v>
      </c>
      <c r="L523" s="207">
        <f t="shared" ref="L523:M523" si="82">SUMIFS(L$2:L$501,$E$2:$E$501,"&gt;450",$E$2:$E$501,"&lt;=500")</f>
        <v>282216.43699999998</v>
      </c>
      <c r="M523" s="207">
        <f t="shared" si="82"/>
        <v>18219.552000000003</v>
      </c>
      <c r="N523" s="201">
        <f t="shared" si="77"/>
        <v>16591.067912249204</v>
      </c>
      <c r="O523" s="202">
        <f t="shared" si="78"/>
        <v>15584.924055885989</v>
      </c>
      <c r="P523" s="202"/>
      <c r="Q523" s="197" t="s">
        <v>729</v>
      </c>
      <c r="R523" s="202">
        <f>SUMIFS(R$2:R$501,$E$2:$E$501,"&gt;450",$E$2:$E$501,"&lt;=500")</f>
        <v>288654714.46999997</v>
      </c>
      <c r="S523" s="204">
        <f t="shared" si="69"/>
        <v>5.2081066731525516E-2</v>
      </c>
      <c r="T523" s="202">
        <f>SUMIFS(T$2:T$501,$E$2:$E$501,"&gt;450",$E$2:$E$501,"&lt;=500")</f>
        <v>25633925</v>
      </c>
      <c r="U523" s="204">
        <f t="shared" si="70"/>
        <v>5.6628622690819717E-2</v>
      </c>
      <c r="Z523" s="295" t="s">
        <v>729</v>
      </c>
      <c r="AA523" s="296">
        <f>SUMIFS(R$2:R$501,$E$2:$E$501,"&gt;450",$E$2:$E$501,"&lt;=500")</f>
        <v>288654714.46999997</v>
      </c>
      <c r="AB523" s="296">
        <f>SUMIFS(AB$2:AB$501,$E$2:$E$501,"&gt;450",$E$2:$E$501,"&lt;=500")</f>
        <v>313859143.25262302</v>
      </c>
      <c r="AC523" s="297">
        <f t="shared" si="71"/>
        <v>0.91969509468030319</v>
      </c>
      <c r="AD523" s="307">
        <f t="shared" si="72"/>
        <v>-25204428.782623053</v>
      </c>
    </row>
    <row r="524" spans="10:30" x14ac:dyDescent="0.2">
      <c r="R524" s="201">
        <f>SUM(R514:R523)</f>
        <v>5542411716.6800003</v>
      </c>
      <c r="T524" s="201">
        <f>SUM(T514:T523)</f>
        <v>452667287</v>
      </c>
      <c r="AA524" s="201">
        <f>SUM(AA514:AA523)</f>
        <v>5542411716.6800003</v>
      </c>
    </row>
  </sheetData>
  <pageMargins left="0.7" right="0.7" top="0.75" bottom="0.75" header="0.3" footer="0.3"/>
  <ignoredErrors>
    <ignoredError sqref="S514:S523 S507:S510" formula="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531"/>
  <sheetViews>
    <sheetView workbookViewId="0">
      <pane xSplit="3" ySplit="1" topLeftCell="H490" activePane="bottomRight" state="frozen"/>
      <selection pane="topRight" activeCell="D1" sqref="D1"/>
      <selection pane="bottomLeft" activeCell="A2" sqref="A2"/>
      <selection pane="bottomRight" activeCell="P491" sqref="P491"/>
    </sheetView>
  </sheetViews>
  <sheetFormatPr defaultRowHeight="12.75" x14ac:dyDescent="0.2"/>
  <cols>
    <col min="1" max="1" width="10" style="197" bestFit="1" customWidth="1"/>
    <col min="2" max="2" width="23.5703125" style="197" bestFit="1" customWidth="1"/>
    <col min="3" max="3" width="14.5703125" style="197" customWidth="1"/>
    <col min="4" max="4" width="12.28515625" style="197" customWidth="1"/>
    <col min="5" max="5" width="11.140625" style="197" customWidth="1"/>
    <col min="6" max="6" width="15.42578125" style="197" customWidth="1"/>
    <col min="7" max="7" width="11.140625" style="197" customWidth="1"/>
    <col min="8" max="8" width="15.42578125" style="197" customWidth="1"/>
    <col min="9" max="9" width="12.28515625" style="197" customWidth="1"/>
    <col min="10" max="10" width="5.85546875" style="197" customWidth="1"/>
    <col min="11" max="11" width="19.140625" style="197" customWidth="1"/>
    <col min="12" max="12" width="13.85546875" style="197" customWidth="1"/>
    <col min="13" max="13" width="21.140625" style="197" customWidth="1"/>
    <col min="14" max="14" width="19.28515625" style="197" customWidth="1"/>
    <col min="15" max="15" width="18" style="197" customWidth="1"/>
    <col min="16" max="16" width="23.7109375" style="197" customWidth="1"/>
    <col min="17" max="17" width="15.42578125" style="197" customWidth="1"/>
    <col min="18" max="18" width="15.28515625" style="197" customWidth="1"/>
    <col min="19" max="19" width="14.5703125" style="197" customWidth="1"/>
    <col min="20" max="20" width="9.140625" style="197"/>
    <col min="21" max="21" width="17.28515625" style="197" customWidth="1"/>
    <col min="22" max="22" width="10.28515625" style="197" customWidth="1"/>
    <col min="23" max="23" width="17.5703125" style="197" customWidth="1"/>
    <col min="24" max="16384" width="9.140625" style="197"/>
  </cols>
  <sheetData>
    <row r="1" spans="1:22" ht="76.5" x14ac:dyDescent="0.2">
      <c r="A1" s="194" t="s">
        <v>0</v>
      </c>
      <c r="B1" s="195" t="s">
        <v>1</v>
      </c>
      <c r="C1" s="195" t="s">
        <v>2</v>
      </c>
      <c r="D1" s="208" t="s">
        <v>584</v>
      </c>
      <c r="E1" s="208" t="s">
        <v>743</v>
      </c>
      <c r="F1" s="210" t="s">
        <v>745</v>
      </c>
      <c r="G1" s="210" t="s">
        <v>746</v>
      </c>
      <c r="H1" s="209" t="s">
        <v>744</v>
      </c>
      <c r="I1" s="209" t="s">
        <v>747</v>
      </c>
      <c r="K1" s="196" t="s">
        <v>629</v>
      </c>
      <c r="L1" s="196" t="s">
        <v>623</v>
      </c>
      <c r="M1" s="196" t="s">
        <v>865</v>
      </c>
      <c r="O1" s="197" t="s">
        <v>573</v>
      </c>
      <c r="P1" s="196" t="s">
        <v>816</v>
      </c>
      <c r="Q1" s="196" t="s">
        <v>817</v>
      </c>
      <c r="R1" s="196" t="s">
        <v>819</v>
      </c>
      <c r="S1" s="196" t="s">
        <v>818</v>
      </c>
      <c r="U1" s="196" t="s">
        <v>748</v>
      </c>
      <c r="V1" s="198"/>
    </row>
    <row r="2" spans="1:22" x14ac:dyDescent="0.2">
      <c r="A2" s="199">
        <v>101260303</v>
      </c>
      <c r="B2" s="200" t="s">
        <v>3</v>
      </c>
      <c r="C2" s="200" t="s">
        <v>4</v>
      </c>
      <c r="D2" s="197">
        <f>INDEX('BEFC_17-18'!$F$1:$F$505,MATCH('Base Analysis'!$A2,'BEFC_17-18'!A:A,0))</f>
        <v>1.3847</v>
      </c>
      <c r="E2" s="197">
        <f t="shared" ref="E2:E65" si="0">RANK(D2,$D$2:$D$501)</f>
        <v>48</v>
      </c>
      <c r="F2" s="201">
        <f t="shared" ref="F2:F65" si="1">K2/L2</f>
        <v>13477.578335079677</v>
      </c>
      <c r="G2" s="211">
        <f t="shared" ref="G2:G65" si="2">RANK(F2,$F$2:$F$501,0)</f>
        <v>326</v>
      </c>
      <c r="H2" s="202">
        <f t="shared" ref="H2:H65" si="3">K2/(L2+M2)</f>
        <v>9659.101889157635</v>
      </c>
      <c r="I2" s="211">
        <f t="shared" ref="I2:I65" si="4">RANK(H2,$H$2:$H$501,0)</f>
        <v>459</v>
      </c>
      <c r="K2" s="202">
        <f>INDEX('LECI_17-18'!$L$1:$L$506,MATCH('Base Analysis'!$A2,'LECI_17-18'!A:A,0))</f>
        <v>47218790.039999999</v>
      </c>
      <c r="L2" s="203">
        <f>INDEX('BEFC_17-18'!$T$1:$T$506,MATCH('Base Analysis'!$A2,'BEFC_17-18'!A:A,0))</f>
        <v>3503.5070000000001</v>
      </c>
      <c r="M2" s="203">
        <f>INDEX('BEFC_17-18'!$Z$1:$Z$506,MATCH('Base Analysis'!$A2,'BEFC_17-18'!A:A,0))</f>
        <v>1385.021</v>
      </c>
      <c r="O2" s="202">
        <f>INDEX('BEFC_17-18'!$AF$1:$AF$505,MATCH('Base Analysis'!$A2,'BEFC_17-18'!A:A,0))</f>
        <v>22424135.82</v>
      </c>
      <c r="P2" s="203">
        <f>INDEX('BEFC_17-18'!$AC$1:$AC$506,MATCH('Base Analysis'!$A2,'BEFC_17-18'!A:A,0))</f>
        <v>7378.8630000000003</v>
      </c>
      <c r="Q2" s="201">
        <f t="shared" ref="Q2:Q65" si="5">(P2/$P$503)*$O$503</f>
        <v>13726291.897567216</v>
      </c>
      <c r="R2" s="201">
        <f t="shared" ref="R2:R65" si="6">O2-Q2</f>
        <v>8697843.922432784</v>
      </c>
      <c r="S2" s="204">
        <f t="shared" ref="S2:S65" si="7">O2/Q2</f>
        <v>1.6336630451501872</v>
      </c>
      <c r="U2" s="203">
        <f t="shared" ref="U2:U65" si="8">L2+M2</f>
        <v>4888.5280000000002</v>
      </c>
      <c r="V2" s="202"/>
    </row>
    <row r="3" spans="1:22" x14ac:dyDescent="0.2">
      <c r="A3" s="199">
        <v>101260803</v>
      </c>
      <c r="B3" s="200" t="s">
        <v>5</v>
      </c>
      <c r="C3" s="200" t="s">
        <v>4</v>
      </c>
      <c r="D3" s="197">
        <f>INDEX('BEFC_17-18'!$F$1:$F$505,MATCH('Base Analysis'!$A3,'BEFC_17-18'!A:A,0))</f>
        <v>1.4892000000000001</v>
      </c>
      <c r="E3" s="197">
        <f t="shared" si="0"/>
        <v>28</v>
      </c>
      <c r="F3" s="201">
        <f t="shared" si="1"/>
        <v>13642.478372404241</v>
      </c>
      <c r="G3" s="211">
        <f t="shared" si="2"/>
        <v>304</v>
      </c>
      <c r="H3" s="202">
        <f t="shared" si="3"/>
        <v>9882.5253777185189</v>
      </c>
      <c r="I3" s="211">
        <f t="shared" si="4"/>
        <v>442</v>
      </c>
      <c r="K3" s="202">
        <f>INDEX('LECI_17-18'!$L$1:$L$506,MATCH('Base Analysis'!$A3,'LECI_17-18'!A:A,0))</f>
        <v>23681446.149999999</v>
      </c>
      <c r="L3" s="203">
        <f>INDEX('BEFC_17-18'!$T$1:$T$506,MATCH('Base Analysis'!$A3,'BEFC_17-18'!A:A,0))</f>
        <v>1735.8610000000001</v>
      </c>
      <c r="M3" s="203">
        <f>INDEX('BEFC_17-18'!$Z$1:$Z$506,MATCH('Base Analysis'!$A3,'BEFC_17-18'!A:A,0))</f>
        <v>660.43399999999997</v>
      </c>
      <c r="O3" s="202">
        <f>INDEX('BEFC_17-18'!$AF$1:$AF$505,MATCH('Base Analysis'!$A3,'BEFC_17-18'!A:A,0))</f>
        <v>11771282.66</v>
      </c>
      <c r="P3" s="203">
        <f>INDEX('BEFC_17-18'!$AC$1:$AC$506,MATCH('Base Analysis'!$A3,'BEFC_17-18'!A:A,0))</f>
        <v>4452.3389999999999</v>
      </c>
      <c r="Q3" s="201">
        <f t="shared" si="5"/>
        <v>8282320.0188054061</v>
      </c>
      <c r="R3" s="201">
        <f t="shared" si="6"/>
        <v>3488962.6411945941</v>
      </c>
      <c r="S3" s="204">
        <f t="shared" si="7"/>
        <v>1.421254266108136</v>
      </c>
      <c r="U3" s="203">
        <f t="shared" si="8"/>
        <v>2396.2950000000001</v>
      </c>
      <c r="V3" s="202"/>
    </row>
    <row r="4" spans="1:22" x14ac:dyDescent="0.2">
      <c r="A4" s="199">
        <v>101261302</v>
      </c>
      <c r="B4" s="200" t="s">
        <v>6</v>
      </c>
      <c r="C4" s="200" t="s">
        <v>4</v>
      </c>
      <c r="D4" s="197">
        <f>INDEX('BEFC_17-18'!$F$1:$F$505,MATCH('Base Analysis'!$A4,'BEFC_17-18'!A:A,0))</f>
        <v>1.3362000000000001</v>
      </c>
      <c r="E4" s="197">
        <f t="shared" si="0"/>
        <v>65</v>
      </c>
      <c r="F4" s="201">
        <f t="shared" si="1"/>
        <v>12768.722658962879</v>
      </c>
      <c r="G4" s="211">
        <f t="shared" si="2"/>
        <v>397</v>
      </c>
      <c r="H4" s="202">
        <f t="shared" si="3"/>
        <v>9191.9536758533613</v>
      </c>
      <c r="I4" s="211">
        <f t="shared" si="4"/>
        <v>476</v>
      </c>
      <c r="K4" s="202">
        <f>INDEX('LECI_17-18'!$L$1:$L$506,MATCH('Base Analysis'!$A4,'LECI_17-18'!A:A,0))</f>
        <v>60084041.670000002</v>
      </c>
      <c r="L4" s="203">
        <f>INDEX('BEFC_17-18'!$T$1:$T$506,MATCH('Base Analysis'!$A4,'BEFC_17-18'!A:A,0))</f>
        <v>4705.5640000000003</v>
      </c>
      <c r="M4" s="203">
        <f>INDEX('BEFC_17-18'!$Z$1:$Z$506,MATCH('Base Analysis'!$A4,'BEFC_17-18'!A:A,0))</f>
        <v>1831.027</v>
      </c>
      <c r="O4" s="202">
        <f>INDEX('BEFC_17-18'!$AF$1:$AF$505,MATCH('Base Analysis'!$A4,'BEFC_17-18'!A:A,0))</f>
        <v>29147164.809999999</v>
      </c>
      <c r="P4" s="203">
        <f>INDEX('BEFC_17-18'!$AC$1:$AC$506,MATCH('Base Analysis'!$A4,'BEFC_17-18'!A:A,0))</f>
        <v>9168.0030000000006</v>
      </c>
      <c r="Q4" s="201">
        <f t="shared" si="5"/>
        <v>17054481.875564288</v>
      </c>
      <c r="R4" s="201">
        <f t="shared" si="6"/>
        <v>12092682.93443571</v>
      </c>
      <c r="S4" s="204">
        <f t="shared" si="7"/>
        <v>1.7090618772630168</v>
      </c>
      <c r="U4" s="203">
        <f t="shared" si="8"/>
        <v>6536.5910000000003</v>
      </c>
      <c r="V4" s="202"/>
    </row>
    <row r="5" spans="1:22" x14ac:dyDescent="0.2">
      <c r="A5" s="199">
        <v>101262903</v>
      </c>
      <c r="B5" s="200" t="s">
        <v>7</v>
      </c>
      <c r="C5" s="200" t="s">
        <v>4</v>
      </c>
      <c r="D5" s="197">
        <f>INDEX('BEFC_17-18'!$F$1:$F$505,MATCH('Base Analysis'!$A5,'BEFC_17-18'!A:A,0))</f>
        <v>1.0422</v>
      </c>
      <c r="E5" s="197">
        <f t="shared" si="0"/>
        <v>251</v>
      </c>
      <c r="F5" s="201">
        <f t="shared" si="1"/>
        <v>12556.303239688157</v>
      </c>
      <c r="G5" s="211">
        <f t="shared" si="2"/>
        <v>422</v>
      </c>
      <c r="H5" s="202">
        <f t="shared" si="3"/>
        <v>10569.61941420923</v>
      </c>
      <c r="I5" s="211">
        <f t="shared" si="4"/>
        <v>392</v>
      </c>
      <c r="K5" s="202">
        <f>INDEX('LECI_17-18'!$L$1:$L$506,MATCH('Base Analysis'!$A5,'LECI_17-18'!A:A,0))</f>
        <v>15242648.98</v>
      </c>
      <c r="L5" s="203">
        <f>INDEX('BEFC_17-18'!$T$1:$T$506,MATCH('Base Analysis'!$A5,'BEFC_17-18'!A:A,0))</f>
        <v>1213.944</v>
      </c>
      <c r="M5" s="203">
        <f>INDEX('BEFC_17-18'!$Z$1:$Z$506,MATCH('Base Analysis'!$A5,'BEFC_17-18'!A:A,0))</f>
        <v>228.17500000000001</v>
      </c>
      <c r="O5" s="202">
        <f>INDEX('BEFC_17-18'!$AF$1:$AF$505,MATCH('Base Analysis'!$A5,'BEFC_17-18'!A:A,0))</f>
        <v>6671408.9900000002</v>
      </c>
      <c r="P5" s="203">
        <f>INDEX('BEFC_17-18'!$AC$1:$AC$506,MATCH('Base Analysis'!$A5,'BEFC_17-18'!A:A,0))</f>
        <v>1424.7850000000001</v>
      </c>
      <c r="Q5" s="201">
        <f t="shared" si="5"/>
        <v>2650410.3411698123</v>
      </c>
      <c r="R5" s="201">
        <f t="shared" si="6"/>
        <v>4020998.648830188</v>
      </c>
      <c r="S5" s="204">
        <f t="shared" si="7"/>
        <v>2.5171230606712163</v>
      </c>
      <c r="U5" s="203">
        <f t="shared" si="8"/>
        <v>1442.1189999999999</v>
      </c>
      <c r="V5" s="202"/>
    </row>
    <row r="6" spans="1:22" x14ac:dyDescent="0.2">
      <c r="A6" s="199">
        <v>101264003</v>
      </c>
      <c r="B6" s="200" t="s">
        <v>8</v>
      </c>
      <c r="C6" s="200" t="s">
        <v>4</v>
      </c>
      <c r="D6" s="197">
        <f>INDEX('BEFC_17-18'!$F$1:$F$505,MATCH('Base Analysis'!$A6,'BEFC_17-18'!A:A,0))</f>
        <v>1.3374999999999999</v>
      </c>
      <c r="E6" s="197">
        <f t="shared" si="0"/>
        <v>64</v>
      </c>
      <c r="F6" s="201">
        <f t="shared" si="1"/>
        <v>13701.916469112615</v>
      </c>
      <c r="G6" s="211">
        <f t="shared" si="2"/>
        <v>293</v>
      </c>
      <c r="H6" s="202">
        <f t="shared" si="3"/>
        <v>11309.252645853952</v>
      </c>
      <c r="I6" s="211">
        <f t="shared" si="4"/>
        <v>310</v>
      </c>
      <c r="K6" s="202">
        <f>INDEX('LECI_17-18'!$L$1:$L$506,MATCH('Base Analysis'!$A6,'LECI_17-18'!A:A,0))</f>
        <v>41730282.759999998</v>
      </c>
      <c r="L6" s="203">
        <f>INDEX('BEFC_17-18'!$T$1:$T$506,MATCH('Base Analysis'!$A6,'BEFC_17-18'!A:A,0))</f>
        <v>3045.58</v>
      </c>
      <c r="M6" s="203">
        <f>INDEX('BEFC_17-18'!$Z$1:$Z$506,MATCH('Base Analysis'!$A6,'BEFC_17-18'!A:A,0))</f>
        <v>644.34400000000005</v>
      </c>
      <c r="O6" s="202">
        <f>INDEX('BEFC_17-18'!$AF$1:$AF$505,MATCH('Base Analysis'!$A6,'BEFC_17-18'!A:A,0))</f>
        <v>13330832.619999999</v>
      </c>
      <c r="P6" s="203">
        <f>INDEX('BEFC_17-18'!$AC$1:$AC$506,MATCH('Base Analysis'!$A6,'BEFC_17-18'!A:A,0))</f>
        <v>5577.3440000000001</v>
      </c>
      <c r="Q6" s="201">
        <f t="shared" si="5"/>
        <v>10375074.284092972</v>
      </c>
      <c r="R6" s="201">
        <f t="shared" si="6"/>
        <v>2955758.3359070271</v>
      </c>
      <c r="S6" s="204">
        <f t="shared" si="7"/>
        <v>1.2848903299361225</v>
      </c>
      <c r="U6" s="203">
        <f t="shared" si="8"/>
        <v>3689.924</v>
      </c>
      <c r="V6" s="202"/>
    </row>
    <row r="7" spans="1:22" x14ac:dyDescent="0.2">
      <c r="A7" s="199">
        <v>101268003</v>
      </c>
      <c r="B7" s="200" t="s">
        <v>9</v>
      </c>
      <c r="C7" s="200" t="s">
        <v>4</v>
      </c>
      <c r="D7" s="197">
        <f>INDEX('BEFC_17-18'!$F$1:$F$505,MATCH('Base Analysis'!$A7,'BEFC_17-18'!A:A,0))</f>
        <v>1.5023</v>
      </c>
      <c r="E7" s="197">
        <f t="shared" si="0"/>
        <v>26</v>
      </c>
      <c r="F7" s="201">
        <f t="shared" si="1"/>
        <v>13808.407086973863</v>
      </c>
      <c r="G7" s="211">
        <f t="shared" si="2"/>
        <v>279</v>
      </c>
      <c r="H7" s="202">
        <f t="shared" si="3"/>
        <v>11240.27766114634</v>
      </c>
      <c r="I7" s="211">
        <f t="shared" si="4"/>
        <v>319</v>
      </c>
      <c r="K7" s="202">
        <f>INDEX('LECI_17-18'!$L$1:$L$506,MATCH('Base Analysis'!$A7,'LECI_17-18'!A:A,0))</f>
        <v>40022121.399999999</v>
      </c>
      <c r="L7" s="203">
        <f>INDEX('BEFC_17-18'!$T$1:$T$506,MATCH('Base Analysis'!$A7,'BEFC_17-18'!A:A,0))</f>
        <v>2898.3879999999999</v>
      </c>
      <c r="M7" s="203">
        <f>INDEX('BEFC_17-18'!$Z$1:$Z$506,MATCH('Base Analysis'!$A7,'BEFC_17-18'!A:A,0))</f>
        <v>662.21100000000001</v>
      </c>
      <c r="O7" s="202">
        <f>INDEX('BEFC_17-18'!$AF$1:$AF$505,MATCH('Base Analysis'!$A7,'BEFC_17-18'!A:A,0))</f>
        <v>14901862.91</v>
      </c>
      <c r="P7" s="203">
        <f>INDEX('BEFC_17-18'!$AC$1:$AC$506,MATCH('Base Analysis'!$A7,'BEFC_17-18'!A:A,0))</f>
        <v>5670.92</v>
      </c>
      <c r="Q7" s="201">
        <f t="shared" si="5"/>
        <v>10549146.019888414</v>
      </c>
      <c r="R7" s="201">
        <f t="shared" si="6"/>
        <v>4352716.8901115861</v>
      </c>
      <c r="S7" s="204">
        <f t="shared" si="7"/>
        <v>1.4126131993912459</v>
      </c>
      <c r="U7" s="203">
        <f t="shared" si="8"/>
        <v>3560.5990000000002</v>
      </c>
      <c r="V7" s="202"/>
    </row>
    <row r="8" spans="1:22" x14ac:dyDescent="0.2">
      <c r="A8" s="199">
        <v>101301303</v>
      </c>
      <c r="B8" s="200" t="s">
        <v>10</v>
      </c>
      <c r="C8" s="200" t="s">
        <v>11</v>
      </c>
      <c r="D8" s="197">
        <f>INDEX('BEFC_17-18'!$F$1:$F$505,MATCH('Base Analysis'!$A8,'BEFC_17-18'!A:A,0))</f>
        <v>1.3314999999999999</v>
      </c>
      <c r="E8" s="197">
        <f t="shared" si="0"/>
        <v>69</v>
      </c>
      <c r="F8" s="201">
        <f t="shared" si="1"/>
        <v>11989.597702636043</v>
      </c>
      <c r="G8" s="211">
        <f t="shared" si="2"/>
        <v>457</v>
      </c>
      <c r="H8" s="202">
        <f t="shared" si="3"/>
        <v>10236.873351184709</v>
      </c>
      <c r="I8" s="211">
        <f t="shared" si="4"/>
        <v>426</v>
      </c>
      <c r="K8" s="202">
        <f>INDEX('LECI_17-18'!$L$1:$L$506,MATCH('Base Analysis'!$A8,'LECI_17-18'!A:A,0))</f>
        <v>13441669.869999999</v>
      </c>
      <c r="L8" s="203">
        <f>INDEX('BEFC_17-18'!$T$1:$T$506,MATCH('Base Analysis'!$A8,'BEFC_17-18'!A:A,0))</f>
        <v>1121.1110000000001</v>
      </c>
      <c r="M8" s="203">
        <f>INDEX('BEFC_17-18'!$Z$1:$Z$506,MATCH('Base Analysis'!$A8,'BEFC_17-18'!A:A,0))</f>
        <v>191.953</v>
      </c>
      <c r="O8" s="202">
        <f>INDEX('BEFC_17-18'!$AF$1:$AF$505,MATCH('Base Analysis'!$A8,'BEFC_17-18'!A:A,0))</f>
        <v>6675656.29</v>
      </c>
      <c r="P8" s="203">
        <f>INDEX('BEFC_17-18'!$AC$1:$AC$506,MATCH('Base Analysis'!$A8,'BEFC_17-18'!A:A,0))</f>
        <v>2085.3029999999999</v>
      </c>
      <c r="Q8" s="201">
        <f t="shared" si="5"/>
        <v>3879117.6462922003</v>
      </c>
      <c r="R8" s="201">
        <f t="shared" si="6"/>
        <v>2796538.6437077997</v>
      </c>
      <c r="S8" s="204">
        <f t="shared" si="7"/>
        <v>1.7209213276583224</v>
      </c>
      <c r="U8" s="203">
        <f t="shared" si="8"/>
        <v>1313.0640000000001</v>
      </c>
      <c r="V8" s="202"/>
    </row>
    <row r="9" spans="1:22" x14ac:dyDescent="0.2">
      <c r="A9" s="199">
        <v>101301403</v>
      </c>
      <c r="B9" s="200" t="s">
        <v>12</v>
      </c>
      <c r="C9" s="200" t="s">
        <v>11</v>
      </c>
      <c r="D9" s="197">
        <f>INDEX('BEFC_17-18'!$F$1:$F$505,MATCH('Base Analysis'!$A9,'BEFC_17-18'!A:A,0))</f>
        <v>1.0414000000000001</v>
      </c>
      <c r="E9" s="197">
        <f t="shared" si="0"/>
        <v>252</v>
      </c>
      <c r="F9" s="201">
        <f t="shared" si="1"/>
        <v>15573.361100285179</v>
      </c>
      <c r="G9" s="211">
        <f t="shared" si="2"/>
        <v>143</v>
      </c>
      <c r="H9" s="202">
        <f t="shared" si="3"/>
        <v>13644.399757916579</v>
      </c>
      <c r="I9" s="211">
        <f t="shared" si="4"/>
        <v>114</v>
      </c>
      <c r="K9" s="202">
        <f>INDEX('LECI_17-18'!$L$1:$L$506,MATCH('Base Analysis'!$A9,'LECI_17-18'!A:A,0))</f>
        <v>28970267.120000001</v>
      </c>
      <c r="L9" s="203">
        <f>INDEX('BEFC_17-18'!$T$1:$T$506,MATCH('Base Analysis'!$A9,'BEFC_17-18'!A:A,0))</f>
        <v>1860.2449999999999</v>
      </c>
      <c r="M9" s="203">
        <f>INDEX('BEFC_17-18'!$Z$1:$Z$506,MATCH('Base Analysis'!$A9,'BEFC_17-18'!A:A,0))</f>
        <v>262.99</v>
      </c>
      <c r="O9" s="202">
        <f>INDEX('BEFC_17-18'!$AF$1:$AF$505,MATCH('Base Analysis'!$A9,'BEFC_17-18'!A:A,0))</f>
        <v>7958262.7199999997</v>
      </c>
      <c r="P9" s="203">
        <f>INDEX('BEFC_17-18'!$AC$1:$AC$506,MATCH('Base Analysis'!$A9,'BEFC_17-18'!A:A,0))</f>
        <v>2132.0050000000001</v>
      </c>
      <c r="Q9" s="201">
        <f t="shared" si="5"/>
        <v>3965993.535463769</v>
      </c>
      <c r="R9" s="201">
        <f t="shared" si="6"/>
        <v>3992269.1845362308</v>
      </c>
      <c r="S9" s="204">
        <f t="shared" si="7"/>
        <v>2.0066252374940872</v>
      </c>
      <c r="U9" s="203">
        <f t="shared" si="8"/>
        <v>2123.2349999999997</v>
      </c>
      <c r="V9" s="202"/>
    </row>
    <row r="10" spans="1:22" x14ac:dyDescent="0.2">
      <c r="A10" s="199">
        <v>101303503</v>
      </c>
      <c r="B10" s="200" t="s">
        <v>13</v>
      </c>
      <c r="C10" s="200" t="s">
        <v>11</v>
      </c>
      <c r="D10" s="197">
        <f>INDEX('BEFC_17-18'!$F$1:$F$505,MATCH('Base Analysis'!$A10,'BEFC_17-18'!A:A,0))</f>
        <v>1.1444000000000001</v>
      </c>
      <c r="E10" s="197">
        <f t="shared" si="0"/>
        <v>170</v>
      </c>
      <c r="F10" s="201">
        <f t="shared" si="1"/>
        <v>15486.632787362922</v>
      </c>
      <c r="G10" s="211">
        <f t="shared" si="2"/>
        <v>145</v>
      </c>
      <c r="H10" s="202">
        <f t="shared" si="3"/>
        <v>11814.324746394897</v>
      </c>
      <c r="I10" s="211">
        <f t="shared" si="4"/>
        <v>261</v>
      </c>
      <c r="K10" s="202">
        <f>INDEX('LECI_17-18'!$L$1:$L$506,MATCH('Base Analysis'!$A10,'LECI_17-18'!A:A,0))</f>
        <v>12543150.439999999</v>
      </c>
      <c r="L10" s="203">
        <f>INDEX('BEFC_17-18'!$T$1:$T$506,MATCH('Base Analysis'!$A10,'BEFC_17-18'!A:A,0))</f>
        <v>809.93399999999997</v>
      </c>
      <c r="M10" s="203">
        <f>INDEX('BEFC_17-18'!$Z$1:$Z$506,MATCH('Base Analysis'!$A10,'BEFC_17-18'!A:A,0))</f>
        <v>251.756</v>
      </c>
      <c r="O10" s="202">
        <f>INDEX('BEFC_17-18'!$AF$1:$AF$505,MATCH('Base Analysis'!$A10,'BEFC_17-18'!A:A,0))</f>
        <v>5278929.62</v>
      </c>
      <c r="P10" s="203">
        <f>INDEX('BEFC_17-18'!$AC$1:$AC$506,MATCH('Base Analysis'!$A10,'BEFC_17-18'!A:A,0))</f>
        <v>1373.62</v>
      </c>
      <c r="Q10" s="201">
        <f t="shared" si="5"/>
        <v>2555232.3001980493</v>
      </c>
      <c r="R10" s="201">
        <f t="shared" si="6"/>
        <v>2723697.3198019508</v>
      </c>
      <c r="S10" s="204">
        <f t="shared" si="7"/>
        <v>2.0659294341226215</v>
      </c>
      <c r="U10" s="203">
        <f t="shared" si="8"/>
        <v>1061.69</v>
      </c>
      <c r="V10" s="202"/>
    </row>
    <row r="11" spans="1:22" x14ac:dyDescent="0.2">
      <c r="A11" s="199">
        <v>101306503</v>
      </c>
      <c r="B11" s="200" t="s">
        <v>14</v>
      </c>
      <c r="C11" s="200" t="s">
        <v>11</v>
      </c>
      <c r="D11" s="197">
        <f>INDEX('BEFC_17-18'!$F$1:$F$505,MATCH('Base Analysis'!$A11,'BEFC_17-18'!A:A,0))</f>
        <v>1.1434</v>
      </c>
      <c r="E11" s="197">
        <f t="shared" si="0"/>
        <v>171</v>
      </c>
      <c r="F11" s="201">
        <f t="shared" si="1"/>
        <v>15964.694185005119</v>
      </c>
      <c r="G11" s="211">
        <f t="shared" si="2"/>
        <v>119</v>
      </c>
      <c r="H11" s="202">
        <f t="shared" si="3"/>
        <v>11861.982565421262</v>
      </c>
      <c r="I11" s="211">
        <f t="shared" si="4"/>
        <v>254</v>
      </c>
      <c r="K11" s="202">
        <f>INDEX('LECI_17-18'!$L$1:$L$506,MATCH('Base Analysis'!$A11,'LECI_17-18'!A:A,0))</f>
        <v>9982403.9800000004</v>
      </c>
      <c r="L11" s="203">
        <f>INDEX('BEFC_17-18'!$T$1:$T$506,MATCH('Base Analysis'!$A11,'BEFC_17-18'!A:A,0))</f>
        <v>625.28</v>
      </c>
      <c r="M11" s="203">
        <f>INDEX('BEFC_17-18'!$Z$1:$Z$506,MATCH('Base Analysis'!$A11,'BEFC_17-18'!A:A,0))</f>
        <v>216.26599999999999</v>
      </c>
      <c r="O11" s="202">
        <f>INDEX('BEFC_17-18'!$AF$1:$AF$505,MATCH('Base Analysis'!$A11,'BEFC_17-18'!A:A,0))</f>
        <v>4834816.96</v>
      </c>
      <c r="P11" s="203">
        <f>INDEX('BEFC_17-18'!$AC$1:$AC$506,MATCH('Base Analysis'!$A11,'BEFC_17-18'!A:A,0))</f>
        <v>1056.4059999999999</v>
      </c>
      <c r="Q11" s="201">
        <f t="shared" si="5"/>
        <v>1965145.1881328316</v>
      </c>
      <c r="R11" s="201">
        <f t="shared" si="6"/>
        <v>2869671.7718671681</v>
      </c>
      <c r="S11" s="204">
        <f t="shared" si="7"/>
        <v>2.460284863020104</v>
      </c>
      <c r="U11" s="203">
        <f t="shared" si="8"/>
        <v>841.54599999999994</v>
      </c>
      <c r="V11" s="202"/>
    </row>
    <row r="12" spans="1:22" x14ac:dyDescent="0.2">
      <c r="A12" s="199">
        <v>101308503</v>
      </c>
      <c r="B12" s="200" t="s">
        <v>15</v>
      </c>
      <c r="C12" s="200" t="s">
        <v>11</v>
      </c>
      <c r="D12" s="197">
        <f>INDEX('BEFC_17-18'!$F$1:$F$505,MATCH('Base Analysis'!$A12,'BEFC_17-18'!A:A,0))</f>
        <v>1.0374000000000001</v>
      </c>
      <c r="E12" s="197">
        <f t="shared" si="0"/>
        <v>253</v>
      </c>
      <c r="F12" s="201">
        <f t="shared" si="1"/>
        <v>20979.751246582186</v>
      </c>
      <c r="G12" s="211">
        <f t="shared" si="2"/>
        <v>9</v>
      </c>
      <c r="H12" s="202">
        <f t="shared" si="3"/>
        <v>15860.621053274923</v>
      </c>
      <c r="I12" s="211">
        <f t="shared" si="4"/>
        <v>41</v>
      </c>
      <c r="K12" s="202">
        <f>INDEX('LECI_17-18'!$L$1:$L$506,MATCH('Base Analysis'!$A12,'LECI_17-18'!A:A,0))</f>
        <v>14532547.810000001</v>
      </c>
      <c r="L12" s="203">
        <f>INDEX('BEFC_17-18'!$T$1:$T$506,MATCH('Base Analysis'!$A12,'BEFC_17-18'!A:A,0))</f>
        <v>692.69399999999996</v>
      </c>
      <c r="M12" s="203">
        <f>INDEX('BEFC_17-18'!$Z$1:$Z$506,MATCH('Base Analysis'!$A12,'BEFC_17-18'!A:A,0))</f>
        <v>223.572</v>
      </c>
      <c r="O12" s="202">
        <f>INDEX('BEFC_17-18'!$AF$1:$AF$505,MATCH('Base Analysis'!$A12,'BEFC_17-18'!A:A,0))</f>
        <v>3160314.02</v>
      </c>
      <c r="P12" s="203">
        <f>INDEX('BEFC_17-18'!$AC$1:$AC$506,MATCH('Base Analysis'!$A12,'BEFC_17-18'!A:A,0))</f>
        <v>1629.636</v>
      </c>
      <c r="Q12" s="201">
        <f t="shared" si="5"/>
        <v>3031477.8066463419</v>
      </c>
      <c r="R12" s="201">
        <f t="shared" si="6"/>
        <v>128836.2133536581</v>
      </c>
      <c r="S12" s="204">
        <f t="shared" si="7"/>
        <v>1.0424994743722655</v>
      </c>
      <c r="U12" s="203">
        <f t="shared" si="8"/>
        <v>916.26599999999996</v>
      </c>
      <c r="V12" s="202"/>
    </row>
    <row r="13" spans="1:22" x14ac:dyDescent="0.2">
      <c r="A13" s="199">
        <v>101630504</v>
      </c>
      <c r="B13" s="200" t="s">
        <v>16</v>
      </c>
      <c r="C13" s="200" t="s">
        <v>17</v>
      </c>
      <c r="D13" s="197">
        <f>INDEX('BEFC_17-18'!$F$1:$F$505,MATCH('Base Analysis'!$A13,'BEFC_17-18'!A:A,0))</f>
        <v>0.84909999999999997</v>
      </c>
      <c r="E13" s="197">
        <f t="shared" si="0"/>
        <v>382</v>
      </c>
      <c r="F13" s="201">
        <f t="shared" si="1"/>
        <v>16084.443436431919</v>
      </c>
      <c r="G13" s="211">
        <f t="shared" si="2"/>
        <v>113</v>
      </c>
      <c r="H13" s="202">
        <f t="shared" si="3"/>
        <v>12453.421597494193</v>
      </c>
      <c r="I13" s="211">
        <f t="shared" si="4"/>
        <v>193</v>
      </c>
      <c r="K13" s="202">
        <f>INDEX('LECI_17-18'!$L$1:$L$506,MATCH('Base Analysis'!$A13,'LECI_17-18'!A:A,0))</f>
        <v>9148445.4000000004</v>
      </c>
      <c r="L13" s="203">
        <f>INDEX('BEFC_17-18'!$T$1:$T$506,MATCH('Base Analysis'!$A13,'BEFC_17-18'!A:A,0))</f>
        <v>568.77599999999995</v>
      </c>
      <c r="M13" s="203">
        <f>INDEX('BEFC_17-18'!$Z$1:$Z$506,MATCH('Base Analysis'!$A13,'BEFC_17-18'!A:A,0))</f>
        <v>165.83699999999999</v>
      </c>
      <c r="O13" s="202">
        <f>INDEX('BEFC_17-18'!$AF$1:$AF$505,MATCH('Base Analysis'!$A13,'BEFC_17-18'!A:A,0))</f>
        <v>4222685.82</v>
      </c>
      <c r="P13" s="203">
        <f>INDEX('BEFC_17-18'!$AC$1:$AC$506,MATCH('Base Analysis'!$A13,'BEFC_17-18'!A:A,0))</f>
        <v>374.45800000000003</v>
      </c>
      <c r="Q13" s="201">
        <f t="shared" si="5"/>
        <v>696573.41671463812</v>
      </c>
      <c r="R13" s="201">
        <f t="shared" si="6"/>
        <v>3526112.4032853623</v>
      </c>
      <c r="S13" s="204">
        <f t="shared" si="7"/>
        <v>6.0620829314964908</v>
      </c>
      <c r="U13" s="203">
        <f t="shared" si="8"/>
        <v>734.61299999999994</v>
      </c>
      <c r="V13" s="202"/>
    </row>
    <row r="14" spans="1:22" x14ac:dyDescent="0.2">
      <c r="A14" s="199">
        <v>101630903</v>
      </c>
      <c r="B14" s="200" t="s">
        <v>18</v>
      </c>
      <c r="C14" s="200" t="s">
        <v>17</v>
      </c>
      <c r="D14" s="197">
        <f>INDEX('BEFC_17-18'!$F$1:$F$505,MATCH('Base Analysis'!$A14,'BEFC_17-18'!A:A,0))</f>
        <v>1.0475000000000001</v>
      </c>
      <c r="E14" s="197">
        <f t="shared" si="0"/>
        <v>244</v>
      </c>
      <c r="F14" s="201">
        <f t="shared" si="1"/>
        <v>12991.168060255741</v>
      </c>
      <c r="G14" s="211">
        <f t="shared" si="2"/>
        <v>385</v>
      </c>
      <c r="H14" s="202">
        <f t="shared" si="3"/>
        <v>10618.63422864202</v>
      </c>
      <c r="I14" s="211">
        <f t="shared" si="4"/>
        <v>382</v>
      </c>
      <c r="K14" s="202">
        <f>INDEX('LECI_17-18'!$L$1:$L$506,MATCH('Base Analysis'!$A14,'LECI_17-18'!A:A,0))</f>
        <v>14595291.51</v>
      </c>
      <c r="L14" s="203">
        <f>INDEX('BEFC_17-18'!$T$1:$T$506,MATCH('Base Analysis'!$A14,'BEFC_17-18'!A:A,0))</f>
        <v>1123.4780000000001</v>
      </c>
      <c r="M14" s="203">
        <f>INDEX('BEFC_17-18'!$Z$1:$Z$506,MATCH('Base Analysis'!$A14,'BEFC_17-18'!A:A,0))</f>
        <v>251.02</v>
      </c>
      <c r="O14" s="202">
        <f>INDEX('BEFC_17-18'!$AF$1:$AF$505,MATCH('Base Analysis'!$A14,'BEFC_17-18'!A:A,0))</f>
        <v>6094519.0099999998</v>
      </c>
      <c r="P14" s="203">
        <f>INDEX('BEFC_17-18'!$AC$1:$AC$506,MATCH('Base Analysis'!$A14,'BEFC_17-18'!A:A,0))</f>
        <v>1330.33</v>
      </c>
      <c r="Q14" s="201">
        <f t="shared" si="5"/>
        <v>2474703.473975678</v>
      </c>
      <c r="R14" s="201">
        <f t="shared" si="6"/>
        <v>3619815.5360243218</v>
      </c>
      <c r="S14" s="204">
        <f t="shared" si="7"/>
        <v>2.4627269788444552</v>
      </c>
      <c r="U14" s="203">
        <f t="shared" si="8"/>
        <v>1374.498</v>
      </c>
      <c r="V14" s="202"/>
    </row>
    <row r="15" spans="1:22" x14ac:dyDescent="0.2">
      <c r="A15" s="199">
        <v>101631003</v>
      </c>
      <c r="B15" s="200" t="s">
        <v>19</v>
      </c>
      <c r="C15" s="200" t="s">
        <v>17</v>
      </c>
      <c r="D15" s="197">
        <f>INDEX('BEFC_17-18'!$F$1:$F$505,MATCH('Base Analysis'!$A15,'BEFC_17-18'!A:A,0))</f>
        <v>1.0810999999999999</v>
      </c>
      <c r="E15" s="197">
        <f t="shared" si="0"/>
        <v>212</v>
      </c>
      <c r="F15" s="201">
        <f t="shared" si="1"/>
        <v>13777.682490567377</v>
      </c>
      <c r="G15" s="211">
        <f t="shared" si="2"/>
        <v>282</v>
      </c>
      <c r="H15" s="202">
        <f t="shared" si="3"/>
        <v>11834.059239444787</v>
      </c>
      <c r="I15" s="211">
        <f t="shared" si="4"/>
        <v>260</v>
      </c>
      <c r="K15" s="202">
        <f>INDEX('LECI_17-18'!$L$1:$L$506,MATCH('Base Analysis'!$A15,'LECI_17-18'!A:A,0))</f>
        <v>17881902.550000001</v>
      </c>
      <c r="L15" s="203">
        <f>INDEX('BEFC_17-18'!$T$1:$T$506,MATCH('Base Analysis'!$A15,'BEFC_17-18'!A:A,0))</f>
        <v>1297.8889999999999</v>
      </c>
      <c r="M15" s="203">
        <f>INDEX('BEFC_17-18'!$Z$1:$Z$506,MATCH('Base Analysis'!$A15,'BEFC_17-18'!A:A,0))</f>
        <v>213.16499999999999</v>
      </c>
      <c r="O15" s="202">
        <f>INDEX('BEFC_17-18'!$AF$1:$AF$505,MATCH('Base Analysis'!$A15,'BEFC_17-18'!A:A,0))</f>
        <v>8525997.0600000005</v>
      </c>
      <c r="P15" s="203">
        <f>INDEX('BEFC_17-18'!$AC$1:$AC$506,MATCH('Base Analysis'!$A15,'BEFC_17-18'!A:A,0))</f>
        <v>1494.4929999999999</v>
      </c>
      <c r="Q15" s="201">
        <f t="shared" si="5"/>
        <v>2780082.3998048105</v>
      </c>
      <c r="R15" s="201">
        <f t="shared" si="6"/>
        <v>5745914.6601951905</v>
      </c>
      <c r="S15" s="204">
        <f t="shared" si="7"/>
        <v>3.0668145162167173</v>
      </c>
      <c r="U15" s="203">
        <f t="shared" si="8"/>
        <v>1511.0539999999999</v>
      </c>
      <c r="V15" s="202"/>
    </row>
    <row r="16" spans="1:22" x14ac:dyDescent="0.2">
      <c r="A16" s="199">
        <v>101631203</v>
      </c>
      <c r="B16" s="200" t="s">
        <v>20</v>
      </c>
      <c r="C16" s="200" t="s">
        <v>17</v>
      </c>
      <c r="D16" s="197">
        <f>INDEX('BEFC_17-18'!$F$1:$F$505,MATCH('Base Analysis'!$A16,'BEFC_17-18'!A:A,0))</f>
        <v>1.0673999999999999</v>
      </c>
      <c r="E16" s="197">
        <f t="shared" si="0"/>
        <v>225</v>
      </c>
      <c r="F16" s="201">
        <f t="shared" si="1"/>
        <v>13420.815434232603</v>
      </c>
      <c r="G16" s="211">
        <f t="shared" si="2"/>
        <v>335</v>
      </c>
      <c r="H16" s="202">
        <f t="shared" si="3"/>
        <v>11392.720925210713</v>
      </c>
      <c r="I16" s="211">
        <f t="shared" si="4"/>
        <v>297</v>
      </c>
      <c r="K16" s="202">
        <f>INDEX('LECI_17-18'!$L$1:$L$506,MATCH('Base Analysis'!$A16,'LECI_17-18'!A:A,0))</f>
        <v>16566292.210000001</v>
      </c>
      <c r="L16" s="203">
        <f>INDEX('BEFC_17-18'!$T$1:$T$506,MATCH('Base Analysis'!$A16,'BEFC_17-18'!A:A,0))</f>
        <v>1234.373</v>
      </c>
      <c r="M16" s="203">
        <f>INDEX('BEFC_17-18'!$Z$1:$Z$506,MATCH('Base Analysis'!$A16,'BEFC_17-18'!A:A,0))</f>
        <v>219.739</v>
      </c>
      <c r="O16" s="202">
        <f>INDEX('BEFC_17-18'!$AF$1:$AF$505,MATCH('Base Analysis'!$A16,'BEFC_17-18'!A:A,0))</f>
        <v>6122147.6200000001</v>
      </c>
      <c r="P16" s="203">
        <f>INDEX('BEFC_17-18'!$AC$1:$AC$506,MATCH('Base Analysis'!$A16,'BEFC_17-18'!A:A,0))</f>
        <v>1349.5730000000001</v>
      </c>
      <c r="Q16" s="201">
        <f t="shared" si="5"/>
        <v>2510499.6440610811</v>
      </c>
      <c r="R16" s="201">
        <f t="shared" si="6"/>
        <v>3611647.975938919</v>
      </c>
      <c r="S16" s="204">
        <f t="shared" si="7"/>
        <v>2.4386172029471305</v>
      </c>
      <c r="U16" s="203">
        <f t="shared" si="8"/>
        <v>1454.1120000000001</v>
      </c>
      <c r="V16" s="202"/>
    </row>
    <row r="17" spans="1:22" x14ac:dyDescent="0.2">
      <c r="A17" s="199">
        <v>101631503</v>
      </c>
      <c r="B17" s="200" t="s">
        <v>21</v>
      </c>
      <c r="C17" s="200" t="s">
        <v>17</v>
      </c>
      <c r="D17" s="197">
        <f>INDEX('BEFC_17-18'!$F$1:$F$505,MATCH('Base Analysis'!$A17,'BEFC_17-18'!A:A,0))</f>
        <v>1.2699</v>
      </c>
      <c r="E17" s="197">
        <f t="shared" si="0"/>
        <v>93</v>
      </c>
      <c r="F17" s="201">
        <f t="shared" si="1"/>
        <v>13331.917903782713</v>
      </c>
      <c r="G17" s="211">
        <f t="shared" si="2"/>
        <v>347</v>
      </c>
      <c r="H17" s="202">
        <f t="shared" si="3"/>
        <v>11435.201176204313</v>
      </c>
      <c r="I17" s="211">
        <f t="shared" si="4"/>
        <v>291</v>
      </c>
      <c r="K17" s="202">
        <f>INDEX('LECI_17-18'!$L$1:$L$506,MATCH('Base Analysis'!$A17,'LECI_17-18'!A:A,0))</f>
        <v>12479315.09</v>
      </c>
      <c r="L17" s="203">
        <f>INDEX('BEFC_17-18'!$T$1:$T$506,MATCH('Base Analysis'!$A17,'BEFC_17-18'!A:A,0))</f>
        <v>936.048</v>
      </c>
      <c r="M17" s="203">
        <f>INDEX('BEFC_17-18'!$Z$1:$Z$506,MATCH('Base Analysis'!$A17,'BEFC_17-18'!A:A,0))</f>
        <v>155.25899999999999</v>
      </c>
      <c r="O17" s="202">
        <f>INDEX('BEFC_17-18'!$AF$1:$AF$505,MATCH('Base Analysis'!$A17,'BEFC_17-18'!A:A,0))</f>
        <v>5680684.21</v>
      </c>
      <c r="P17" s="203">
        <f>INDEX('BEFC_17-18'!$AC$1:$AC$506,MATCH('Base Analysis'!$A17,'BEFC_17-18'!A:A,0))</f>
        <v>976.01499999999999</v>
      </c>
      <c r="Q17" s="201">
        <f t="shared" si="5"/>
        <v>1815600.4233178021</v>
      </c>
      <c r="R17" s="201">
        <f t="shared" si="6"/>
        <v>3865083.7866821978</v>
      </c>
      <c r="S17" s="204">
        <f t="shared" si="7"/>
        <v>3.1288185093167136</v>
      </c>
      <c r="U17" s="203">
        <f t="shared" si="8"/>
        <v>1091.307</v>
      </c>
      <c r="V17" s="202"/>
    </row>
    <row r="18" spans="1:22" x14ac:dyDescent="0.2">
      <c r="A18" s="199">
        <v>101631703</v>
      </c>
      <c r="B18" s="200" t="s">
        <v>22</v>
      </c>
      <c r="C18" s="200" t="s">
        <v>17</v>
      </c>
      <c r="D18" s="197">
        <f>INDEX('BEFC_17-18'!$F$1:$F$505,MATCH('Base Analysis'!$A18,'BEFC_17-18'!A:A,0))</f>
        <v>0.85199999999999998</v>
      </c>
      <c r="E18" s="197">
        <f t="shared" si="0"/>
        <v>379</v>
      </c>
      <c r="F18" s="201">
        <f t="shared" si="1"/>
        <v>12092.298142785614</v>
      </c>
      <c r="G18" s="211">
        <f t="shared" si="2"/>
        <v>452</v>
      </c>
      <c r="H18" s="202">
        <f t="shared" si="3"/>
        <v>11460.237329840338</v>
      </c>
      <c r="I18" s="211">
        <f t="shared" si="4"/>
        <v>287</v>
      </c>
      <c r="K18" s="202">
        <f>INDEX('LECI_17-18'!$L$1:$L$506,MATCH('Base Analysis'!$A18,'LECI_17-18'!A:A,0))</f>
        <v>61777543.890000001</v>
      </c>
      <c r="L18" s="203">
        <f>INDEX('BEFC_17-18'!$T$1:$T$506,MATCH('Base Analysis'!$A18,'BEFC_17-18'!A:A,0))</f>
        <v>5108.8339999999998</v>
      </c>
      <c r="M18" s="203">
        <f>INDEX('BEFC_17-18'!$Z$1:$Z$506,MATCH('Base Analysis'!$A18,'BEFC_17-18'!A:A,0))</f>
        <v>281.76499999999999</v>
      </c>
      <c r="O18" s="202">
        <f>INDEX('BEFC_17-18'!$AF$1:$AF$505,MATCH('Base Analysis'!$A18,'BEFC_17-18'!A:A,0))</f>
        <v>10807207.25</v>
      </c>
      <c r="P18" s="203">
        <f>INDEX('BEFC_17-18'!$AC$1:$AC$506,MATCH('Base Analysis'!$A18,'BEFC_17-18'!A:A,0))</f>
        <v>5141.4679999999998</v>
      </c>
      <c r="Q18" s="201">
        <f t="shared" si="5"/>
        <v>9564250.0138572995</v>
      </c>
      <c r="R18" s="201">
        <f t="shared" si="6"/>
        <v>1242957.2361427005</v>
      </c>
      <c r="S18" s="204">
        <f t="shared" si="7"/>
        <v>1.129958672592396</v>
      </c>
      <c r="U18" s="203">
        <f t="shared" si="8"/>
        <v>5390.5990000000002</v>
      </c>
      <c r="V18" s="202"/>
    </row>
    <row r="19" spans="1:22" x14ac:dyDescent="0.2">
      <c r="A19" s="199">
        <v>101631803</v>
      </c>
      <c r="B19" s="200" t="s">
        <v>23</v>
      </c>
      <c r="C19" s="200" t="s">
        <v>17</v>
      </c>
      <c r="D19" s="197">
        <f>INDEX('BEFC_17-18'!$F$1:$F$505,MATCH('Base Analysis'!$A19,'BEFC_17-18'!A:A,0))</f>
        <v>1.2835000000000001</v>
      </c>
      <c r="E19" s="197">
        <f t="shared" si="0"/>
        <v>88</v>
      </c>
      <c r="F19" s="201">
        <f t="shared" si="1"/>
        <v>11892.837609368491</v>
      </c>
      <c r="G19" s="211">
        <f t="shared" si="2"/>
        <v>463</v>
      </c>
      <c r="H19" s="202">
        <f t="shared" si="3"/>
        <v>9611.1447563876973</v>
      </c>
      <c r="I19" s="211">
        <f t="shared" si="4"/>
        <v>462</v>
      </c>
      <c r="K19" s="202">
        <f>INDEX('LECI_17-18'!$L$1:$L$506,MATCH('Base Analysis'!$A19,'LECI_17-18'!A:A,0))</f>
        <v>19358613.989999998</v>
      </c>
      <c r="L19" s="203">
        <f>INDEX('BEFC_17-18'!$T$1:$T$506,MATCH('Base Analysis'!$A19,'BEFC_17-18'!A:A,0))</f>
        <v>1627.7539999999999</v>
      </c>
      <c r="M19" s="203">
        <f>INDEX('BEFC_17-18'!$Z$1:$Z$506,MATCH('Base Analysis'!$A19,'BEFC_17-18'!A:A,0))</f>
        <v>386.43</v>
      </c>
      <c r="O19" s="202">
        <f>INDEX('BEFC_17-18'!$AF$1:$AF$505,MATCH('Base Analysis'!$A19,'BEFC_17-18'!A:A,0))</f>
        <v>7404765.0300000003</v>
      </c>
      <c r="P19" s="203">
        <f>INDEX('BEFC_17-18'!$AC$1:$AC$506,MATCH('Base Analysis'!$A19,'BEFC_17-18'!A:A,0))</f>
        <v>3197.9720000000002</v>
      </c>
      <c r="Q19" s="201">
        <f t="shared" si="5"/>
        <v>5948924.2654656731</v>
      </c>
      <c r="R19" s="201">
        <f t="shared" si="6"/>
        <v>1455840.7645343272</v>
      </c>
      <c r="S19" s="204">
        <f t="shared" si="7"/>
        <v>1.2447233650267973</v>
      </c>
      <c r="U19" s="203">
        <f t="shared" si="8"/>
        <v>2014.184</v>
      </c>
      <c r="V19" s="202"/>
    </row>
    <row r="20" spans="1:22" x14ac:dyDescent="0.2">
      <c r="A20" s="199">
        <v>101631903</v>
      </c>
      <c r="B20" s="200" t="s">
        <v>24</v>
      </c>
      <c r="C20" s="200" t="s">
        <v>17</v>
      </c>
      <c r="D20" s="197">
        <f>INDEX('BEFC_17-18'!$F$1:$F$505,MATCH('Base Analysis'!$A20,'BEFC_17-18'!A:A,0))</f>
        <v>0.90980000000000005</v>
      </c>
      <c r="E20" s="197">
        <f t="shared" si="0"/>
        <v>338</v>
      </c>
      <c r="F20" s="201">
        <f t="shared" si="1"/>
        <v>13379.946343929274</v>
      </c>
      <c r="G20" s="211">
        <f t="shared" si="2"/>
        <v>337</v>
      </c>
      <c r="H20" s="202">
        <f t="shared" si="3"/>
        <v>12357.485854112418</v>
      </c>
      <c r="I20" s="211">
        <f t="shared" si="4"/>
        <v>202</v>
      </c>
      <c r="K20" s="202">
        <f>INDEX('LECI_17-18'!$L$1:$L$506,MATCH('Base Analysis'!$A20,'LECI_17-18'!A:A,0))</f>
        <v>15034216.15</v>
      </c>
      <c r="L20" s="203">
        <f>INDEX('BEFC_17-18'!$T$1:$T$506,MATCH('Base Analysis'!$A20,'BEFC_17-18'!A:A,0))</f>
        <v>1123.6379999999999</v>
      </c>
      <c r="M20" s="203">
        <f>INDEX('BEFC_17-18'!$Z$1:$Z$506,MATCH('Base Analysis'!$A20,'BEFC_17-18'!A:A,0))</f>
        <v>92.97</v>
      </c>
      <c r="O20" s="202">
        <f>INDEX('BEFC_17-18'!$AF$1:$AF$505,MATCH('Base Analysis'!$A20,'BEFC_17-18'!A:A,0))</f>
        <v>4612611.62</v>
      </c>
      <c r="P20" s="203">
        <f>INDEX('BEFC_17-18'!$AC$1:$AC$506,MATCH('Base Analysis'!$A20,'BEFC_17-18'!A:A,0))</f>
        <v>980.88199999999995</v>
      </c>
      <c r="Q20" s="201">
        <f t="shared" si="5"/>
        <v>1824654.1030873624</v>
      </c>
      <c r="R20" s="201">
        <f t="shared" si="6"/>
        <v>2787957.5169126377</v>
      </c>
      <c r="S20" s="204">
        <f t="shared" si="7"/>
        <v>2.5279375483799043</v>
      </c>
      <c r="U20" s="203">
        <f t="shared" si="8"/>
        <v>1216.6079999999999</v>
      </c>
      <c r="V20" s="202"/>
    </row>
    <row r="21" spans="1:22" x14ac:dyDescent="0.2">
      <c r="A21" s="199">
        <v>101632403</v>
      </c>
      <c r="B21" s="200" t="s">
        <v>25</v>
      </c>
      <c r="C21" s="200" t="s">
        <v>17</v>
      </c>
      <c r="D21" s="197">
        <f>INDEX('BEFC_17-18'!$F$1:$F$505,MATCH('Base Analysis'!$A21,'BEFC_17-18'!A:A,0))</f>
        <v>0.99180000000000001</v>
      </c>
      <c r="E21" s="197">
        <f t="shared" si="0"/>
        <v>282</v>
      </c>
      <c r="F21" s="201">
        <f t="shared" si="1"/>
        <v>15639.526382872165</v>
      </c>
      <c r="G21" s="211">
        <f t="shared" si="2"/>
        <v>140</v>
      </c>
      <c r="H21" s="202">
        <f t="shared" si="3"/>
        <v>13277.806508993999</v>
      </c>
      <c r="I21" s="211">
        <f t="shared" si="4"/>
        <v>142</v>
      </c>
      <c r="K21" s="202">
        <f>INDEX('LECI_17-18'!$L$1:$L$506,MATCH('Base Analysis'!$A21,'LECI_17-18'!A:A,0))</f>
        <v>16675504.25</v>
      </c>
      <c r="L21" s="203">
        <f>INDEX('BEFC_17-18'!$T$1:$T$506,MATCH('Base Analysis'!$A21,'BEFC_17-18'!A:A,0))</f>
        <v>1066.241</v>
      </c>
      <c r="M21" s="203">
        <f>INDEX('BEFC_17-18'!$Z$1:$Z$506,MATCH('Base Analysis'!$A21,'BEFC_17-18'!A:A,0))</f>
        <v>189.65199999999999</v>
      </c>
      <c r="O21" s="202">
        <f>INDEX('BEFC_17-18'!$AF$1:$AF$505,MATCH('Base Analysis'!$A21,'BEFC_17-18'!A:A,0))</f>
        <v>6335949.7000000002</v>
      </c>
      <c r="P21" s="203">
        <f>INDEX('BEFC_17-18'!$AC$1:$AC$506,MATCH('Base Analysis'!$A21,'BEFC_17-18'!A:A,0))</f>
        <v>859.25199999999995</v>
      </c>
      <c r="Q21" s="201">
        <f t="shared" si="5"/>
        <v>1598395.8186469143</v>
      </c>
      <c r="R21" s="201">
        <f t="shared" si="6"/>
        <v>4737553.8813530859</v>
      </c>
      <c r="S21" s="204">
        <f t="shared" si="7"/>
        <v>3.9639428645174726</v>
      </c>
      <c r="U21" s="203">
        <f t="shared" si="8"/>
        <v>1255.893</v>
      </c>
      <c r="V21" s="202"/>
    </row>
    <row r="22" spans="1:22" x14ac:dyDescent="0.2">
      <c r="A22" s="199">
        <v>101633903</v>
      </c>
      <c r="B22" s="200" t="s">
        <v>26</v>
      </c>
      <c r="C22" s="200" t="s">
        <v>17</v>
      </c>
      <c r="D22" s="197">
        <f>INDEX('BEFC_17-18'!$F$1:$F$505,MATCH('Base Analysis'!$A22,'BEFC_17-18'!A:A,0))</f>
        <v>0.91420000000000001</v>
      </c>
      <c r="E22" s="197">
        <f t="shared" si="0"/>
        <v>336</v>
      </c>
      <c r="F22" s="201">
        <f t="shared" si="1"/>
        <v>15912.424490126072</v>
      </c>
      <c r="G22" s="211">
        <f t="shared" si="2"/>
        <v>121</v>
      </c>
      <c r="H22" s="202">
        <f t="shared" si="3"/>
        <v>13826.979135369887</v>
      </c>
      <c r="I22" s="211">
        <f t="shared" si="4"/>
        <v>103</v>
      </c>
      <c r="K22" s="202">
        <f>INDEX('LECI_17-18'!$L$1:$L$506,MATCH('Base Analysis'!$A22,'LECI_17-18'!A:A,0))</f>
        <v>27934770.390000001</v>
      </c>
      <c r="L22" s="203">
        <f>INDEX('BEFC_17-18'!$T$1:$T$506,MATCH('Base Analysis'!$A22,'BEFC_17-18'!A:A,0))</f>
        <v>1755.5319999999999</v>
      </c>
      <c r="M22" s="203">
        <f>INDEX('BEFC_17-18'!$Z$1:$Z$506,MATCH('Base Analysis'!$A22,'BEFC_17-18'!A:A,0))</f>
        <v>264.77699999999999</v>
      </c>
      <c r="O22" s="202">
        <f>INDEX('BEFC_17-18'!$AF$1:$AF$505,MATCH('Base Analysis'!$A22,'BEFC_17-18'!A:A,0))</f>
        <v>9984984.3100000005</v>
      </c>
      <c r="P22" s="203">
        <f>INDEX('BEFC_17-18'!$AC$1:$AC$506,MATCH('Base Analysis'!$A22,'BEFC_17-18'!A:A,0))</f>
        <v>1523.252</v>
      </c>
      <c r="Q22" s="201">
        <f t="shared" si="5"/>
        <v>2833580.4019607166</v>
      </c>
      <c r="R22" s="201">
        <f t="shared" si="6"/>
        <v>7151403.9080392839</v>
      </c>
      <c r="S22" s="204">
        <f t="shared" si="7"/>
        <v>3.5238048311919501</v>
      </c>
      <c r="U22" s="203">
        <f t="shared" si="8"/>
        <v>2020.309</v>
      </c>
      <c r="V22" s="202"/>
    </row>
    <row r="23" spans="1:22" x14ac:dyDescent="0.2">
      <c r="A23" s="199">
        <v>101636503</v>
      </c>
      <c r="B23" s="200" t="s">
        <v>27</v>
      </c>
      <c r="C23" s="200" t="s">
        <v>17</v>
      </c>
      <c r="D23" s="197">
        <f>INDEX('BEFC_17-18'!$F$1:$F$505,MATCH('Base Analysis'!$A23,'BEFC_17-18'!A:A,0))</f>
        <v>0.49399999999999999</v>
      </c>
      <c r="E23" s="197">
        <f t="shared" si="0"/>
        <v>492</v>
      </c>
      <c r="F23" s="201">
        <f t="shared" si="1"/>
        <v>12969.763888783245</v>
      </c>
      <c r="G23" s="211">
        <f t="shared" si="2"/>
        <v>388</v>
      </c>
      <c r="H23" s="202">
        <f t="shared" si="3"/>
        <v>12572.01611758133</v>
      </c>
      <c r="I23" s="211">
        <f t="shared" si="4"/>
        <v>184</v>
      </c>
      <c r="K23" s="202">
        <f>INDEX('LECI_17-18'!$L$1:$L$506,MATCH('Base Analysis'!$A23,'LECI_17-18'!A:A,0))</f>
        <v>52858752.609999999</v>
      </c>
      <c r="L23" s="203">
        <f>INDEX('BEFC_17-18'!$T$1:$T$506,MATCH('Base Analysis'!$A23,'BEFC_17-18'!A:A,0))</f>
        <v>4075.5369999999998</v>
      </c>
      <c r="M23" s="203">
        <f>INDEX('BEFC_17-18'!$Z$1:$Z$506,MATCH('Base Analysis'!$A23,'BEFC_17-18'!A:A,0))</f>
        <v>128.94</v>
      </c>
      <c r="O23" s="202">
        <f>INDEX('BEFC_17-18'!$AF$1:$AF$505,MATCH('Base Analysis'!$A23,'BEFC_17-18'!A:A,0))</f>
        <v>5165611.32</v>
      </c>
      <c r="P23" s="203">
        <f>INDEX('BEFC_17-18'!$AC$1:$AC$506,MATCH('Base Analysis'!$A23,'BEFC_17-18'!A:A,0))</f>
        <v>2130.0390000000002</v>
      </c>
      <c r="Q23" s="201">
        <f t="shared" si="5"/>
        <v>3962336.3473752225</v>
      </c>
      <c r="R23" s="201">
        <f t="shared" si="6"/>
        <v>1203274.9726247778</v>
      </c>
      <c r="S23" s="204">
        <f t="shared" si="7"/>
        <v>1.3036781502463479</v>
      </c>
      <c r="U23" s="203">
        <f t="shared" si="8"/>
        <v>4204.4769999999999</v>
      </c>
      <c r="V23" s="202"/>
    </row>
    <row r="24" spans="1:22" x14ac:dyDescent="0.2">
      <c r="A24" s="199">
        <v>101637002</v>
      </c>
      <c r="B24" s="200" t="s">
        <v>28</v>
      </c>
      <c r="C24" s="200" t="s">
        <v>17</v>
      </c>
      <c r="D24" s="197">
        <f>INDEX('BEFC_17-18'!$F$1:$F$505,MATCH('Base Analysis'!$A24,'BEFC_17-18'!A:A,0))</f>
        <v>1.0495000000000001</v>
      </c>
      <c r="E24" s="197">
        <f t="shared" si="0"/>
        <v>240</v>
      </c>
      <c r="F24" s="201">
        <f t="shared" si="1"/>
        <v>12126.418350010061</v>
      </c>
      <c r="G24" s="211">
        <f t="shared" si="2"/>
        <v>451</v>
      </c>
      <c r="H24" s="202">
        <f t="shared" si="3"/>
        <v>10144.340175022346</v>
      </c>
      <c r="I24" s="211">
        <f t="shared" si="4"/>
        <v>431</v>
      </c>
      <c r="K24" s="202">
        <f>INDEX('LECI_17-18'!$L$1:$L$506,MATCH('Base Analysis'!$A24,'LECI_17-18'!A:A,0))</f>
        <v>36757235.509999998</v>
      </c>
      <c r="L24" s="203">
        <f>INDEX('BEFC_17-18'!$T$1:$T$506,MATCH('Base Analysis'!$A24,'BEFC_17-18'!A:A,0))</f>
        <v>3031.17</v>
      </c>
      <c r="M24" s="203">
        <f>INDEX('BEFC_17-18'!$Z$1:$Z$506,MATCH('Base Analysis'!$A24,'BEFC_17-18'!A:A,0))</f>
        <v>592.25300000000004</v>
      </c>
      <c r="O24" s="202">
        <f>INDEX('BEFC_17-18'!$AF$1:$AF$505,MATCH('Base Analysis'!$A24,'BEFC_17-18'!A:A,0))</f>
        <v>12302166.640000001</v>
      </c>
      <c r="P24" s="203">
        <f>INDEX('BEFC_17-18'!$AC$1:$AC$506,MATCH('Base Analysis'!$A24,'BEFC_17-18'!A:A,0))</f>
        <v>3232.6379999999999</v>
      </c>
      <c r="Q24" s="201">
        <f t="shared" si="5"/>
        <v>6013410.5738469306</v>
      </c>
      <c r="R24" s="201">
        <f t="shared" si="6"/>
        <v>6288756.06615307</v>
      </c>
      <c r="S24" s="204">
        <f t="shared" si="7"/>
        <v>2.0457885735432155</v>
      </c>
      <c r="U24" s="203">
        <f t="shared" si="8"/>
        <v>3623.4230000000002</v>
      </c>
      <c r="V24" s="202"/>
    </row>
    <row r="25" spans="1:22" x14ac:dyDescent="0.2">
      <c r="A25" s="199">
        <v>101638003</v>
      </c>
      <c r="B25" s="200" t="s">
        <v>29</v>
      </c>
      <c r="C25" s="200" t="s">
        <v>17</v>
      </c>
      <c r="D25" s="197">
        <f>INDEX('BEFC_17-18'!$F$1:$F$505,MATCH('Base Analysis'!$A25,'BEFC_17-18'!A:A,0))</f>
        <v>0.9153</v>
      </c>
      <c r="E25" s="197">
        <f t="shared" si="0"/>
        <v>335</v>
      </c>
      <c r="F25" s="201">
        <f t="shared" si="1"/>
        <v>14121.392126303765</v>
      </c>
      <c r="G25" s="211">
        <f t="shared" si="2"/>
        <v>248</v>
      </c>
      <c r="H25" s="202">
        <f t="shared" si="3"/>
        <v>12443.659057132962</v>
      </c>
      <c r="I25" s="211">
        <f t="shared" si="4"/>
        <v>194</v>
      </c>
      <c r="K25" s="202">
        <f>INDEX('LECI_17-18'!$L$1:$L$506,MATCH('Base Analysis'!$A25,'LECI_17-18'!A:A,0))</f>
        <v>46772055.960000001</v>
      </c>
      <c r="L25" s="203">
        <f>INDEX('BEFC_17-18'!$T$1:$T$506,MATCH('Base Analysis'!$A25,'BEFC_17-18'!A:A,0))</f>
        <v>3312.1419999999998</v>
      </c>
      <c r="M25" s="203">
        <f>INDEX('BEFC_17-18'!$Z$1:$Z$506,MATCH('Base Analysis'!$A25,'BEFC_17-18'!A:A,0))</f>
        <v>446.56400000000002</v>
      </c>
      <c r="O25" s="202">
        <f>INDEX('BEFC_17-18'!$AF$1:$AF$505,MATCH('Base Analysis'!$A25,'BEFC_17-18'!A:A,0))</f>
        <v>11347239.58</v>
      </c>
      <c r="P25" s="203">
        <f>INDEX('BEFC_17-18'!$AC$1:$AC$506,MATCH('Base Analysis'!$A25,'BEFC_17-18'!A:A,0))</f>
        <v>2990.6750000000002</v>
      </c>
      <c r="Q25" s="201">
        <f t="shared" si="5"/>
        <v>5563306.7073825384</v>
      </c>
      <c r="R25" s="201">
        <f t="shared" si="6"/>
        <v>5783932.8726174617</v>
      </c>
      <c r="S25" s="204">
        <f t="shared" si="7"/>
        <v>2.0396573794757984</v>
      </c>
      <c r="U25" s="203">
        <f t="shared" si="8"/>
        <v>3758.7059999999997</v>
      </c>
      <c r="V25" s="202"/>
    </row>
    <row r="26" spans="1:22" x14ac:dyDescent="0.2">
      <c r="A26" s="199">
        <v>101638803</v>
      </c>
      <c r="B26" s="200" t="s">
        <v>30</v>
      </c>
      <c r="C26" s="200" t="s">
        <v>17</v>
      </c>
      <c r="D26" s="197">
        <f>INDEX('BEFC_17-18'!$F$1:$F$505,MATCH('Base Analysis'!$A26,'BEFC_17-18'!A:A,0))</f>
        <v>1.3815</v>
      </c>
      <c r="E26" s="197">
        <f t="shared" si="0"/>
        <v>51</v>
      </c>
      <c r="F26" s="201">
        <f t="shared" si="1"/>
        <v>14483.398564421719</v>
      </c>
      <c r="G26" s="211">
        <f t="shared" si="2"/>
        <v>215</v>
      </c>
      <c r="H26" s="202">
        <f t="shared" si="3"/>
        <v>11563.95591254779</v>
      </c>
      <c r="I26" s="211">
        <f t="shared" si="4"/>
        <v>280</v>
      </c>
      <c r="K26" s="202">
        <f>INDEX('LECI_17-18'!$L$1:$L$506,MATCH('Base Analysis'!$A26,'LECI_17-18'!A:A,0))</f>
        <v>22657640.43</v>
      </c>
      <c r="L26" s="203">
        <f>INDEX('BEFC_17-18'!$T$1:$T$506,MATCH('Base Analysis'!$A26,'BEFC_17-18'!A:A,0))</f>
        <v>1564.3869999999999</v>
      </c>
      <c r="M26" s="203">
        <f>INDEX('BEFC_17-18'!$Z$1:$Z$506,MATCH('Base Analysis'!$A26,'BEFC_17-18'!A:A,0))</f>
        <v>394.94600000000003</v>
      </c>
      <c r="O26" s="202">
        <f>INDEX('BEFC_17-18'!$AF$1:$AF$505,MATCH('Base Analysis'!$A26,'BEFC_17-18'!A:A,0))</f>
        <v>8342298.0499999998</v>
      </c>
      <c r="P26" s="203">
        <f>INDEX('BEFC_17-18'!$AC$1:$AC$506,MATCH('Base Analysis'!$A26,'BEFC_17-18'!A:A,0))</f>
        <v>2986.6669999999999</v>
      </c>
      <c r="Q26" s="201">
        <f t="shared" si="5"/>
        <v>5555850.9546567518</v>
      </c>
      <c r="R26" s="201">
        <f t="shared" si="6"/>
        <v>2786447.095343248</v>
      </c>
      <c r="S26" s="204">
        <f t="shared" si="7"/>
        <v>1.5015338096871964</v>
      </c>
      <c r="U26" s="203">
        <f t="shared" si="8"/>
        <v>1959.3330000000001</v>
      </c>
      <c r="V26" s="202"/>
    </row>
    <row r="27" spans="1:22" x14ac:dyDescent="0.2">
      <c r="A27" s="199">
        <v>102027451</v>
      </c>
      <c r="B27" s="200" t="s">
        <v>31</v>
      </c>
      <c r="C27" s="200" t="s">
        <v>32</v>
      </c>
      <c r="D27" s="197">
        <f>INDEX('BEFC_17-18'!$F$1:$F$505,MATCH('Base Analysis'!$A27,'BEFC_17-18'!A:A,0))</f>
        <v>1.3210999999999999</v>
      </c>
      <c r="E27" s="197">
        <f t="shared" si="0"/>
        <v>74</v>
      </c>
      <c r="F27" s="201">
        <f t="shared" si="1"/>
        <v>20612.829589401863</v>
      </c>
      <c r="G27" s="211">
        <f t="shared" si="2"/>
        <v>11</v>
      </c>
      <c r="H27" s="202">
        <f t="shared" si="3"/>
        <v>14715.989469874114</v>
      </c>
      <c r="I27" s="211">
        <f t="shared" si="4"/>
        <v>70</v>
      </c>
      <c r="K27" s="202">
        <f>INDEX('LECI_17-18'!$L$1:$L$506,MATCH('Base Analysis'!$A27,'LECI_17-18'!A:A,0))</f>
        <v>561221718.47000003</v>
      </c>
      <c r="L27" s="203">
        <f>INDEX('BEFC_17-18'!$T$1:$T$506,MATCH('Base Analysis'!$A27,'BEFC_17-18'!A:A,0))</f>
        <v>27226.815999999999</v>
      </c>
      <c r="M27" s="203">
        <f>INDEX('BEFC_17-18'!$Z$1:$Z$506,MATCH('Base Analysis'!$A27,'BEFC_17-18'!A:A,0))</f>
        <v>10910.05</v>
      </c>
      <c r="O27" s="202">
        <f>INDEX('BEFC_17-18'!$AF$1:$AF$505,MATCH('Base Analysis'!$A27,'BEFC_17-18'!A:A,0))</f>
        <v>153804126.28</v>
      </c>
      <c r="P27" s="203">
        <f>INDEX('BEFC_17-18'!$AC$1:$AC$506,MATCH('Base Analysis'!$A27,'BEFC_17-18'!A:A,0))</f>
        <v>46140.387999999999</v>
      </c>
      <c r="Q27" s="201">
        <f t="shared" si="5"/>
        <v>85831168.562827036</v>
      </c>
      <c r="R27" s="201">
        <f t="shared" si="6"/>
        <v>67972957.717172965</v>
      </c>
      <c r="S27" s="204">
        <f t="shared" si="7"/>
        <v>1.7919379271577534</v>
      </c>
      <c r="U27" s="203">
        <f t="shared" si="8"/>
        <v>38136.865999999995</v>
      </c>
      <c r="V27" s="202"/>
    </row>
    <row r="28" spans="1:22" x14ac:dyDescent="0.2">
      <c r="A28" s="199">
        <v>103020603</v>
      </c>
      <c r="B28" s="200" t="s">
        <v>33</v>
      </c>
      <c r="C28" s="200" t="s">
        <v>32</v>
      </c>
      <c r="D28" s="197">
        <f>INDEX('BEFC_17-18'!$F$1:$F$505,MATCH('Base Analysis'!$A28,'BEFC_17-18'!A:A,0))</f>
        <v>1.0916999999999999</v>
      </c>
      <c r="E28" s="197">
        <f t="shared" si="0"/>
        <v>203</v>
      </c>
      <c r="F28" s="201">
        <f t="shared" si="1"/>
        <v>18995.654511253866</v>
      </c>
      <c r="G28" s="211">
        <f t="shared" si="2"/>
        <v>29</v>
      </c>
      <c r="H28" s="202">
        <f t="shared" si="3"/>
        <v>15841.513525465693</v>
      </c>
      <c r="I28" s="211">
        <f t="shared" si="4"/>
        <v>44</v>
      </c>
      <c r="K28" s="202">
        <f>INDEX('LECI_17-18'!$L$1:$L$506,MATCH('Base Analysis'!$A28,'LECI_17-18'!A:A,0))</f>
        <v>18197495.100000001</v>
      </c>
      <c r="L28" s="203">
        <f>INDEX('BEFC_17-18'!$T$1:$T$506,MATCH('Base Analysis'!$A28,'BEFC_17-18'!A:A,0))</f>
        <v>957.98199999999997</v>
      </c>
      <c r="M28" s="203">
        <f>INDEX('BEFC_17-18'!$Z$1:$Z$506,MATCH('Base Analysis'!$A28,'BEFC_17-18'!A:A,0))</f>
        <v>190.74</v>
      </c>
      <c r="O28" s="202">
        <f>INDEX('BEFC_17-18'!$AF$1:$AF$505,MATCH('Base Analysis'!$A28,'BEFC_17-18'!A:A,0))</f>
        <v>2317633.58</v>
      </c>
      <c r="P28" s="203">
        <f>INDEX('BEFC_17-18'!$AC$1:$AC$506,MATCH('Base Analysis'!$A28,'BEFC_17-18'!A:A,0))</f>
        <v>1337.45</v>
      </c>
      <c r="Q28" s="201">
        <f t="shared" si="5"/>
        <v>2487948.2243268746</v>
      </c>
      <c r="R28" s="201">
        <f t="shared" si="6"/>
        <v>-170314.64432687452</v>
      </c>
      <c r="S28" s="204">
        <f t="shared" si="7"/>
        <v>0.93154413638452871</v>
      </c>
      <c r="U28" s="203">
        <f t="shared" si="8"/>
        <v>1148.722</v>
      </c>
      <c r="V28" s="202"/>
    </row>
    <row r="29" spans="1:22" x14ac:dyDescent="0.2">
      <c r="A29" s="199">
        <v>103020753</v>
      </c>
      <c r="B29" s="200" t="s">
        <v>34</v>
      </c>
      <c r="C29" s="200" t="s">
        <v>32</v>
      </c>
      <c r="D29" s="197">
        <f>INDEX('BEFC_17-18'!$F$1:$F$505,MATCH('Base Analysis'!$A29,'BEFC_17-18'!A:A,0))</f>
        <v>0.61970000000000003</v>
      </c>
      <c r="E29" s="197">
        <f t="shared" si="0"/>
        <v>470</v>
      </c>
      <c r="F29" s="201">
        <f t="shared" si="1"/>
        <v>14752.701970492535</v>
      </c>
      <c r="G29" s="211">
        <f t="shared" si="2"/>
        <v>196</v>
      </c>
      <c r="H29" s="202">
        <f t="shared" si="3"/>
        <v>14271.237032293264</v>
      </c>
      <c r="I29" s="211">
        <f t="shared" si="4"/>
        <v>89</v>
      </c>
      <c r="K29" s="202">
        <f>INDEX('LECI_17-18'!$L$1:$L$506,MATCH('Base Analysis'!$A29,'LECI_17-18'!A:A,0))</f>
        <v>24379297.34</v>
      </c>
      <c r="L29" s="203">
        <f>INDEX('BEFC_17-18'!$T$1:$T$506,MATCH('Base Analysis'!$A29,'BEFC_17-18'!A:A,0))</f>
        <v>1652.5309999999999</v>
      </c>
      <c r="M29" s="203">
        <f>INDEX('BEFC_17-18'!$Z$1:$Z$506,MATCH('Base Analysis'!$A29,'BEFC_17-18'!A:A,0))</f>
        <v>55.750999999999998</v>
      </c>
      <c r="O29" s="202">
        <f>INDEX('BEFC_17-18'!$AF$1:$AF$505,MATCH('Base Analysis'!$A29,'BEFC_17-18'!A:A,0))</f>
        <v>2401883.94</v>
      </c>
      <c r="P29" s="203">
        <f>INDEX('BEFC_17-18'!$AC$1:$AC$506,MATCH('Base Analysis'!$A29,'BEFC_17-18'!A:A,0))</f>
        <v>974.60400000000004</v>
      </c>
      <c r="Q29" s="201">
        <f t="shared" si="5"/>
        <v>1812975.6560782602</v>
      </c>
      <c r="R29" s="201">
        <f t="shared" si="6"/>
        <v>588908.28392173979</v>
      </c>
      <c r="S29" s="204">
        <f t="shared" si="7"/>
        <v>1.3248296699116398</v>
      </c>
      <c r="U29" s="203">
        <f t="shared" si="8"/>
        <v>1708.2819999999999</v>
      </c>
      <c r="V29" s="202"/>
    </row>
    <row r="30" spans="1:22" x14ac:dyDescent="0.2">
      <c r="A30" s="199">
        <v>103021003</v>
      </c>
      <c r="B30" s="200" t="s">
        <v>35</v>
      </c>
      <c r="C30" s="200" t="s">
        <v>32</v>
      </c>
      <c r="D30" s="197">
        <f>INDEX('BEFC_17-18'!$F$1:$F$505,MATCH('Base Analysis'!$A30,'BEFC_17-18'!A:A,0))</f>
        <v>0.49130000000000001</v>
      </c>
      <c r="E30" s="197">
        <f t="shared" si="0"/>
        <v>493</v>
      </c>
      <c r="F30" s="201">
        <f t="shared" si="1"/>
        <v>14587.170174364979</v>
      </c>
      <c r="G30" s="211">
        <f t="shared" si="2"/>
        <v>209</v>
      </c>
      <c r="H30" s="202">
        <f t="shared" si="3"/>
        <v>14199.045673324397</v>
      </c>
      <c r="I30" s="211">
        <f t="shared" si="4"/>
        <v>90</v>
      </c>
      <c r="K30" s="202">
        <f>INDEX('LECI_17-18'!$L$1:$L$506,MATCH('Base Analysis'!$A30,'LECI_17-18'!A:A,0))</f>
        <v>65789304.460000001</v>
      </c>
      <c r="L30" s="203">
        <f>INDEX('BEFC_17-18'!$T$1:$T$506,MATCH('Base Analysis'!$A30,'BEFC_17-18'!A:A,0))</f>
        <v>4510.08</v>
      </c>
      <c r="M30" s="203">
        <f>INDEX('BEFC_17-18'!$Z$1:$Z$506,MATCH('Base Analysis'!$A30,'BEFC_17-18'!A:A,0))</f>
        <v>123.28100000000001</v>
      </c>
      <c r="O30" s="202">
        <f>INDEX('BEFC_17-18'!$AF$1:$AF$505,MATCH('Base Analysis'!$A30,'BEFC_17-18'!A:A,0))</f>
        <v>4759698.3</v>
      </c>
      <c r="P30" s="203">
        <f>INDEX('BEFC_17-18'!$AC$1:$AC$506,MATCH('Base Analysis'!$A30,'BEFC_17-18'!A:A,0))</f>
        <v>2487.9059999999999</v>
      </c>
      <c r="Q30" s="201">
        <f t="shared" si="5"/>
        <v>4628046.8914667293</v>
      </c>
      <c r="R30" s="201">
        <f t="shared" si="6"/>
        <v>131651.40853327047</v>
      </c>
      <c r="S30" s="204">
        <f t="shared" si="7"/>
        <v>1.0284464292650128</v>
      </c>
      <c r="U30" s="203">
        <f t="shared" si="8"/>
        <v>4633.3609999999999</v>
      </c>
      <c r="V30" s="202"/>
    </row>
    <row r="31" spans="1:22" x14ac:dyDescent="0.2">
      <c r="A31" s="199">
        <v>103021102</v>
      </c>
      <c r="B31" s="200" t="s">
        <v>36</v>
      </c>
      <c r="C31" s="200" t="s">
        <v>32</v>
      </c>
      <c r="D31" s="197">
        <f>INDEX('BEFC_17-18'!$F$1:$F$505,MATCH('Base Analysis'!$A31,'BEFC_17-18'!A:A,0))</f>
        <v>0.94840000000000002</v>
      </c>
      <c r="E31" s="197">
        <f t="shared" si="0"/>
        <v>314</v>
      </c>
      <c r="F31" s="201">
        <f t="shared" si="1"/>
        <v>12738.139192133744</v>
      </c>
      <c r="G31" s="211">
        <f t="shared" si="2"/>
        <v>404</v>
      </c>
      <c r="H31" s="202">
        <f t="shared" si="3"/>
        <v>10997.386435795279</v>
      </c>
      <c r="I31" s="211">
        <f t="shared" si="4"/>
        <v>346</v>
      </c>
      <c r="K31" s="202">
        <f>INDEX('LECI_17-18'!$L$1:$L$506,MATCH('Base Analysis'!$A31,'LECI_17-18'!A:A,0))</f>
        <v>54536776.159999996</v>
      </c>
      <c r="L31" s="203">
        <f>INDEX('BEFC_17-18'!$T$1:$T$506,MATCH('Base Analysis'!$A31,'BEFC_17-18'!A:A,0))</f>
        <v>4281.3770000000004</v>
      </c>
      <c r="M31" s="203">
        <f>INDEX('BEFC_17-18'!$Z$1:$Z$506,MATCH('Base Analysis'!$A31,'BEFC_17-18'!A:A,0))</f>
        <v>677.69</v>
      </c>
      <c r="O31" s="202">
        <f>INDEX('BEFC_17-18'!$AF$1:$AF$505,MATCH('Base Analysis'!$A31,'BEFC_17-18'!A:A,0))</f>
        <v>9067892.4199999999</v>
      </c>
      <c r="P31" s="203">
        <f>INDEX('BEFC_17-18'!$AC$1:$AC$506,MATCH('Base Analysis'!$A31,'BEFC_17-18'!A:A,0))</f>
        <v>4221.1959999999999</v>
      </c>
      <c r="Q31" s="201">
        <f t="shared" si="5"/>
        <v>7852343.7083522407</v>
      </c>
      <c r="R31" s="201">
        <f t="shared" si="6"/>
        <v>1215548.7116477592</v>
      </c>
      <c r="S31" s="204">
        <f t="shared" si="7"/>
        <v>1.1548007520805319</v>
      </c>
      <c r="U31" s="203">
        <f t="shared" si="8"/>
        <v>4959.0670000000009</v>
      </c>
      <c r="V31" s="202"/>
    </row>
    <row r="32" spans="1:22" x14ac:dyDescent="0.2">
      <c r="A32" s="199">
        <v>103021252</v>
      </c>
      <c r="B32" s="200" t="s">
        <v>37</v>
      </c>
      <c r="C32" s="200" t="s">
        <v>32</v>
      </c>
      <c r="D32" s="197">
        <f>INDEX('BEFC_17-18'!$F$1:$F$505,MATCH('Base Analysis'!$A32,'BEFC_17-18'!A:A,0))</f>
        <v>0.7611</v>
      </c>
      <c r="E32" s="197">
        <f t="shared" si="0"/>
        <v>430</v>
      </c>
      <c r="F32" s="201">
        <f t="shared" si="1"/>
        <v>17415.312909473254</v>
      </c>
      <c r="G32" s="211">
        <f t="shared" si="2"/>
        <v>68</v>
      </c>
      <c r="H32" s="202">
        <f t="shared" si="3"/>
        <v>16138.828611819712</v>
      </c>
      <c r="I32" s="211">
        <f t="shared" si="4"/>
        <v>36</v>
      </c>
      <c r="K32" s="202">
        <f>INDEX('LECI_17-18'!$L$1:$L$506,MATCH('Base Analysis'!$A32,'LECI_17-18'!A:A,0))</f>
        <v>73565364.239999995</v>
      </c>
      <c r="L32" s="203">
        <f>INDEX('BEFC_17-18'!$T$1:$T$506,MATCH('Base Analysis'!$A32,'BEFC_17-18'!A:A,0))</f>
        <v>4224.1769999999997</v>
      </c>
      <c r="M32" s="203">
        <f>INDEX('BEFC_17-18'!$Z$1:$Z$506,MATCH('Base Analysis'!$A32,'BEFC_17-18'!A:A,0))</f>
        <v>334.10700000000003</v>
      </c>
      <c r="O32" s="202">
        <f>INDEX('BEFC_17-18'!$AF$1:$AF$505,MATCH('Base Analysis'!$A32,'BEFC_17-18'!A:A,0))</f>
        <v>8559092.2899999991</v>
      </c>
      <c r="P32" s="203">
        <f>INDEX('BEFC_17-18'!$AC$1:$AC$506,MATCH('Base Analysis'!$A32,'BEFC_17-18'!A:A,0))</f>
        <v>3216.2620000000002</v>
      </c>
      <c r="Q32" s="201">
        <f t="shared" si="5"/>
        <v>5982947.6480391808</v>
      </c>
      <c r="R32" s="201">
        <f t="shared" si="6"/>
        <v>2576144.6419608183</v>
      </c>
      <c r="S32" s="204">
        <f t="shared" si="7"/>
        <v>1.4305811772906136</v>
      </c>
      <c r="U32" s="203">
        <f t="shared" si="8"/>
        <v>4558.2839999999997</v>
      </c>
      <c r="V32" s="202"/>
    </row>
    <row r="33" spans="1:22" x14ac:dyDescent="0.2">
      <c r="A33" s="199">
        <v>103021453</v>
      </c>
      <c r="B33" s="200" t="s">
        <v>38</v>
      </c>
      <c r="C33" s="200" t="s">
        <v>32</v>
      </c>
      <c r="D33" s="197">
        <f>INDEX('BEFC_17-18'!$F$1:$F$505,MATCH('Base Analysis'!$A33,'BEFC_17-18'!A:A,0))</f>
        <v>1.0369999999999999</v>
      </c>
      <c r="E33" s="197">
        <f t="shared" si="0"/>
        <v>254</v>
      </c>
      <c r="F33" s="201">
        <f t="shared" si="1"/>
        <v>15305.219002292355</v>
      </c>
      <c r="G33" s="211">
        <f t="shared" si="2"/>
        <v>152</v>
      </c>
      <c r="H33" s="202">
        <f t="shared" si="3"/>
        <v>13299.924927371729</v>
      </c>
      <c r="I33" s="211">
        <f t="shared" si="4"/>
        <v>138</v>
      </c>
      <c r="K33" s="202">
        <f>INDEX('LECI_17-18'!$L$1:$L$506,MATCH('Base Analysis'!$A33,'LECI_17-18'!A:A,0))</f>
        <v>18934943.52</v>
      </c>
      <c r="L33" s="203">
        <f>INDEX('BEFC_17-18'!$T$1:$T$506,MATCH('Base Analysis'!$A33,'BEFC_17-18'!A:A,0))</f>
        <v>1237.1559999999999</v>
      </c>
      <c r="M33" s="203">
        <f>INDEX('BEFC_17-18'!$Z$1:$Z$506,MATCH('Base Analysis'!$A33,'BEFC_17-18'!A:A,0))</f>
        <v>186.53200000000001</v>
      </c>
      <c r="O33" s="202">
        <f>INDEX('BEFC_17-18'!$AF$1:$AF$505,MATCH('Base Analysis'!$A33,'BEFC_17-18'!A:A,0))</f>
        <v>4577213.3899999997</v>
      </c>
      <c r="P33" s="203">
        <f>INDEX('BEFC_17-18'!$AC$1:$AC$506,MATCH('Base Analysis'!$A33,'BEFC_17-18'!A:A,0))</f>
        <v>1879.405</v>
      </c>
      <c r="Q33" s="201">
        <f t="shared" si="5"/>
        <v>3496102.5328356568</v>
      </c>
      <c r="R33" s="201">
        <f t="shared" si="6"/>
        <v>1081110.8571643429</v>
      </c>
      <c r="S33" s="204">
        <f t="shared" si="7"/>
        <v>1.3092331666507113</v>
      </c>
      <c r="U33" s="203">
        <f t="shared" si="8"/>
        <v>1423.6879999999999</v>
      </c>
      <c r="V33" s="202"/>
    </row>
    <row r="34" spans="1:22" x14ac:dyDescent="0.2">
      <c r="A34" s="199">
        <v>103021603</v>
      </c>
      <c r="B34" s="200" t="s">
        <v>39</v>
      </c>
      <c r="C34" s="200" t="s">
        <v>32</v>
      </c>
      <c r="D34" s="197">
        <f>INDEX('BEFC_17-18'!$F$1:$F$505,MATCH('Base Analysis'!$A34,'BEFC_17-18'!A:A,0))</f>
        <v>1.1334</v>
      </c>
      <c r="E34" s="197">
        <f t="shared" si="0"/>
        <v>174</v>
      </c>
      <c r="F34" s="201">
        <f t="shared" si="1"/>
        <v>17924.341101898015</v>
      </c>
      <c r="G34" s="211">
        <f t="shared" si="2"/>
        <v>51</v>
      </c>
      <c r="H34" s="202">
        <f t="shared" si="3"/>
        <v>14483.108451271684</v>
      </c>
      <c r="I34" s="211">
        <f t="shared" si="4"/>
        <v>81</v>
      </c>
      <c r="K34" s="202">
        <f>INDEX('LECI_17-18'!$L$1:$L$506,MATCH('Base Analysis'!$A34,'LECI_17-18'!A:A,0))</f>
        <v>25990097.43</v>
      </c>
      <c r="L34" s="203">
        <f>INDEX('BEFC_17-18'!$T$1:$T$506,MATCH('Base Analysis'!$A34,'BEFC_17-18'!A:A,0))</f>
        <v>1449.989</v>
      </c>
      <c r="M34" s="203">
        <f>INDEX('BEFC_17-18'!$Z$1:$Z$506,MATCH('Base Analysis'!$A34,'BEFC_17-18'!A:A,0))</f>
        <v>344.52199999999999</v>
      </c>
      <c r="O34" s="202">
        <f>INDEX('BEFC_17-18'!$AF$1:$AF$505,MATCH('Base Analysis'!$A34,'BEFC_17-18'!A:A,0))</f>
        <v>4001169.89</v>
      </c>
      <c r="P34" s="203">
        <f>INDEX('BEFC_17-18'!$AC$1:$AC$506,MATCH('Base Analysis'!$A34,'BEFC_17-18'!A:A,0))</f>
        <v>1695.3579999999999</v>
      </c>
      <c r="Q34" s="201">
        <f t="shared" si="5"/>
        <v>3153735.0373459649</v>
      </c>
      <c r="R34" s="201">
        <f t="shared" si="6"/>
        <v>847434.8526540352</v>
      </c>
      <c r="S34" s="204">
        <f t="shared" si="7"/>
        <v>1.2687083228676042</v>
      </c>
      <c r="U34" s="203">
        <f t="shared" si="8"/>
        <v>1794.511</v>
      </c>
      <c r="V34" s="202"/>
    </row>
    <row r="35" spans="1:22" x14ac:dyDescent="0.2">
      <c r="A35" s="199">
        <v>103021752</v>
      </c>
      <c r="B35" s="200" t="s">
        <v>40</v>
      </c>
      <c r="C35" s="200" t="s">
        <v>32</v>
      </c>
      <c r="D35" s="197">
        <f>INDEX('BEFC_17-18'!$F$1:$F$505,MATCH('Base Analysis'!$A35,'BEFC_17-18'!A:A,0))</f>
        <v>0.89449999999999996</v>
      </c>
      <c r="E35" s="197">
        <f t="shared" si="0"/>
        <v>348</v>
      </c>
      <c r="F35" s="201">
        <f t="shared" si="1"/>
        <v>16193.627520608416</v>
      </c>
      <c r="G35" s="211">
        <f t="shared" si="2"/>
        <v>109</v>
      </c>
      <c r="H35" s="202">
        <f t="shared" si="3"/>
        <v>14595.131792059481</v>
      </c>
      <c r="I35" s="211">
        <f t="shared" si="4"/>
        <v>74</v>
      </c>
      <c r="K35" s="202">
        <f>INDEX('LECI_17-18'!$L$1:$L$506,MATCH('Base Analysis'!$A35,'LECI_17-18'!A:A,0))</f>
        <v>55293189.75</v>
      </c>
      <c r="L35" s="203">
        <f>INDEX('BEFC_17-18'!$T$1:$T$506,MATCH('Base Analysis'!$A35,'BEFC_17-18'!A:A,0))</f>
        <v>3414.5030000000002</v>
      </c>
      <c r="M35" s="203">
        <f>INDEX('BEFC_17-18'!$Z$1:$Z$506,MATCH('Base Analysis'!$A35,'BEFC_17-18'!A:A,0))</f>
        <v>373.96499999999997</v>
      </c>
      <c r="O35" s="202">
        <f>INDEX('BEFC_17-18'!$AF$1:$AF$505,MATCH('Base Analysis'!$A35,'BEFC_17-18'!A:A,0))</f>
        <v>4590786.63</v>
      </c>
      <c r="P35" s="203">
        <f>INDEX('BEFC_17-18'!$AC$1:$AC$506,MATCH('Base Analysis'!$A35,'BEFC_17-18'!A:A,0))</f>
        <v>2748.866</v>
      </c>
      <c r="Q35" s="201">
        <f t="shared" si="5"/>
        <v>5113489.3144510211</v>
      </c>
      <c r="R35" s="201">
        <f t="shared" si="6"/>
        <v>-522702.68445102125</v>
      </c>
      <c r="S35" s="204">
        <f t="shared" si="7"/>
        <v>0.89777964667417354</v>
      </c>
      <c r="U35" s="203">
        <f t="shared" si="8"/>
        <v>3788.4680000000003</v>
      </c>
      <c r="V35" s="202"/>
    </row>
    <row r="36" spans="1:22" x14ac:dyDescent="0.2">
      <c r="A36" s="199">
        <v>103021903</v>
      </c>
      <c r="B36" s="200" t="s">
        <v>41</v>
      </c>
      <c r="C36" s="200" t="s">
        <v>32</v>
      </c>
      <c r="D36" s="197">
        <f>INDEX('BEFC_17-18'!$F$1:$F$505,MATCH('Base Analysis'!$A36,'BEFC_17-18'!A:A,0))</f>
        <v>1.7744</v>
      </c>
      <c r="E36" s="197">
        <f t="shared" si="0"/>
        <v>8</v>
      </c>
      <c r="F36" s="201">
        <f t="shared" si="1"/>
        <v>16420.450377272136</v>
      </c>
      <c r="G36" s="211">
        <f t="shared" si="2"/>
        <v>99</v>
      </c>
      <c r="H36" s="202">
        <f t="shared" si="3"/>
        <v>11674.599010111611</v>
      </c>
      <c r="I36" s="211">
        <f t="shared" si="4"/>
        <v>272</v>
      </c>
      <c r="K36" s="202">
        <f>INDEX('LECI_17-18'!$L$1:$L$506,MATCH('Base Analysis'!$A36,'LECI_17-18'!A:A,0))</f>
        <v>14817798</v>
      </c>
      <c r="L36" s="203">
        <f>INDEX('BEFC_17-18'!$T$1:$T$506,MATCH('Base Analysis'!$A36,'BEFC_17-18'!A:A,0))</f>
        <v>902.399</v>
      </c>
      <c r="M36" s="203">
        <f>INDEX('BEFC_17-18'!$Z$1:$Z$506,MATCH('Base Analysis'!$A36,'BEFC_17-18'!A:A,0))</f>
        <v>366.83499999999998</v>
      </c>
      <c r="O36" s="202">
        <f>INDEX('BEFC_17-18'!$AF$1:$AF$505,MATCH('Base Analysis'!$A36,'BEFC_17-18'!A:A,0))</f>
        <v>6835557.25</v>
      </c>
      <c r="P36" s="203">
        <f>INDEX('BEFC_17-18'!$AC$1:$AC$506,MATCH('Base Analysis'!$A36,'BEFC_17-18'!A:A,0))</f>
        <v>3311.9569999999999</v>
      </c>
      <c r="Q36" s="201">
        <f t="shared" si="5"/>
        <v>6160961.185238298</v>
      </c>
      <c r="R36" s="201">
        <f t="shared" si="6"/>
        <v>674596.06476170197</v>
      </c>
      <c r="S36" s="204">
        <f t="shared" si="7"/>
        <v>1.10949526291093</v>
      </c>
      <c r="U36" s="203">
        <f t="shared" si="8"/>
        <v>1269.2339999999999</v>
      </c>
      <c r="V36" s="202"/>
    </row>
    <row r="37" spans="1:22" x14ac:dyDescent="0.2">
      <c r="A37" s="199">
        <v>103022103</v>
      </c>
      <c r="B37" s="200" t="s">
        <v>42</v>
      </c>
      <c r="C37" s="200" t="s">
        <v>32</v>
      </c>
      <c r="D37" s="197">
        <f>INDEX('BEFC_17-18'!$F$1:$F$505,MATCH('Base Analysis'!$A37,'BEFC_17-18'!A:A,0))</f>
        <v>1.5142</v>
      </c>
      <c r="E37" s="197">
        <f t="shared" si="0"/>
        <v>23</v>
      </c>
      <c r="F37" s="201">
        <f t="shared" si="1"/>
        <v>17283.316056538075</v>
      </c>
      <c r="G37" s="211">
        <f t="shared" si="2"/>
        <v>73</v>
      </c>
      <c r="H37" s="202">
        <f t="shared" si="3"/>
        <v>13593.992896252403</v>
      </c>
      <c r="I37" s="211">
        <f t="shared" si="4"/>
        <v>118</v>
      </c>
      <c r="K37" s="202">
        <f>INDEX('LECI_17-18'!$L$1:$L$506,MATCH('Base Analysis'!$A37,'LECI_17-18'!A:A,0))</f>
        <v>12071221</v>
      </c>
      <c r="L37" s="203">
        <f>INDEX('BEFC_17-18'!$T$1:$T$506,MATCH('Base Analysis'!$A37,'BEFC_17-18'!A:A,0))</f>
        <v>698.43200000000002</v>
      </c>
      <c r="M37" s="203">
        <f>INDEX('BEFC_17-18'!$Z$1:$Z$506,MATCH('Base Analysis'!$A37,'BEFC_17-18'!A:A,0))</f>
        <v>189.55</v>
      </c>
      <c r="O37" s="202">
        <f>INDEX('BEFC_17-18'!$AF$1:$AF$505,MATCH('Base Analysis'!$A37,'BEFC_17-18'!A:A,0))</f>
        <v>1635776.86</v>
      </c>
      <c r="P37" s="203">
        <f>INDEX('BEFC_17-18'!$AC$1:$AC$506,MATCH('Base Analysis'!$A37,'BEFC_17-18'!A:A,0))</f>
        <v>1740.6289999999999</v>
      </c>
      <c r="Q37" s="201">
        <f t="shared" si="5"/>
        <v>3237948.9549230719</v>
      </c>
      <c r="R37" s="201">
        <f t="shared" si="6"/>
        <v>-1602172.0949230718</v>
      </c>
      <c r="S37" s="204">
        <f t="shared" si="7"/>
        <v>0.50518920550397106</v>
      </c>
      <c r="U37" s="203">
        <f t="shared" si="8"/>
        <v>887.98199999999997</v>
      </c>
      <c r="V37" s="202"/>
    </row>
    <row r="38" spans="1:22" x14ac:dyDescent="0.2">
      <c r="A38" s="199">
        <v>103022253</v>
      </c>
      <c r="B38" s="200" t="s">
        <v>43</v>
      </c>
      <c r="C38" s="200" t="s">
        <v>32</v>
      </c>
      <c r="D38" s="197">
        <f>INDEX('BEFC_17-18'!$F$1:$F$505,MATCH('Base Analysis'!$A38,'BEFC_17-18'!A:A,0))</f>
        <v>0.92369999999999997</v>
      </c>
      <c r="E38" s="197">
        <f t="shared" si="0"/>
        <v>329</v>
      </c>
      <c r="F38" s="201">
        <f t="shared" si="1"/>
        <v>14971.971908554142</v>
      </c>
      <c r="G38" s="211">
        <f t="shared" si="2"/>
        <v>180</v>
      </c>
      <c r="H38" s="202">
        <f t="shared" si="3"/>
        <v>13697.686804966679</v>
      </c>
      <c r="I38" s="211">
        <f t="shared" si="4"/>
        <v>111</v>
      </c>
      <c r="K38" s="202">
        <f>INDEX('LECI_17-18'!$L$1:$L$506,MATCH('Base Analysis'!$A38,'LECI_17-18'!A:A,0))</f>
        <v>30012755</v>
      </c>
      <c r="L38" s="203">
        <f>INDEX('BEFC_17-18'!$T$1:$T$506,MATCH('Base Analysis'!$A38,'BEFC_17-18'!A:A,0))</f>
        <v>2004.596</v>
      </c>
      <c r="M38" s="203">
        <f>INDEX('BEFC_17-18'!$Z$1:$Z$506,MATCH('Base Analysis'!$A38,'BEFC_17-18'!A:A,0))</f>
        <v>186.48599999999999</v>
      </c>
      <c r="O38" s="202">
        <f>INDEX('BEFC_17-18'!$AF$1:$AF$505,MATCH('Base Analysis'!$A38,'BEFC_17-18'!A:A,0))</f>
        <v>5762103.0099999998</v>
      </c>
      <c r="P38" s="203">
        <f>INDEX('BEFC_17-18'!$AC$1:$AC$506,MATCH('Base Analysis'!$A38,'BEFC_17-18'!A:A,0))</f>
        <v>2180.7220000000002</v>
      </c>
      <c r="Q38" s="201">
        <f t="shared" si="5"/>
        <v>4056617.7633934361</v>
      </c>
      <c r="R38" s="201">
        <f t="shared" si="6"/>
        <v>1705485.2466065637</v>
      </c>
      <c r="S38" s="204">
        <f t="shared" si="7"/>
        <v>1.4204204946289771</v>
      </c>
      <c r="U38" s="203">
        <f t="shared" si="8"/>
        <v>2191.0819999999999</v>
      </c>
      <c r="V38" s="202"/>
    </row>
    <row r="39" spans="1:22" x14ac:dyDescent="0.2">
      <c r="A39" s="199">
        <v>103022503</v>
      </c>
      <c r="B39" s="200" t="s">
        <v>44</v>
      </c>
      <c r="C39" s="200" t="s">
        <v>32</v>
      </c>
      <c r="D39" s="197">
        <f>INDEX('BEFC_17-18'!$F$1:$F$505,MATCH('Base Analysis'!$A39,'BEFC_17-18'!A:A,0))</f>
        <v>2.7103000000000002</v>
      </c>
      <c r="E39" s="197">
        <f t="shared" si="0"/>
        <v>1</v>
      </c>
      <c r="F39" s="201">
        <f t="shared" si="1"/>
        <v>19611.618751509148</v>
      </c>
      <c r="G39" s="211">
        <f t="shared" si="2"/>
        <v>22</v>
      </c>
      <c r="H39" s="202">
        <f t="shared" si="3"/>
        <v>12624.785509169344</v>
      </c>
      <c r="I39" s="211">
        <f t="shared" si="4"/>
        <v>177</v>
      </c>
      <c r="K39" s="202">
        <f>INDEX('LECI_17-18'!$L$1:$L$506,MATCH('Base Analysis'!$A39,'LECI_17-18'!A:A,0))</f>
        <v>15756641.300000001</v>
      </c>
      <c r="L39" s="203">
        <f>INDEX('BEFC_17-18'!$T$1:$T$506,MATCH('Base Analysis'!$A39,'BEFC_17-18'!A:A,0))</f>
        <v>803.43399999999997</v>
      </c>
      <c r="M39" s="203">
        <f>INDEX('BEFC_17-18'!$Z$1:$Z$506,MATCH('Base Analysis'!$A39,'BEFC_17-18'!A:A,0))</f>
        <v>444.63799999999998</v>
      </c>
      <c r="O39" s="202">
        <f>INDEX('BEFC_17-18'!$AF$1:$AF$505,MATCH('Base Analysis'!$A39,'BEFC_17-18'!A:A,0))</f>
        <v>11073770.449999999</v>
      </c>
      <c r="P39" s="203">
        <f>INDEX('BEFC_17-18'!$AC$1:$AC$506,MATCH('Base Analysis'!$A39,'BEFC_17-18'!A:A,0))</f>
        <v>5346.8339999999998</v>
      </c>
      <c r="Q39" s="201">
        <f t="shared" si="5"/>
        <v>9946275.4914729949</v>
      </c>
      <c r="R39" s="201">
        <f t="shared" si="6"/>
        <v>1127494.9585270043</v>
      </c>
      <c r="S39" s="204">
        <f t="shared" si="7"/>
        <v>1.1133585088703417</v>
      </c>
      <c r="U39" s="203">
        <f t="shared" si="8"/>
        <v>1248.0719999999999</v>
      </c>
      <c r="V39" s="202"/>
    </row>
    <row r="40" spans="1:22" x14ac:dyDescent="0.2">
      <c r="A40" s="199">
        <v>103022803</v>
      </c>
      <c r="B40" s="200" t="s">
        <v>45</v>
      </c>
      <c r="C40" s="200" t="s">
        <v>32</v>
      </c>
      <c r="D40" s="197">
        <f>INDEX('BEFC_17-18'!$F$1:$F$505,MATCH('Base Analysis'!$A40,'BEFC_17-18'!A:A,0))</f>
        <v>1.3913</v>
      </c>
      <c r="E40" s="197">
        <f t="shared" si="0"/>
        <v>45</v>
      </c>
      <c r="F40" s="201">
        <f t="shared" si="1"/>
        <v>15090.535528448259</v>
      </c>
      <c r="G40" s="211">
        <f t="shared" si="2"/>
        <v>171</v>
      </c>
      <c r="H40" s="202">
        <f t="shared" si="3"/>
        <v>12245.574609814785</v>
      </c>
      <c r="I40" s="211">
        <f t="shared" si="4"/>
        <v>212</v>
      </c>
      <c r="K40" s="202">
        <f>INDEX('LECI_17-18'!$L$1:$L$506,MATCH('Base Analysis'!$A40,'LECI_17-18'!A:A,0))</f>
        <v>28464507.550000001</v>
      </c>
      <c r="L40" s="203">
        <f>INDEX('BEFC_17-18'!$T$1:$T$506,MATCH('Base Analysis'!$A40,'BEFC_17-18'!A:A,0))</f>
        <v>1886.249</v>
      </c>
      <c r="M40" s="203">
        <f>INDEX('BEFC_17-18'!$Z$1:$Z$506,MATCH('Base Analysis'!$A40,'BEFC_17-18'!A:A,0))</f>
        <v>438.22399999999999</v>
      </c>
      <c r="O40" s="202">
        <f>INDEX('BEFC_17-18'!$AF$1:$AF$505,MATCH('Base Analysis'!$A40,'BEFC_17-18'!A:A,0))</f>
        <v>6112807.1200000001</v>
      </c>
      <c r="P40" s="203">
        <f>INDEX('BEFC_17-18'!$AC$1:$AC$506,MATCH('Base Analysis'!$A40,'BEFC_17-18'!A:A,0))</f>
        <v>4914.7780000000002</v>
      </c>
      <c r="Q40" s="201">
        <f t="shared" si="5"/>
        <v>9142557.253026871</v>
      </c>
      <c r="R40" s="201">
        <f t="shared" si="6"/>
        <v>-3029750.1330268709</v>
      </c>
      <c r="S40" s="204">
        <f t="shared" si="7"/>
        <v>0.66861020946586947</v>
      </c>
      <c r="U40" s="203">
        <f t="shared" si="8"/>
        <v>2324.473</v>
      </c>
      <c r="V40" s="202"/>
    </row>
    <row r="41" spans="1:22" x14ac:dyDescent="0.2">
      <c r="A41" s="199">
        <v>103023153</v>
      </c>
      <c r="B41" s="200" t="s">
        <v>46</v>
      </c>
      <c r="C41" s="200" t="s">
        <v>32</v>
      </c>
      <c r="D41" s="197">
        <f>INDEX('BEFC_17-18'!$F$1:$F$505,MATCH('Base Analysis'!$A41,'BEFC_17-18'!A:A,0))</f>
        <v>0.96450000000000002</v>
      </c>
      <c r="E41" s="197">
        <f t="shared" si="0"/>
        <v>305</v>
      </c>
      <c r="F41" s="201">
        <f t="shared" si="1"/>
        <v>14749.803483892456</v>
      </c>
      <c r="G41" s="211">
        <f t="shared" si="2"/>
        <v>197</v>
      </c>
      <c r="H41" s="202">
        <f t="shared" si="3"/>
        <v>13158.076759679514</v>
      </c>
      <c r="I41" s="211">
        <f t="shared" si="4"/>
        <v>145</v>
      </c>
      <c r="K41" s="202">
        <f>INDEX('LECI_17-18'!$L$1:$L$506,MATCH('Base Analysis'!$A41,'LECI_17-18'!A:A,0))</f>
        <v>35246513.899999999</v>
      </c>
      <c r="L41" s="203">
        <f>INDEX('BEFC_17-18'!$T$1:$T$506,MATCH('Base Analysis'!$A41,'BEFC_17-18'!A:A,0))</f>
        <v>2389.6260000000002</v>
      </c>
      <c r="M41" s="203">
        <f>INDEX('BEFC_17-18'!$Z$1:$Z$506,MATCH('Base Analysis'!$A41,'BEFC_17-18'!A:A,0))</f>
        <v>289.072</v>
      </c>
      <c r="O41" s="202">
        <f>INDEX('BEFC_17-18'!$AF$1:$AF$505,MATCH('Base Analysis'!$A41,'BEFC_17-18'!A:A,0))</f>
        <v>8957625.5199999996</v>
      </c>
      <c r="P41" s="203">
        <f>INDEX('BEFC_17-18'!$AC$1:$AC$506,MATCH('Base Analysis'!$A41,'BEFC_17-18'!A:A,0))</f>
        <v>2455.0929999999998</v>
      </c>
      <c r="Q41" s="201">
        <f t="shared" si="5"/>
        <v>4567007.5665687229</v>
      </c>
      <c r="R41" s="201">
        <f t="shared" si="6"/>
        <v>4390617.9534312766</v>
      </c>
      <c r="S41" s="204">
        <f t="shared" si="7"/>
        <v>1.9613774204298131</v>
      </c>
      <c r="U41" s="203">
        <f t="shared" si="8"/>
        <v>2678.6980000000003</v>
      </c>
      <c r="V41" s="202"/>
    </row>
    <row r="42" spans="1:22" x14ac:dyDescent="0.2">
      <c r="A42" s="199">
        <v>103023912</v>
      </c>
      <c r="B42" s="200" t="s">
        <v>47</v>
      </c>
      <c r="C42" s="200" t="s">
        <v>32</v>
      </c>
      <c r="D42" s="197">
        <f>INDEX('BEFC_17-18'!$F$1:$F$505,MATCH('Base Analysis'!$A42,'BEFC_17-18'!A:A,0))</f>
        <v>0.69910000000000005</v>
      </c>
      <c r="E42" s="197">
        <f t="shared" si="0"/>
        <v>451</v>
      </c>
      <c r="F42" s="201">
        <f t="shared" si="1"/>
        <v>20142.439635352814</v>
      </c>
      <c r="G42" s="211">
        <f t="shared" si="2"/>
        <v>18</v>
      </c>
      <c r="H42" s="202">
        <f t="shared" si="3"/>
        <v>18568.775327544558</v>
      </c>
      <c r="I42" s="211">
        <f t="shared" si="4"/>
        <v>11</v>
      </c>
      <c r="K42" s="202">
        <f>INDEX('LECI_17-18'!$L$1:$L$506,MATCH('Base Analysis'!$A42,'LECI_17-18'!A:A,0))</f>
        <v>84728709.049999997</v>
      </c>
      <c r="L42" s="203">
        <f>INDEX('BEFC_17-18'!$T$1:$T$506,MATCH('Base Analysis'!$A42,'BEFC_17-18'!A:A,0))</f>
        <v>4206.4769999999999</v>
      </c>
      <c r="M42" s="203">
        <f>INDEX('BEFC_17-18'!$Z$1:$Z$506,MATCH('Base Analysis'!$A42,'BEFC_17-18'!A:A,0))</f>
        <v>356.49</v>
      </c>
      <c r="O42" s="202">
        <f>INDEX('BEFC_17-18'!$AF$1:$AF$505,MATCH('Base Analysis'!$A42,'BEFC_17-18'!A:A,0))</f>
        <v>3141997.44</v>
      </c>
      <c r="P42" s="203">
        <f>INDEX('BEFC_17-18'!$AC$1:$AC$506,MATCH('Base Analysis'!$A42,'BEFC_17-18'!A:A,0))</f>
        <v>3192.6179999999999</v>
      </c>
      <c r="Q42" s="201">
        <f t="shared" si="5"/>
        <v>5938964.6596538313</v>
      </c>
      <c r="R42" s="201">
        <f t="shared" si="6"/>
        <v>-2796967.2196538313</v>
      </c>
      <c r="S42" s="204">
        <f t="shared" si="7"/>
        <v>0.529048010900799</v>
      </c>
      <c r="U42" s="203">
        <f t="shared" si="8"/>
        <v>4562.9669999999996</v>
      </c>
      <c r="V42" s="202"/>
    </row>
    <row r="43" spans="1:22" x14ac:dyDescent="0.2">
      <c r="A43" s="199">
        <v>103024102</v>
      </c>
      <c r="B43" s="200" t="s">
        <v>48</v>
      </c>
      <c r="C43" s="200" t="s">
        <v>32</v>
      </c>
      <c r="D43" s="197">
        <f>INDEX('BEFC_17-18'!$F$1:$F$505,MATCH('Base Analysis'!$A43,'BEFC_17-18'!A:A,0))</f>
        <v>1.0018</v>
      </c>
      <c r="E43" s="197">
        <f t="shared" si="0"/>
        <v>277</v>
      </c>
      <c r="F43" s="201">
        <f t="shared" si="1"/>
        <v>17361.290603076224</v>
      </c>
      <c r="G43" s="211">
        <f t="shared" si="2"/>
        <v>72</v>
      </c>
      <c r="H43" s="202">
        <f t="shared" si="3"/>
        <v>15058.306765920915</v>
      </c>
      <c r="I43" s="211">
        <f t="shared" si="4"/>
        <v>61</v>
      </c>
      <c r="K43" s="202">
        <f>INDEX('LECI_17-18'!$L$1:$L$506,MATCH('Base Analysis'!$A43,'LECI_17-18'!A:A,0))</f>
        <v>62633807.270000003</v>
      </c>
      <c r="L43" s="203">
        <f>INDEX('BEFC_17-18'!$T$1:$T$506,MATCH('Base Analysis'!$A43,'BEFC_17-18'!A:A,0))</f>
        <v>3607.67</v>
      </c>
      <c r="M43" s="203">
        <f>INDEX('BEFC_17-18'!$Z$1:$Z$506,MATCH('Base Analysis'!$A43,'BEFC_17-18'!A:A,0))</f>
        <v>551.74900000000002</v>
      </c>
      <c r="O43" s="202">
        <f>INDEX('BEFC_17-18'!$AF$1:$AF$505,MATCH('Base Analysis'!$A43,'BEFC_17-18'!A:A,0))</f>
        <v>7020066.9299999997</v>
      </c>
      <c r="P43" s="203">
        <f>INDEX('BEFC_17-18'!$AC$1:$AC$506,MATCH('Base Analysis'!$A43,'BEFC_17-18'!A:A,0))</f>
        <v>4532.6549999999997</v>
      </c>
      <c r="Q43" s="201">
        <f t="shared" si="5"/>
        <v>8431725.2672894895</v>
      </c>
      <c r="R43" s="201">
        <f t="shared" si="6"/>
        <v>-1411658.3372894898</v>
      </c>
      <c r="S43" s="204">
        <f t="shared" si="7"/>
        <v>0.83257775929133304</v>
      </c>
      <c r="U43" s="203">
        <f t="shared" si="8"/>
        <v>4159.4189999999999</v>
      </c>
      <c r="V43" s="202"/>
    </row>
    <row r="44" spans="1:22" x14ac:dyDescent="0.2">
      <c r="A44" s="199">
        <v>103024603</v>
      </c>
      <c r="B44" s="200" t="s">
        <v>49</v>
      </c>
      <c r="C44" s="200" t="s">
        <v>32</v>
      </c>
      <c r="D44" s="197">
        <f>INDEX('BEFC_17-18'!$F$1:$F$505,MATCH('Base Analysis'!$A44,'BEFC_17-18'!A:A,0))</f>
        <v>0.64170000000000005</v>
      </c>
      <c r="E44" s="197">
        <f t="shared" si="0"/>
        <v>465</v>
      </c>
      <c r="F44" s="201">
        <f t="shared" si="1"/>
        <v>14570.510828931519</v>
      </c>
      <c r="G44" s="211">
        <f t="shared" si="2"/>
        <v>211</v>
      </c>
      <c r="H44" s="202">
        <f t="shared" si="3"/>
        <v>13631.892889637895</v>
      </c>
      <c r="I44" s="211">
        <f t="shared" si="4"/>
        <v>115</v>
      </c>
      <c r="K44" s="202">
        <f>INDEX('LECI_17-18'!$L$1:$L$506,MATCH('Base Analysis'!$A44,'LECI_17-18'!A:A,0))</f>
        <v>41770900.719999999</v>
      </c>
      <c r="L44" s="203">
        <f>INDEX('BEFC_17-18'!$T$1:$T$506,MATCH('Base Analysis'!$A44,'BEFC_17-18'!A:A,0))</f>
        <v>2866.8110000000001</v>
      </c>
      <c r="M44" s="203">
        <f>INDEX('BEFC_17-18'!$Z$1:$Z$506,MATCH('Base Analysis'!$A44,'BEFC_17-18'!A:A,0))</f>
        <v>197.393</v>
      </c>
      <c r="O44" s="202">
        <f>INDEX('BEFC_17-18'!$AF$1:$AF$505,MATCH('Base Analysis'!$A44,'BEFC_17-18'!A:A,0))</f>
        <v>4752202.6900000004</v>
      </c>
      <c r="P44" s="203">
        <f>INDEX('BEFC_17-18'!$AC$1:$AC$506,MATCH('Base Analysis'!$A44,'BEFC_17-18'!A:A,0))</f>
        <v>1948.5429999999999</v>
      </c>
      <c r="Q44" s="201">
        <f t="shared" si="5"/>
        <v>3624714.2673554602</v>
      </c>
      <c r="R44" s="201">
        <f t="shared" si="6"/>
        <v>1127488.4226445402</v>
      </c>
      <c r="S44" s="204">
        <f t="shared" si="7"/>
        <v>1.311055807294609</v>
      </c>
      <c r="U44" s="203">
        <f t="shared" si="8"/>
        <v>3064.2040000000002</v>
      </c>
      <c r="V44" s="202"/>
    </row>
    <row r="45" spans="1:22" x14ac:dyDescent="0.2">
      <c r="A45" s="199">
        <v>103024753</v>
      </c>
      <c r="B45" s="200" t="s">
        <v>50</v>
      </c>
      <c r="C45" s="200" t="s">
        <v>32</v>
      </c>
      <c r="D45" s="197">
        <f>INDEX('BEFC_17-18'!$F$1:$F$505,MATCH('Base Analysis'!$A45,'BEFC_17-18'!A:A,0))</f>
        <v>1.1644000000000001</v>
      </c>
      <c r="E45" s="197">
        <f t="shared" si="0"/>
        <v>156</v>
      </c>
      <c r="F45" s="201">
        <f t="shared" si="1"/>
        <v>15076.145017555365</v>
      </c>
      <c r="G45" s="211">
        <f t="shared" si="2"/>
        <v>172</v>
      </c>
      <c r="H45" s="202">
        <f t="shared" si="3"/>
        <v>12483.475599312669</v>
      </c>
      <c r="I45" s="211">
        <f t="shared" si="4"/>
        <v>192</v>
      </c>
      <c r="K45" s="202">
        <f>INDEX('LECI_17-18'!$L$1:$L$506,MATCH('Base Analysis'!$A45,'LECI_17-18'!A:A,0))</f>
        <v>40087710.82</v>
      </c>
      <c r="L45" s="203">
        <f>INDEX('BEFC_17-18'!$T$1:$T$506,MATCH('Base Analysis'!$A45,'BEFC_17-18'!A:A,0))</f>
        <v>2659.0160000000001</v>
      </c>
      <c r="M45" s="203">
        <f>INDEX('BEFC_17-18'!$Z$1:$Z$506,MATCH('Base Analysis'!$A45,'BEFC_17-18'!A:A,0))</f>
        <v>552.24599999999998</v>
      </c>
      <c r="O45" s="202">
        <f>INDEX('BEFC_17-18'!$AF$1:$AF$505,MATCH('Base Analysis'!$A45,'BEFC_17-18'!A:A,0))</f>
        <v>10873401.619999999</v>
      </c>
      <c r="P45" s="203">
        <f>INDEX('BEFC_17-18'!$AC$1:$AC$506,MATCH('Base Analysis'!$A45,'BEFC_17-18'!A:A,0))</f>
        <v>4566.1660000000002</v>
      </c>
      <c r="Q45" s="201">
        <f t="shared" si="5"/>
        <v>8494063.0241741724</v>
      </c>
      <c r="R45" s="201">
        <f t="shared" si="6"/>
        <v>2379338.5958258267</v>
      </c>
      <c r="S45" s="204">
        <f t="shared" si="7"/>
        <v>1.280117841020747</v>
      </c>
      <c r="U45" s="203">
        <f t="shared" si="8"/>
        <v>3211.2620000000002</v>
      </c>
      <c r="V45" s="202"/>
    </row>
    <row r="46" spans="1:22" x14ac:dyDescent="0.2">
      <c r="A46" s="199">
        <v>103025002</v>
      </c>
      <c r="B46" s="200" t="s">
        <v>51</v>
      </c>
      <c r="C46" s="200" t="s">
        <v>32</v>
      </c>
      <c r="D46" s="197">
        <f>INDEX('BEFC_17-18'!$F$1:$F$505,MATCH('Base Analysis'!$A46,'BEFC_17-18'!A:A,0))</f>
        <v>0.98129999999999995</v>
      </c>
      <c r="E46" s="197">
        <f t="shared" si="0"/>
        <v>288</v>
      </c>
      <c r="F46" s="201">
        <f t="shared" si="1"/>
        <v>17737.372467521196</v>
      </c>
      <c r="G46" s="211">
        <f t="shared" si="2"/>
        <v>55</v>
      </c>
      <c r="H46" s="202">
        <f t="shared" si="3"/>
        <v>14635.593059521419</v>
      </c>
      <c r="I46" s="211">
        <f t="shared" si="4"/>
        <v>71</v>
      </c>
      <c r="K46" s="202">
        <f>INDEX('LECI_17-18'!$L$1:$L$506,MATCH('Base Analysis'!$A46,'LECI_17-18'!A:A,0))</f>
        <v>34336023.359999999</v>
      </c>
      <c r="L46" s="203">
        <f>INDEX('BEFC_17-18'!$T$1:$T$506,MATCH('Base Analysis'!$A46,'BEFC_17-18'!A:A,0))</f>
        <v>1935.8009999999999</v>
      </c>
      <c r="M46" s="203">
        <f>INDEX('BEFC_17-18'!$Z$1:$Z$506,MATCH('Base Analysis'!$A46,'BEFC_17-18'!A:A,0))</f>
        <v>410.262</v>
      </c>
      <c r="O46" s="202">
        <f>INDEX('BEFC_17-18'!$AF$1:$AF$505,MATCH('Base Analysis'!$A46,'BEFC_17-18'!A:A,0))</f>
        <v>4630238.38</v>
      </c>
      <c r="P46" s="203">
        <f>INDEX('BEFC_17-18'!$AC$1:$AC$506,MATCH('Base Analysis'!$A46,'BEFC_17-18'!A:A,0))</f>
        <v>2019.519</v>
      </c>
      <c r="Q46" s="201">
        <f t="shared" si="5"/>
        <v>3756745.0820923285</v>
      </c>
      <c r="R46" s="201">
        <f t="shared" si="6"/>
        <v>873493.29790767143</v>
      </c>
      <c r="S46" s="204">
        <f t="shared" si="7"/>
        <v>1.2325133270477797</v>
      </c>
      <c r="U46" s="203">
        <f t="shared" si="8"/>
        <v>2346.0630000000001</v>
      </c>
      <c r="V46" s="202"/>
    </row>
    <row r="47" spans="1:22" x14ac:dyDescent="0.2">
      <c r="A47" s="199">
        <v>103026002</v>
      </c>
      <c r="B47" s="200" t="s">
        <v>52</v>
      </c>
      <c r="C47" s="200" t="s">
        <v>32</v>
      </c>
      <c r="D47" s="197">
        <f>INDEX('BEFC_17-18'!$F$1:$F$505,MATCH('Base Analysis'!$A47,'BEFC_17-18'!A:A,0))</f>
        <v>1.5232000000000001</v>
      </c>
      <c r="E47" s="197">
        <f t="shared" si="0"/>
        <v>21</v>
      </c>
      <c r="F47" s="201">
        <f t="shared" si="1"/>
        <v>12793.843768875977</v>
      </c>
      <c r="G47" s="211">
        <f t="shared" si="2"/>
        <v>395</v>
      </c>
      <c r="H47" s="202">
        <f t="shared" si="3"/>
        <v>8771.6825090457241</v>
      </c>
      <c r="I47" s="211">
        <f t="shared" si="4"/>
        <v>488</v>
      </c>
      <c r="K47" s="202">
        <f>INDEX('LECI_17-18'!$L$1:$L$506,MATCH('Base Analysis'!$A47,'LECI_17-18'!A:A,0))</f>
        <v>51299808</v>
      </c>
      <c r="L47" s="203">
        <f>INDEX('BEFC_17-18'!$T$1:$T$506,MATCH('Base Analysis'!$A47,'BEFC_17-18'!A:A,0))</f>
        <v>4009.7260000000001</v>
      </c>
      <c r="M47" s="203">
        <f>INDEX('BEFC_17-18'!$Z$1:$Z$506,MATCH('Base Analysis'!$A47,'BEFC_17-18'!A:A,0))</f>
        <v>1838.617</v>
      </c>
      <c r="O47" s="202">
        <f>INDEX('BEFC_17-18'!$AF$1:$AF$505,MATCH('Base Analysis'!$A47,'BEFC_17-18'!A:A,0))</f>
        <v>23318066.859999999</v>
      </c>
      <c r="P47" s="203">
        <f>INDEX('BEFC_17-18'!$AC$1:$AC$506,MATCH('Base Analysis'!$A47,'BEFC_17-18'!A:A,0))</f>
        <v>10935.803</v>
      </c>
      <c r="Q47" s="201">
        <f t="shared" si="5"/>
        <v>20342974.80686269</v>
      </c>
      <c r="R47" s="201">
        <f t="shared" si="6"/>
        <v>2975092.0531373098</v>
      </c>
      <c r="S47" s="204">
        <f t="shared" si="7"/>
        <v>1.1462466567148117</v>
      </c>
      <c r="U47" s="203">
        <f t="shared" si="8"/>
        <v>5848.3429999999998</v>
      </c>
      <c r="V47" s="202"/>
    </row>
    <row r="48" spans="1:22" x14ac:dyDescent="0.2">
      <c r="A48" s="199">
        <v>103026303</v>
      </c>
      <c r="B48" s="200" t="s">
        <v>53</v>
      </c>
      <c r="C48" s="200" t="s">
        <v>32</v>
      </c>
      <c r="D48" s="197">
        <f>INDEX('BEFC_17-18'!$F$1:$F$505,MATCH('Base Analysis'!$A48,'BEFC_17-18'!A:A,0))</f>
        <v>0.79720000000000002</v>
      </c>
      <c r="E48" s="197">
        <f t="shared" si="0"/>
        <v>413</v>
      </c>
      <c r="F48" s="201">
        <f t="shared" si="1"/>
        <v>18434.59656376392</v>
      </c>
      <c r="G48" s="211">
        <f t="shared" si="2"/>
        <v>37</v>
      </c>
      <c r="H48" s="202">
        <f t="shared" si="3"/>
        <v>17254.634058765969</v>
      </c>
      <c r="I48" s="211">
        <f t="shared" si="4"/>
        <v>23</v>
      </c>
      <c r="K48" s="202">
        <f>INDEX('LECI_17-18'!$L$1:$L$506,MATCH('Base Analysis'!$A48,'LECI_17-18'!A:A,0))</f>
        <v>53869743.990000002</v>
      </c>
      <c r="L48" s="203">
        <f>INDEX('BEFC_17-18'!$T$1:$T$506,MATCH('Base Analysis'!$A48,'BEFC_17-18'!A:A,0))</f>
        <v>2922.2089999999998</v>
      </c>
      <c r="M48" s="203">
        <f>INDEX('BEFC_17-18'!$Z$1:$Z$506,MATCH('Base Analysis'!$A48,'BEFC_17-18'!A:A,0))</f>
        <v>199.83600000000001</v>
      </c>
      <c r="O48" s="202">
        <f>INDEX('BEFC_17-18'!$AF$1:$AF$505,MATCH('Base Analysis'!$A48,'BEFC_17-18'!A:A,0))</f>
        <v>3772245.63</v>
      </c>
      <c r="P48" s="203">
        <f>INDEX('BEFC_17-18'!$AC$1:$AC$506,MATCH('Base Analysis'!$A48,'BEFC_17-18'!A:A,0))</f>
        <v>2109.6350000000002</v>
      </c>
      <c r="Q48" s="201">
        <f t="shared" si="5"/>
        <v>3924380.4644867666</v>
      </c>
      <c r="R48" s="201">
        <f t="shared" si="6"/>
        <v>-152134.83448676672</v>
      </c>
      <c r="S48" s="204">
        <f t="shared" si="7"/>
        <v>0.96123341356336534</v>
      </c>
      <c r="U48" s="203">
        <f t="shared" si="8"/>
        <v>3122.0450000000001</v>
      </c>
      <c r="V48" s="202"/>
    </row>
    <row r="49" spans="1:22" x14ac:dyDescent="0.2">
      <c r="A49" s="199">
        <v>103026343</v>
      </c>
      <c r="B49" s="200" t="s">
        <v>54</v>
      </c>
      <c r="C49" s="200" t="s">
        <v>32</v>
      </c>
      <c r="D49" s="197">
        <f>INDEX('BEFC_17-18'!$F$1:$F$505,MATCH('Base Analysis'!$A49,'BEFC_17-18'!A:A,0))</f>
        <v>0.74850000000000005</v>
      </c>
      <c r="E49" s="197">
        <f t="shared" si="0"/>
        <v>438</v>
      </c>
      <c r="F49" s="201">
        <f t="shared" si="1"/>
        <v>15789.142928102629</v>
      </c>
      <c r="G49" s="211">
        <f t="shared" si="2"/>
        <v>132</v>
      </c>
      <c r="H49" s="202">
        <f t="shared" si="3"/>
        <v>14740.694079083856</v>
      </c>
      <c r="I49" s="211">
        <f t="shared" si="4"/>
        <v>67</v>
      </c>
      <c r="K49" s="202">
        <f>INDEX('LECI_17-18'!$L$1:$L$506,MATCH('Base Analysis'!$A49,'LECI_17-18'!A:A,0))</f>
        <v>60395129.560000002</v>
      </c>
      <c r="L49" s="203">
        <f>INDEX('BEFC_17-18'!$T$1:$T$506,MATCH('Base Analysis'!$A49,'BEFC_17-18'!A:A,0))</f>
        <v>3825.105</v>
      </c>
      <c r="M49" s="203">
        <f>INDEX('BEFC_17-18'!$Z$1:$Z$506,MATCH('Base Analysis'!$A49,'BEFC_17-18'!A:A,0))</f>
        <v>272.065</v>
      </c>
      <c r="O49" s="202">
        <f>INDEX('BEFC_17-18'!$AF$1:$AF$505,MATCH('Base Analysis'!$A49,'BEFC_17-18'!A:A,0))</f>
        <v>6074022.8300000001</v>
      </c>
      <c r="P49" s="203">
        <f>INDEX('BEFC_17-18'!$AC$1:$AC$506,MATCH('Base Analysis'!$A49,'BEFC_17-18'!A:A,0))</f>
        <v>3180.3119999999999</v>
      </c>
      <c r="Q49" s="201">
        <f t="shared" si="5"/>
        <v>5916072.8200721145</v>
      </c>
      <c r="R49" s="201">
        <f t="shared" si="6"/>
        <v>157950.00992788561</v>
      </c>
      <c r="S49" s="204">
        <f t="shared" si="7"/>
        <v>1.0266984560081802</v>
      </c>
      <c r="U49" s="203">
        <f t="shared" si="8"/>
        <v>4097.17</v>
      </c>
      <c r="V49" s="202"/>
    </row>
    <row r="50" spans="1:22" x14ac:dyDescent="0.2">
      <c r="A50" s="199">
        <v>103026402</v>
      </c>
      <c r="B50" s="200" t="s">
        <v>55</v>
      </c>
      <c r="C50" s="200" t="s">
        <v>32</v>
      </c>
      <c r="D50" s="197">
        <f>INDEX('BEFC_17-18'!$F$1:$F$505,MATCH('Base Analysis'!$A50,'BEFC_17-18'!A:A,0))</f>
        <v>0.65949999999999998</v>
      </c>
      <c r="E50" s="197">
        <f t="shared" si="0"/>
        <v>460</v>
      </c>
      <c r="F50" s="201">
        <f t="shared" si="1"/>
        <v>15063.617086540915</v>
      </c>
      <c r="G50" s="211">
        <f t="shared" si="2"/>
        <v>175</v>
      </c>
      <c r="H50" s="202">
        <f t="shared" si="3"/>
        <v>13996.40786615021</v>
      </c>
      <c r="I50" s="211">
        <f t="shared" si="4"/>
        <v>96</v>
      </c>
      <c r="K50" s="202">
        <f>INDEX('LECI_17-18'!$L$1:$L$506,MATCH('Base Analysis'!$A50,'LECI_17-18'!A:A,0))</f>
        <v>78769837.969999999</v>
      </c>
      <c r="L50" s="203">
        <f>INDEX('BEFC_17-18'!$T$1:$T$506,MATCH('Base Analysis'!$A50,'BEFC_17-18'!A:A,0))</f>
        <v>5229.1450000000004</v>
      </c>
      <c r="M50" s="203">
        <f>INDEX('BEFC_17-18'!$Z$1:$Z$506,MATCH('Base Analysis'!$A50,'BEFC_17-18'!A:A,0))</f>
        <v>398.71600000000001</v>
      </c>
      <c r="O50" s="202">
        <f>INDEX('BEFC_17-18'!$AF$1:$AF$505,MATCH('Base Analysis'!$A50,'BEFC_17-18'!A:A,0))</f>
        <v>5796217.0700000003</v>
      </c>
      <c r="P50" s="203">
        <f>INDEX('BEFC_17-18'!$AC$1:$AC$506,MATCH('Base Analysis'!$A50,'BEFC_17-18'!A:A,0))</f>
        <v>3814.7159999999999</v>
      </c>
      <c r="Q50" s="201">
        <f t="shared" si="5"/>
        <v>7096202.3989766473</v>
      </c>
      <c r="R50" s="201">
        <f t="shared" si="6"/>
        <v>-1299985.328976647</v>
      </c>
      <c r="S50" s="204">
        <f t="shared" si="7"/>
        <v>0.81680548892403071</v>
      </c>
      <c r="U50" s="203">
        <f t="shared" si="8"/>
        <v>5627.8610000000008</v>
      </c>
      <c r="V50" s="202"/>
    </row>
    <row r="51" spans="1:22" x14ac:dyDescent="0.2">
      <c r="A51" s="199">
        <v>103026852</v>
      </c>
      <c r="B51" s="200" t="s">
        <v>56</v>
      </c>
      <c r="C51" s="200" t="s">
        <v>32</v>
      </c>
      <c r="D51" s="197">
        <f>INDEX('BEFC_17-18'!$F$1:$F$505,MATCH('Base Analysis'!$A51,'BEFC_17-18'!A:A,0))</f>
        <v>0.56369999999999998</v>
      </c>
      <c r="E51" s="197">
        <f t="shared" si="0"/>
        <v>479</v>
      </c>
      <c r="F51" s="201">
        <f t="shared" si="1"/>
        <v>15770.994572617037</v>
      </c>
      <c r="G51" s="211">
        <f t="shared" si="2"/>
        <v>134</v>
      </c>
      <c r="H51" s="202">
        <f t="shared" si="3"/>
        <v>15250.525660646286</v>
      </c>
      <c r="I51" s="211">
        <f t="shared" si="4"/>
        <v>56</v>
      </c>
      <c r="K51" s="202">
        <f>INDEX('LECI_17-18'!$L$1:$L$506,MATCH('Base Analysis'!$A51,'LECI_17-18'!A:A,0))</f>
        <v>126963965.98999999</v>
      </c>
      <c r="L51" s="203">
        <f>INDEX('BEFC_17-18'!$T$1:$T$506,MATCH('Base Analysis'!$A51,'BEFC_17-18'!A:A,0))</f>
        <v>8050.473</v>
      </c>
      <c r="M51" s="203">
        <f>INDEX('BEFC_17-18'!$Z$1:$Z$506,MATCH('Base Analysis'!$A51,'BEFC_17-18'!A:A,0))</f>
        <v>274.74599999999998</v>
      </c>
      <c r="O51" s="202">
        <f>INDEX('BEFC_17-18'!$AF$1:$AF$505,MATCH('Base Analysis'!$A51,'BEFC_17-18'!A:A,0))</f>
        <v>8775968.7899999991</v>
      </c>
      <c r="P51" s="203">
        <f>INDEX('BEFC_17-18'!$AC$1:$AC$506,MATCH('Base Analysis'!$A51,'BEFC_17-18'!A:A,0))</f>
        <v>4291.4780000000001</v>
      </c>
      <c r="Q51" s="201">
        <f t="shared" si="5"/>
        <v>7983083.5319734169</v>
      </c>
      <c r="R51" s="201">
        <f t="shared" si="6"/>
        <v>792885.25802658219</v>
      </c>
      <c r="S51" s="204">
        <f t="shared" si="7"/>
        <v>1.0993206766346564</v>
      </c>
      <c r="U51" s="203">
        <f t="shared" si="8"/>
        <v>8325.2189999999991</v>
      </c>
      <c r="V51" s="202"/>
    </row>
    <row r="52" spans="1:22" x14ac:dyDescent="0.2">
      <c r="A52" s="199">
        <v>103026873</v>
      </c>
      <c r="B52" s="200" t="s">
        <v>57</v>
      </c>
      <c r="C52" s="200" t="s">
        <v>32</v>
      </c>
      <c r="D52" s="197">
        <f>INDEX('BEFC_17-18'!$F$1:$F$505,MATCH('Base Analysis'!$A52,'BEFC_17-18'!A:A,0))</f>
        <v>1.3675999999999999</v>
      </c>
      <c r="E52" s="197">
        <f t="shared" si="0"/>
        <v>53</v>
      </c>
      <c r="F52" s="201">
        <f t="shared" si="1"/>
        <v>15920.562418698955</v>
      </c>
      <c r="G52" s="211">
        <f t="shared" si="2"/>
        <v>120</v>
      </c>
      <c r="H52" s="202">
        <f t="shared" si="3"/>
        <v>13626.047792169138</v>
      </c>
      <c r="I52" s="211">
        <f t="shared" si="4"/>
        <v>116</v>
      </c>
      <c r="K52" s="202">
        <f>INDEX('LECI_17-18'!$L$1:$L$506,MATCH('Base Analysis'!$A52,'LECI_17-18'!A:A,0))</f>
        <v>19410891</v>
      </c>
      <c r="L52" s="203">
        <f>INDEX('BEFC_17-18'!$T$1:$T$506,MATCH('Base Analysis'!$A52,'BEFC_17-18'!A:A,0))</f>
        <v>1219.2339999999999</v>
      </c>
      <c r="M52" s="203">
        <f>INDEX('BEFC_17-18'!$Z$1:$Z$506,MATCH('Base Analysis'!$A52,'BEFC_17-18'!A:A,0))</f>
        <v>205.309</v>
      </c>
      <c r="O52" s="202">
        <f>INDEX('BEFC_17-18'!$AF$1:$AF$505,MATCH('Base Analysis'!$A52,'BEFC_17-18'!A:A,0))</f>
        <v>3841199.05</v>
      </c>
      <c r="P52" s="203">
        <f>INDEX('BEFC_17-18'!$AC$1:$AC$506,MATCH('Base Analysis'!$A52,'BEFC_17-18'!A:A,0))</f>
        <v>1825.5329999999999</v>
      </c>
      <c r="Q52" s="201">
        <f t="shared" si="5"/>
        <v>3395888.8824255946</v>
      </c>
      <c r="R52" s="201">
        <f t="shared" si="6"/>
        <v>445310.1675744052</v>
      </c>
      <c r="S52" s="204">
        <f t="shared" si="7"/>
        <v>1.131132137414441</v>
      </c>
      <c r="U52" s="203">
        <f t="shared" si="8"/>
        <v>1424.5429999999999</v>
      </c>
      <c r="V52" s="202"/>
    </row>
    <row r="53" spans="1:22" x14ac:dyDescent="0.2">
      <c r="A53" s="199">
        <v>103026902</v>
      </c>
      <c r="B53" s="200" t="s">
        <v>58</v>
      </c>
      <c r="C53" s="200" t="s">
        <v>32</v>
      </c>
      <c r="D53" s="197">
        <f>INDEX('BEFC_17-18'!$F$1:$F$505,MATCH('Base Analysis'!$A53,'BEFC_17-18'!A:A,0))</f>
        <v>0.84950000000000003</v>
      </c>
      <c r="E53" s="197">
        <f t="shared" si="0"/>
        <v>380</v>
      </c>
      <c r="F53" s="201">
        <f t="shared" si="1"/>
        <v>14957.841901656389</v>
      </c>
      <c r="G53" s="211">
        <f t="shared" si="2"/>
        <v>183</v>
      </c>
      <c r="H53" s="202">
        <f t="shared" si="3"/>
        <v>13791.823553054663</v>
      </c>
      <c r="I53" s="211">
        <f t="shared" si="4"/>
        <v>104</v>
      </c>
      <c r="K53" s="202">
        <f>INDEX('LECI_17-18'!$L$1:$L$506,MATCH('Base Analysis'!$A53,'LECI_17-18'!A:A,0))</f>
        <v>64853567.729999997</v>
      </c>
      <c r="L53" s="203">
        <f>INDEX('BEFC_17-18'!$T$1:$T$506,MATCH('Base Analysis'!$A53,'BEFC_17-18'!A:A,0))</f>
        <v>4335.7569999999996</v>
      </c>
      <c r="M53" s="203">
        <f>INDEX('BEFC_17-18'!$Z$1:$Z$506,MATCH('Base Analysis'!$A53,'BEFC_17-18'!A:A,0))</f>
        <v>366.56299999999999</v>
      </c>
      <c r="O53" s="202">
        <f>INDEX('BEFC_17-18'!$AF$1:$AF$505,MATCH('Base Analysis'!$A53,'BEFC_17-18'!A:A,0))</f>
        <v>5663888.29</v>
      </c>
      <c r="P53" s="203">
        <f>INDEX('BEFC_17-18'!$AC$1:$AC$506,MATCH('Base Analysis'!$A53,'BEFC_17-18'!A:A,0))</f>
        <v>3520.0880000000002</v>
      </c>
      <c r="Q53" s="201">
        <f t="shared" si="5"/>
        <v>6548130.1649215594</v>
      </c>
      <c r="R53" s="201">
        <f t="shared" si="6"/>
        <v>-884241.87492155936</v>
      </c>
      <c r="S53" s="204">
        <f t="shared" si="7"/>
        <v>0.86496269123383385</v>
      </c>
      <c r="U53" s="203">
        <f t="shared" si="8"/>
        <v>4702.32</v>
      </c>
      <c r="V53" s="202"/>
    </row>
    <row r="54" spans="1:22" x14ac:dyDescent="0.2">
      <c r="A54" s="199">
        <v>103027352</v>
      </c>
      <c r="B54" s="200" t="s">
        <v>59</v>
      </c>
      <c r="C54" s="200" t="s">
        <v>32</v>
      </c>
      <c r="D54" s="197">
        <f>INDEX('BEFC_17-18'!$F$1:$F$505,MATCH('Base Analysis'!$A54,'BEFC_17-18'!A:A,0))</f>
        <v>1.1052999999999999</v>
      </c>
      <c r="E54" s="197">
        <f t="shared" si="0"/>
        <v>194</v>
      </c>
      <c r="F54" s="201">
        <f t="shared" si="1"/>
        <v>16712.268512162853</v>
      </c>
      <c r="G54" s="211">
        <f t="shared" si="2"/>
        <v>90</v>
      </c>
      <c r="H54" s="202">
        <f t="shared" si="3"/>
        <v>13616.384028765249</v>
      </c>
      <c r="I54" s="211">
        <f t="shared" si="4"/>
        <v>117</v>
      </c>
      <c r="K54" s="202">
        <f>INDEX('LECI_17-18'!$L$1:$L$506,MATCH('Base Analysis'!$A54,'LECI_17-18'!A:A,0))</f>
        <v>76328723.980000004</v>
      </c>
      <c r="L54" s="203">
        <f>INDEX('BEFC_17-18'!$T$1:$T$506,MATCH('Base Analysis'!$A54,'BEFC_17-18'!A:A,0))</f>
        <v>4567.2269999999999</v>
      </c>
      <c r="M54" s="203">
        <f>INDEX('BEFC_17-18'!$Z$1:$Z$506,MATCH('Base Analysis'!$A54,'BEFC_17-18'!A:A,0))</f>
        <v>1038.4259999999999</v>
      </c>
      <c r="O54" s="202">
        <f>INDEX('BEFC_17-18'!$AF$1:$AF$505,MATCH('Base Analysis'!$A54,'BEFC_17-18'!A:A,0))</f>
        <v>15493324.810000001</v>
      </c>
      <c r="P54" s="203">
        <f>INDEX('BEFC_17-18'!$AC$1:$AC$506,MATCH('Base Analysis'!$A54,'BEFC_17-18'!A:A,0))</f>
        <v>6623.826</v>
      </c>
      <c r="Q54" s="201">
        <f t="shared" si="5"/>
        <v>12321758.671314951</v>
      </c>
      <c r="R54" s="201">
        <f t="shared" si="6"/>
        <v>3171566.1386850495</v>
      </c>
      <c r="S54" s="204">
        <f t="shared" si="7"/>
        <v>1.2573955734150559</v>
      </c>
      <c r="U54" s="203">
        <f t="shared" si="8"/>
        <v>5605.6530000000002</v>
      </c>
      <c r="V54" s="202"/>
    </row>
    <row r="55" spans="1:22" x14ac:dyDescent="0.2">
      <c r="A55" s="199">
        <v>103027503</v>
      </c>
      <c r="B55" s="200" t="s">
        <v>60</v>
      </c>
      <c r="C55" s="200" t="s">
        <v>32</v>
      </c>
      <c r="D55" s="197">
        <f>INDEX('BEFC_17-18'!$F$1:$F$505,MATCH('Base Analysis'!$A55,'BEFC_17-18'!A:A,0))</f>
        <v>0.79169999999999996</v>
      </c>
      <c r="E55" s="197">
        <f t="shared" si="0"/>
        <v>416</v>
      </c>
      <c r="F55" s="201">
        <f t="shared" si="1"/>
        <v>13673.415123736697</v>
      </c>
      <c r="G55" s="211">
        <f t="shared" si="2"/>
        <v>298</v>
      </c>
      <c r="H55" s="202">
        <f t="shared" si="3"/>
        <v>12943.499795974665</v>
      </c>
      <c r="I55" s="211">
        <f t="shared" si="4"/>
        <v>160</v>
      </c>
      <c r="K55" s="202">
        <f>INDEX('LECI_17-18'!$L$1:$L$506,MATCH('Base Analysis'!$A55,'LECI_17-18'!A:A,0))</f>
        <v>54051433.859999999</v>
      </c>
      <c r="L55" s="203">
        <f>INDEX('BEFC_17-18'!$T$1:$T$506,MATCH('Base Analysis'!$A55,'BEFC_17-18'!A:A,0))</f>
        <v>3953.0309999999999</v>
      </c>
      <c r="M55" s="203">
        <f>INDEX('BEFC_17-18'!$Z$1:$Z$506,MATCH('Base Analysis'!$A55,'BEFC_17-18'!A:A,0))</f>
        <v>222.92099999999999</v>
      </c>
      <c r="O55" s="202">
        <f>INDEX('BEFC_17-18'!$AF$1:$AF$505,MATCH('Base Analysis'!$A55,'BEFC_17-18'!A:A,0))</f>
        <v>12539169.710000001</v>
      </c>
      <c r="P55" s="203">
        <f>INDEX('BEFC_17-18'!$AC$1:$AC$506,MATCH('Base Analysis'!$A55,'BEFC_17-18'!A:A,0))</f>
        <v>2587.48</v>
      </c>
      <c r="Q55" s="201">
        <f t="shared" si="5"/>
        <v>4813276.2133024046</v>
      </c>
      <c r="R55" s="201">
        <f t="shared" si="6"/>
        <v>7725893.4966975963</v>
      </c>
      <c r="S55" s="204">
        <f t="shared" si="7"/>
        <v>2.6051215750605836</v>
      </c>
      <c r="U55" s="203">
        <f t="shared" si="8"/>
        <v>4175.9520000000002</v>
      </c>
      <c r="V55" s="202"/>
    </row>
    <row r="56" spans="1:22" x14ac:dyDescent="0.2">
      <c r="A56" s="199">
        <v>103027753</v>
      </c>
      <c r="B56" s="200" t="s">
        <v>61</v>
      </c>
      <c r="C56" s="200" t="s">
        <v>32</v>
      </c>
      <c r="D56" s="197">
        <f>INDEX('BEFC_17-18'!$F$1:$F$505,MATCH('Base Analysis'!$A56,'BEFC_17-18'!A:A,0))</f>
        <v>0.74519999999999997</v>
      </c>
      <c r="E56" s="197">
        <f t="shared" si="0"/>
        <v>440</v>
      </c>
      <c r="F56" s="201">
        <f t="shared" si="1"/>
        <v>20427.2982715695</v>
      </c>
      <c r="G56" s="211">
        <f t="shared" si="2"/>
        <v>13</v>
      </c>
      <c r="H56" s="202">
        <f t="shared" si="3"/>
        <v>19048.594627456976</v>
      </c>
      <c r="I56" s="211">
        <f t="shared" si="4"/>
        <v>8</v>
      </c>
      <c r="K56" s="202">
        <f>INDEX('LECI_17-18'!$L$1:$L$506,MATCH('Base Analysis'!$A56,'LECI_17-18'!A:A,0))</f>
        <v>37003438</v>
      </c>
      <c r="L56" s="203">
        <f>INDEX('BEFC_17-18'!$T$1:$T$506,MATCH('Base Analysis'!$A56,'BEFC_17-18'!A:A,0))</f>
        <v>1811.47</v>
      </c>
      <c r="M56" s="203">
        <f>INDEX('BEFC_17-18'!$Z$1:$Z$506,MATCH('Base Analysis'!$A56,'BEFC_17-18'!A:A,0))</f>
        <v>131.11099999999999</v>
      </c>
      <c r="O56" s="202">
        <f>INDEX('BEFC_17-18'!$AF$1:$AF$505,MATCH('Base Analysis'!$A56,'BEFC_17-18'!A:A,0))</f>
        <v>1188710.52</v>
      </c>
      <c r="P56" s="203">
        <f>INDEX('BEFC_17-18'!$AC$1:$AC$506,MATCH('Base Analysis'!$A56,'BEFC_17-18'!A:A,0))</f>
        <v>1594.665</v>
      </c>
      <c r="Q56" s="201">
        <f t="shared" si="5"/>
        <v>2966424.1318525667</v>
      </c>
      <c r="R56" s="201">
        <f t="shared" si="6"/>
        <v>-1777713.6118525667</v>
      </c>
      <c r="S56" s="204">
        <f t="shared" si="7"/>
        <v>0.40072169965042603</v>
      </c>
      <c r="U56" s="203">
        <f t="shared" si="8"/>
        <v>1942.5810000000001</v>
      </c>
      <c r="V56" s="202"/>
    </row>
    <row r="57" spans="1:22" x14ac:dyDescent="0.2">
      <c r="A57" s="199">
        <v>103028203</v>
      </c>
      <c r="B57" s="200" t="s">
        <v>62</v>
      </c>
      <c r="C57" s="200" t="s">
        <v>32</v>
      </c>
      <c r="D57" s="197">
        <f>INDEX('BEFC_17-18'!$F$1:$F$505,MATCH('Base Analysis'!$A57,'BEFC_17-18'!A:A,0))</f>
        <v>1.0218</v>
      </c>
      <c r="E57" s="197">
        <f t="shared" si="0"/>
        <v>264</v>
      </c>
      <c r="F57" s="201">
        <f t="shared" si="1"/>
        <v>19295.603887300771</v>
      </c>
      <c r="G57" s="211">
        <f t="shared" si="2"/>
        <v>25</v>
      </c>
      <c r="H57" s="202">
        <f t="shared" si="3"/>
        <v>17496.820346174849</v>
      </c>
      <c r="I57" s="211">
        <f t="shared" si="4"/>
        <v>20</v>
      </c>
      <c r="K57" s="202">
        <f>INDEX('LECI_17-18'!$L$1:$L$506,MATCH('Base Analysis'!$A57,'LECI_17-18'!A:A,0))</f>
        <v>19001249.449999999</v>
      </c>
      <c r="L57" s="203">
        <f>INDEX('BEFC_17-18'!$T$1:$T$506,MATCH('Base Analysis'!$A57,'BEFC_17-18'!A:A,0))</f>
        <v>984.745</v>
      </c>
      <c r="M57" s="203">
        <f>INDEX('BEFC_17-18'!$Z$1:$Z$506,MATCH('Base Analysis'!$A57,'BEFC_17-18'!A:A,0))</f>
        <v>101.238</v>
      </c>
      <c r="O57" s="202">
        <f>INDEX('BEFC_17-18'!$AF$1:$AF$505,MATCH('Base Analysis'!$A57,'BEFC_17-18'!A:A,0))</f>
        <v>2841254.19</v>
      </c>
      <c r="P57" s="203">
        <f>INDEX('BEFC_17-18'!$AC$1:$AC$506,MATCH('Base Analysis'!$A57,'BEFC_17-18'!A:A,0))</f>
        <v>1032.009</v>
      </c>
      <c r="Q57" s="201">
        <f t="shared" si="5"/>
        <v>1919761.4557847795</v>
      </c>
      <c r="R57" s="201">
        <f t="shared" si="6"/>
        <v>921492.73421522044</v>
      </c>
      <c r="S57" s="204">
        <f t="shared" si="7"/>
        <v>1.4800037689258239</v>
      </c>
      <c r="U57" s="203">
        <f t="shared" si="8"/>
        <v>1085.9829999999999</v>
      </c>
      <c r="V57" s="202"/>
    </row>
    <row r="58" spans="1:22" x14ac:dyDescent="0.2">
      <c r="A58" s="199">
        <v>103028302</v>
      </c>
      <c r="B58" s="200" t="s">
        <v>63</v>
      </c>
      <c r="C58" s="200" t="s">
        <v>32</v>
      </c>
      <c r="D58" s="197">
        <f>INDEX('BEFC_17-18'!$F$1:$F$505,MATCH('Base Analysis'!$A58,'BEFC_17-18'!A:A,0))</f>
        <v>0.90310000000000001</v>
      </c>
      <c r="E58" s="197">
        <f t="shared" si="0"/>
        <v>346</v>
      </c>
      <c r="F58" s="201">
        <f t="shared" si="1"/>
        <v>15326.507058585537</v>
      </c>
      <c r="G58" s="211">
        <f t="shared" si="2"/>
        <v>148</v>
      </c>
      <c r="H58" s="202">
        <f t="shared" si="3"/>
        <v>13774.863632213697</v>
      </c>
      <c r="I58" s="211">
        <f t="shared" si="4"/>
        <v>105</v>
      </c>
      <c r="K58" s="202">
        <f>INDEX('LECI_17-18'!$L$1:$L$506,MATCH('Base Analysis'!$A58,'LECI_17-18'!A:A,0))</f>
        <v>70157791.079999998</v>
      </c>
      <c r="L58" s="203">
        <f>INDEX('BEFC_17-18'!$T$1:$T$506,MATCH('Base Analysis'!$A58,'BEFC_17-18'!A:A,0))</f>
        <v>4577.5460000000003</v>
      </c>
      <c r="M58" s="203">
        <f>INDEX('BEFC_17-18'!$Z$1:$Z$506,MATCH('Base Analysis'!$A58,'BEFC_17-18'!A:A,0))</f>
        <v>515.62900000000002</v>
      </c>
      <c r="O58" s="202">
        <f>INDEX('BEFC_17-18'!$AF$1:$AF$505,MATCH('Base Analysis'!$A58,'BEFC_17-18'!A:A,0))</f>
        <v>10746683.4</v>
      </c>
      <c r="P58" s="203">
        <f>INDEX('BEFC_17-18'!$AC$1:$AC$506,MATCH('Base Analysis'!$A58,'BEFC_17-18'!A:A,0))</f>
        <v>3985.9090000000001</v>
      </c>
      <c r="Q58" s="201">
        <f t="shared" si="5"/>
        <v>7414658.6555598397</v>
      </c>
      <c r="R58" s="201">
        <f t="shared" si="6"/>
        <v>3332024.7444401607</v>
      </c>
      <c r="S58" s="204">
        <f t="shared" si="7"/>
        <v>1.4493834307452118</v>
      </c>
      <c r="U58" s="203">
        <f t="shared" si="8"/>
        <v>5093.1750000000002</v>
      </c>
      <c r="V58" s="202"/>
    </row>
    <row r="59" spans="1:22" x14ac:dyDescent="0.2">
      <c r="A59" s="199">
        <v>103028653</v>
      </c>
      <c r="B59" s="200" t="s">
        <v>64</v>
      </c>
      <c r="C59" s="200" t="s">
        <v>32</v>
      </c>
      <c r="D59" s="197">
        <f>INDEX('BEFC_17-18'!$F$1:$F$505,MATCH('Base Analysis'!$A59,'BEFC_17-18'!A:A,0))</f>
        <v>1.3230999999999999</v>
      </c>
      <c r="E59" s="197">
        <f t="shared" si="0"/>
        <v>72</v>
      </c>
      <c r="F59" s="201">
        <f t="shared" si="1"/>
        <v>13901.748374198267</v>
      </c>
      <c r="G59" s="211">
        <f t="shared" si="2"/>
        <v>268</v>
      </c>
      <c r="H59" s="202">
        <f t="shared" si="3"/>
        <v>11853.18654861209</v>
      </c>
      <c r="I59" s="211">
        <f t="shared" si="4"/>
        <v>257</v>
      </c>
      <c r="K59" s="202">
        <f>INDEX('LECI_17-18'!$L$1:$L$506,MATCH('Base Analysis'!$A59,'LECI_17-18'!A:A,0))</f>
        <v>21785054.530000001</v>
      </c>
      <c r="L59" s="203">
        <f>INDEX('BEFC_17-18'!$T$1:$T$506,MATCH('Base Analysis'!$A59,'BEFC_17-18'!A:A,0))</f>
        <v>1567.0730000000001</v>
      </c>
      <c r="M59" s="203">
        <f>INDEX('BEFC_17-18'!$Z$1:$Z$506,MATCH('Base Analysis'!$A59,'BEFC_17-18'!A:A,0))</f>
        <v>270.834</v>
      </c>
      <c r="O59" s="202">
        <f>INDEX('BEFC_17-18'!$AF$1:$AF$505,MATCH('Base Analysis'!$A59,'BEFC_17-18'!A:A,0))</f>
        <v>9336272.4900000002</v>
      </c>
      <c r="P59" s="203">
        <f>INDEX('BEFC_17-18'!$AC$1:$AC$506,MATCH('Base Analysis'!$A59,'BEFC_17-18'!A:A,0))</f>
        <v>2723.4989999999998</v>
      </c>
      <c r="Q59" s="201">
        <f t="shared" si="5"/>
        <v>5066301.1708893925</v>
      </c>
      <c r="R59" s="201">
        <f t="shared" si="6"/>
        <v>4269971.3191106077</v>
      </c>
      <c r="S59" s="204">
        <f t="shared" si="7"/>
        <v>1.8428182958497534</v>
      </c>
      <c r="U59" s="203">
        <f t="shared" si="8"/>
        <v>1837.9070000000002</v>
      </c>
      <c r="V59" s="202"/>
    </row>
    <row r="60" spans="1:22" x14ac:dyDescent="0.2">
      <c r="A60" s="199">
        <v>103028703</v>
      </c>
      <c r="B60" s="200" t="s">
        <v>65</v>
      </c>
      <c r="C60" s="200" t="s">
        <v>32</v>
      </c>
      <c r="D60" s="197">
        <f>INDEX('BEFC_17-18'!$F$1:$F$505,MATCH('Base Analysis'!$A60,'BEFC_17-18'!A:A,0))</f>
        <v>0.72330000000000005</v>
      </c>
      <c r="E60" s="197">
        <f t="shared" si="0"/>
        <v>445</v>
      </c>
      <c r="F60" s="201">
        <f t="shared" si="1"/>
        <v>13925.069877969107</v>
      </c>
      <c r="G60" s="211">
        <f t="shared" si="2"/>
        <v>266</v>
      </c>
      <c r="H60" s="202">
        <f t="shared" si="3"/>
        <v>13352.386093251536</v>
      </c>
      <c r="I60" s="211">
        <f t="shared" si="4"/>
        <v>133</v>
      </c>
      <c r="K60" s="202">
        <f>INDEX('LECI_17-18'!$L$1:$L$506,MATCH('Base Analysis'!$A60,'LECI_17-18'!A:A,0))</f>
        <v>41071979.68</v>
      </c>
      <c r="L60" s="203">
        <f>INDEX('BEFC_17-18'!$T$1:$T$506,MATCH('Base Analysis'!$A60,'BEFC_17-18'!A:A,0))</f>
        <v>2949.4989999999998</v>
      </c>
      <c r="M60" s="203">
        <f>INDEX('BEFC_17-18'!$Z$1:$Z$506,MATCH('Base Analysis'!$A60,'BEFC_17-18'!A:A,0))</f>
        <v>126.504</v>
      </c>
      <c r="O60" s="202">
        <f>INDEX('BEFC_17-18'!$AF$1:$AF$505,MATCH('Base Analysis'!$A60,'BEFC_17-18'!A:A,0))</f>
        <v>2808033.33</v>
      </c>
      <c r="P60" s="203">
        <f>INDEX('BEFC_17-18'!$AC$1:$AC$506,MATCH('Base Analysis'!$A60,'BEFC_17-18'!A:A,0))</f>
        <v>3175.2550000000001</v>
      </c>
      <c r="Q60" s="201">
        <f t="shared" si="5"/>
        <v>5906665.6989308232</v>
      </c>
      <c r="R60" s="201">
        <f t="shared" si="6"/>
        <v>-3098632.3689308232</v>
      </c>
      <c r="S60" s="204">
        <f t="shared" si="7"/>
        <v>0.47540075452522862</v>
      </c>
      <c r="U60" s="203">
        <f t="shared" si="8"/>
        <v>3076.0029999999997</v>
      </c>
      <c r="V60" s="202"/>
    </row>
    <row r="61" spans="1:22" x14ac:dyDescent="0.2">
      <c r="A61" s="199">
        <v>103028753</v>
      </c>
      <c r="B61" s="200" t="s">
        <v>66</v>
      </c>
      <c r="C61" s="200" t="s">
        <v>32</v>
      </c>
      <c r="D61" s="197">
        <f>INDEX('BEFC_17-18'!$F$1:$F$505,MATCH('Base Analysis'!$A61,'BEFC_17-18'!A:A,0))</f>
        <v>0.79059999999999997</v>
      </c>
      <c r="E61" s="197">
        <f t="shared" si="0"/>
        <v>417</v>
      </c>
      <c r="F61" s="201">
        <f t="shared" si="1"/>
        <v>13590.430935001776</v>
      </c>
      <c r="G61" s="211">
        <f t="shared" si="2"/>
        <v>311</v>
      </c>
      <c r="H61" s="202">
        <f t="shared" si="3"/>
        <v>12314.365432875102</v>
      </c>
      <c r="I61" s="211">
        <f t="shared" si="4"/>
        <v>206</v>
      </c>
      <c r="K61" s="202">
        <f>INDEX('LECI_17-18'!$L$1:$L$506,MATCH('Base Analysis'!$A61,'LECI_17-18'!A:A,0))</f>
        <v>25379463.84</v>
      </c>
      <c r="L61" s="203">
        <f>INDEX('BEFC_17-18'!$T$1:$T$506,MATCH('Base Analysis'!$A61,'BEFC_17-18'!A:A,0))</f>
        <v>1867.451</v>
      </c>
      <c r="M61" s="203">
        <f>INDEX('BEFC_17-18'!$Z$1:$Z$506,MATCH('Base Analysis'!$A61,'BEFC_17-18'!A:A,0))</f>
        <v>193.51300000000001</v>
      </c>
      <c r="O61" s="202">
        <f>INDEX('BEFC_17-18'!$AF$1:$AF$505,MATCH('Base Analysis'!$A61,'BEFC_17-18'!A:A,0))</f>
        <v>6153629.9400000004</v>
      </c>
      <c r="P61" s="203">
        <f>INDEX('BEFC_17-18'!$AC$1:$AC$506,MATCH('Base Analysis'!$A61,'BEFC_17-18'!A:A,0))</f>
        <v>1614.6220000000001</v>
      </c>
      <c r="Q61" s="201">
        <f t="shared" si="5"/>
        <v>3003548.497408581</v>
      </c>
      <c r="R61" s="201">
        <f t="shared" si="6"/>
        <v>3150081.4425914194</v>
      </c>
      <c r="S61" s="204">
        <f t="shared" si="7"/>
        <v>2.0487866086761257</v>
      </c>
      <c r="U61" s="203">
        <f t="shared" si="8"/>
        <v>2060.9639999999999</v>
      </c>
      <c r="V61" s="202"/>
    </row>
    <row r="62" spans="1:22" x14ac:dyDescent="0.2">
      <c r="A62" s="199">
        <v>103028833</v>
      </c>
      <c r="B62" s="200" t="s">
        <v>67</v>
      </c>
      <c r="C62" s="200" t="s">
        <v>32</v>
      </c>
      <c r="D62" s="197">
        <f>INDEX('BEFC_17-18'!$F$1:$F$505,MATCH('Base Analysis'!$A62,'BEFC_17-18'!A:A,0))</f>
        <v>1.2903</v>
      </c>
      <c r="E62" s="197">
        <f t="shared" si="0"/>
        <v>82</v>
      </c>
      <c r="F62" s="201">
        <f t="shared" si="1"/>
        <v>17726.487133700986</v>
      </c>
      <c r="G62" s="211">
        <f t="shared" si="2"/>
        <v>57</v>
      </c>
      <c r="H62" s="202">
        <f t="shared" si="3"/>
        <v>14273.437385742072</v>
      </c>
      <c r="I62" s="211">
        <f t="shared" si="4"/>
        <v>88</v>
      </c>
      <c r="K62" s="202">
        <f>INDEX('LECI_17-18'!$L$1:$L$506,MATCH('Base Analysis'!$A62,'LECI_17-18'!A:A,0))</f>
        <v>31230737.75</v>
      </c>
      <c r="L62" s="203">
        <f>INDEX('BEFC_17-18'!$T$1:$T$506,MATCH('Base Analysis'!$A62,'BEFC_17-18'!A:A,0))</f>
        <v>1761.8119999999999</v>
      </c>
      <c r="M62" s="203">
        <f>INDEX('BEFC_17-18'!$Z$1:$Z$506,MATCH('Base Analysis'!$A62,'BEFC_17-18'!A:A,0))</f>
        <v>426.22</v>
      </c>
      <c r="O62" s="202">
        <f>INDEX('BEFC_17-18'!$AF$1:$AF$505,MATCH('Base Analysis'!$A62,'BEFC_17-18'!A:A,0))</f>
        <v>8572752.3399999999</v>
      </c>
      <c r="P62" s="203">
        <f>INDEX('BEFC_17-18'!$AC$1:$AC$506,MATCH('Base Analysis'!$A62,'BEFC_17-18'!A:A,0))</f>
        <v>2745.009</v>
      </c>
      <c r="Q62" s="201">
        <f t="shared" si="5"/>
        <v>5106314.4546048744</v>
      </c>
      <c r="R62" s="201">
        <f t="shared" si="6"/>
        <v>3466437.8853951255</v>
      </c>
      <c r="S62" s="204">
        <f t="shared" si="7"/>
        <v>1.6788531956290103</v>
      </c>
      <c r="U62" s="203">
        <f t="shared" si="8"/>
        <v>2188.0320000000002</v>
      </c>
      <c r="V62" s="202"/>
    </row>
    <row r="63" spans="1:22" x14ac:dyDescent="0.2">
      <c r="A63" s="199">
        <v>103028853</v>
      </c>
      <c r="B63" s="200" t="s">
        <v>68</v>
      </c>
      <c r="C63" s="200" t="s">
        <v>32</v>
      </c>
      <c r="D63" s="197">
        <f>INDEX('BEFC_17-18'!$F$1:$F$505,MATCH('Base Analysis'!$A63,'BEFC_17-18'!A:A,0))</f>
        <v>1.7107000000000001</v>
      </c>
      <c r="E63" s="197">
        <f t="shared" si="0"/>
        <v>13</v>
      </c>
      <c r="F63" s="201">
        <f t="shared" si="1"/>
        <v>13441.683638246463</v>
      </c>
      <c r="G63" s="211">
        <f t="shared" si="2"/>
        <v>331</v>
      </c>
      <c r="H63" s="202">
        <f t="shared" si="3"/>
        <v>9068.0415424089206</v>
      </c>
      <c r="I63" s="211">
        <f t="shared" si="4"/>
        <v>480</v>
      </c>
      <c r="K63" s="202">
        <f>INDEX('LECI_17-18'!$L$1:$L$506,MATCH('Base Analysis'!$A63,'LECI_17-18'!A:A,0))</f>
        <v>23520096.73</v>
      </c>
      <c r="L63" s="203">
        <f>INDEX('BEFC_17-18'!$T$1:$T$506,MATCH('Base Analysis'!$A63,'BEFC_17-18'!A:A,0))</f>
        <v>1749.788</v>
      </c>
      <c r="M63" s="203">
        <f>INDEX('BEFC_17-18'!$Z$1:$Z$506,MATCH('Base Analysis'!$A63,'BEFC_17-18'!A:A,0))</f>
        <v>843.947</v>
      </c>
      <c r="O63" s="202">
        <f>INDEX('BEFC_17-18'!$AF$1:$AF$505,MATCH('Base Analysis'!$A63,'BEFC_17-18'!A:A,0))</f>
        <v>8441186.5800000001</v>
      </c>
      <c r="P63" s="203">
        <f>INDEX('BEFC_17-18'!$AC$1:$AC$506,MATCH('Base Analysis'!$A63,'BEFC_17-18'!A:A,0))</f>
        <v>7242.7190000000001</v>
      </c>
      <c r="Q63" s="201">
        <f t="shared" si="5"/>
        <v>13473034.412761984</v>
      </c>
      <c r="R63" s="201">
        <f t="shared" si="6"/>
        <v>-5031847.8327619843</v>
      </c>
      <c r="S63" s="204">
        <f t="shared" si="7"/>
        <v>0.62652453199438907</v>
      </c>
      <c r="U63" s="203">
        <f t="shared" si="8"/>
        <v>2593.7350000000001</v>
      </c>
      <c r="V63" s="202"/>
    </row>
    <row r="64" spans="1:22" x14ac:dyDescent="0.2">
      <c r="A64" s="199">
        <v>103029203</v>
      </c>
      <c r="B64" s="200" t="s">
        <v>69</v>
      </c>
      <c r="C64" s="200" t="s">
        <v>32</v>
      </c>
      <c r="D64" s="197">
        <f>INDEX('BEFC_17-18'!$F$1:$F$505,MATCH('Base Analysis'!$A64,'BEFC_17-18'!A:A,0))</f>
        <v>0.47460000000000002</v>
      </c>
      <c r="E64" s="197">
        <f t="shared" si="0"/>
        <v>496</v>
      </c>
      <c r="F64" s="201">
        <f t="shared" si="1"/>
        <v>16149.830562971334</v>
      </c>
      <c r="G64" s="211">
        <f t="shared" si="2"/>
        <v>111</v>
      </c>
      <c r="H64" s="202">
        <f t="shared" si="3"/>
        <v>15756.489694828875</v>
      </c>
      <c r="I64" s="211">
        <f t="shared" si="4"/>
        <v>46</v>
      </c>
      <c r="K64" s="202">
        <f>INDEX('LECI_17-18'!$L$1:$L$506,MATCH('Base Analysis'!$A64,'LECI_17-18'!A:A,0))</f>
        <v>64643346.689999998</v>
      </c>
      <c r="L64" s="203">
        <f>INDEX('BEFC_17-18'!$T$1:$T$506,MATCH('Base Analysis'!$A64,'BEFC_17-18'!A:A,0))</f>
        <v>4002.7260000000001</v>
      </c>
      <c r="M64" s="203">
        <f>INDEX('BEFC_17-18'!$Z$1:$Z$506,MATCH('Base Analysis'!$A64,'BEFC_17-18'!A:A,0))</f>
        <v>99.923000000000002</v>
      </c>
      <c r="O64" s="202">
        <f>INDEX('BEFC_17-18'!$AF$1:$AF$505,MATCH('Base Analysis'!$A64,'BEFC_17-18'!A:A,0))</f>
        <v>4075878.83</v>
      </c>
      <c r="P64" s="203">
        <f>INDEX('BEFC_17-18'!$AC$1:$AC$506,MATCH('Base Analysis'!$A64,'BEFC_17-18'!A:A,0))</f>
        <v>2017.8989999999999</v>
      </c>
      <c r="Q64" s="201">
        <f t="shared" si="5"/>
        <v>3753731.5293438821</v>
      </c>
      <c r="R64" s="201">
        <f t="shared" si="6"/>
        <v>322147.30065611796</v>
      </c>
      <c r="S64" s="204">
        <f t="shared" si="7"/>
        <v>1.0858205490024553</v>
      </c>
      <c r="U64" s="203">
        <f t="shared" si="8"/>
        <v>4102.6490000000003</v>
      </c>
      <c r="V64" s="202"/>
    </row>
    <row r="65" spans="1:22" x14ac:dyDescent="0.2">
      <c r="A65" s="199">
        <v>103029403</v>
      </c>
      <c r="B65" s="200" t="s">
        <v>70</v>
      </c>
      <c r="C65" s="200" t="s">
        <v>32</v>
      </c>
      <c r="D65" s="197">
        <f>INDEX('BEFC_17-18'!$F$1:$F$505,MATCH('Base Analysis'!$A65,'BEFC_17-18'!A:A,0))</f>
        <v>0.78139999999999998</v>
      </c>
      <c r="E65" s="197">
        <f t="shared" si="0"/>
        <v>421</v>
      </c>
      <c r="F65" s="201">
        <f t="shared" si="1"/>
        <v>14219.440166204493</v>
      </c>
      <c r="G65" s="211">
        <f t="shared" si="2"/>
        <v>243</v>
      </c>
      <c r="H65" s="202">
        <f t="shared" si="3"/>
        <v>13315.270698290286</v>
      </c>
      <c r="I65" s="211">
        <f t="shared" si="4"/>
        <v>136</v>
      </c>
      <c r="K65" s="202">
        <f>INDEX('LECI_17-18'!$L$1:$L$506,MATCH('Base Analysis'!$A65,'LECI_17-18'!A:A,0))</f>
        <v>48067594.609999999</v>
      </c>
      <c r="L65" s="203">
        <f>INDEX('BEFC_17-18'!$T$1:$T$506,MATCH('Base Analysis'!$A65,'BEFC_17-18'!A:A,0))</f>
        <v>3380.4140000000002</v>
      </c>
      <c r="M65" s="203">
        <f>INDEX('BEFC_17-18'!$Z$1:$Z$506,MATCH('Base Analysis'!$A65,'BEFC_17-18'!A:A,0))</f>
        <v>229.54599999999999</v>
      </c>
      <c r="O65" s="202">
        <f>INDEX('BEFC_17-18'!$AF$1:$AF$505,MATCH('Base Analysis'!$A65,'BEFC_17-18'!A:A,0))</f>
        <v>5339428.76</v>
      </c>
      <c r="P65" s="203">
        <f>INDEX('BEFC_17-18'!$AC$1:$AC$506,MATCH('Base Analysis'!$A65,'BEFC_17-18'!A:A,0))</f>
        <v>3408.1590000000001</v>
      </c>
      <c r="Q65" s="201">
        <f t="shared" si="5"/>
        <v>6339917.8528346159</v>
      </c>
      <c r="R65" s="201">
        <f t="shared" si="6"/>
        <v>-1000489.0928346161</v>
      </c>
      <c r="S65" s="204">
        <f t="shared" si="7"/>
        <v>0.84219210468361327</v>
      </c>
      <c r="U65" s="203">
        <f t="shared" si="8"/>
        <v>3609.96</v>
      </c>
      <c r="V65" s="202"/>
    </row>
    <row r="66" spans="1:22" x14ac:dyDescent="0.2">
      <c r="A66" s="199">
        <v>103029553</v>
      </c>
      <c r="B66" s="200" t="s">
        <v>71</v>
      </c>
      <c r="C66" s="200" t="s">
        <v>32</v>
      </c>
      <c r="D66" s="197">
        <f>INDEX('BEFC_17-18'!$F$1:$F$505,MATCH('Base Analysis'!$A66,'BEFC_17-18'!A:A,0))</f>
        <v>0.77569999999999995</v>
      </c>
      <c r="E66" s="197">
        <f t="shared" ref="E66:E129" si="9">RANK(D66,$D$2:$D$501)</f>
        <v>427</v>
      </c>
      <c r="F66" s="201">
        <f t="shared" ref="F66:F129" si="10">K66/L66</f>
        <v>13962.93501139979</v>
      </c>
      <c r="G66" s="211">
        <f t="shared" ref="G66:G129" si="11">RANK(F66,$F$2:$F$501,0)</f>
        <v>263</v>
      </c>
      <c r="H66" s="202">
        <f t="shared" ref="H66:H129" si="12">K66/(L66+M66)</f>
        <v>13482.145194120845</v>
      </c>
      <c r="I66" s="211">
        <f t="shared" ref="I66:I129" si="13">RANK(H66,$H$2:$H$501,0)</f>
        <v>125</v>
      </c>
      <c r="K66" s="202">
        <f>INDEX('LECI_17-18'!$L$1:$L$506,MATCH('Base Analysis'!$A66,'LECI_17-18'!A:A,0))</f>
        <v>39237788.229999997</v>
      </c>
      <c r="L66" s="203">
        <f>INDEX('BEFC_17-18'!$T$1:$T$506,MATCH('Base Analysis'!$A66,'BEFC_17-18'!A:A,0))</f>
        <v>2810.1390000000001</v>
      </c>
      <c r="M66" s="203">
        <f>INDEX('BEFC_17-18'!$Z$1:$Z$506,MATCH('Base Analysis'!$A66,'BEFC_17-18'!A:A,0))</f>
        <v>100.21299999999999</v>
      </c>
      <c r="O66" s="202">
        <f>INDEX('BEFC_17-18'!$AF$1:$AF$505,MATCH('Base Analysis'!$A66,'BEFC_17-18'!A:A,0))</f>
        <v>5314659.26</v>
      </c>
      <c r="P66" s="203">
        <f>INDEX('BEFC_17-18'!$AC$1:$AC$506,MATCH('Base Analysis'!$A66,'BEFC_17-18'!A:A,0))</f>
        <v>2265.7089999999998</v>
      </c>
      <c r="Q66" s="201">
        <f t="shared" ref="Q66:Q129" si="14">(P66/$P$503)*$O$503</f>
        <v>4214712.0889688721</v>
      </c>
      <c r="R66" s="201">
        <f t="shared" ref="R66:R129" si="15">O66-Q66</f>
        <v>1099947.1710311277</v>
      </c>
      <c r="S66" s="204">
        <f t="shared" ref="S66:S129" si="16">O66/Q66</f>
        <v>1.2609780093662886</v>
      </c>
      <c r="U66" s="203">
        <f t="shared" ref="U66:U129" si="17">L66+M66</f>
        <v>2910.3520000000003</v>
      </c>
      <c r="V66" s="202"/>
    </row>
    <row r="67" spans="1:22" x14ac:dyDescent="0.2">
      <c r="A67" s="199">
        <v>103029603</v>
      </c>
      <c r="B67" s="200" t="s">
        <v>72</v>
      </c>
      <c r="C67" s="200" t="s">
        <v>32</v>
      </c>
      <c r="D67" s="197">
        <f>INDEX('BEFC_17-18'!$F$1:$F$505,MATCH('Base Analysis'!$A67,'BEFC_17-18'!A:A,0))</f>
        <v>1.1014999999999999</v>
      </c>
      <c r="E67" s="197">
        <f t="shared" si="9"/>
        <v>199</v>
      </c>
      <c r="F67" s="201">
        <f t="shared" si="10"/>
        <v>15296.925990280301</v>
      </c>
      <c r="G67" s="211">
        <f t="shared" si="11"/>
        <v>154</v>
      </c>
      <c r="H67" s="202">
        <f t="shared" si="12"/>
        <v>12827.421731593948</v>
      </c>
      <c r="I67" s="211">
        <f t="shared" si="13"/>
        <v>164</v>
      </c>
      <c r="K67" s="202">
        <f>INDEX('LECI_17-18'!$L$1:$L$506,MATCH('Base Analysis'!$A67,'LECI_17-18'!A:A,0))</f>
        <v>40664017.219999999</v>
      </c>
      <c r="L67" s="203">
        <f>INDEX('BEFC_17-18'!$T$1:$T$506,MATCH('Base Analysis'!$A67,'BEFC_17-18'!A:A,0))</f>
        <v>2658.3130000000001</v>
      </c>
      <c r="M67" s="203">
        <f>INDEX('BEFC_17-18'!$Z$1:$Z$506,MATCH('Base Analysis'!$A67,'BEFC_17-18'!A:A,0))</f>
        <v>511.77199999999999</v>
      </c>
      <c r="O67" s="202">
        <f>INDEX('BEFC_17-18'!$AF$1:$AF$505,MATCH('Base Analysis'!$A67,'BEFC_17-18'!A:A,0))</f>
        <v>6535133.7300000004</v>
      </c>
      <c r="P67" s="203">
        <f>INDEX('BEFC_17-18'!$AC$1:$AC$506,MATCH('Base Analysis'!$A67,'BEFC_17-18'!A:A,0))</f>
        <v>4989.04</v>
      </c>
      <c r="Q67" s="201">
        <f t="shared" si="14"/>
        <v>9280700.7432769444</v>
      </c>
      <c r="R67" s="201">
        <f t="shared" si="15"/>
        <v>-2745567.0132769439</v>
      </c>
      <c r="S67" s="204">
        <f t="shared" si="16"/>
        <v>0.70416382456186111</v>
      </c>
      <c r="U67" s="203">
        <f t="shared" si="17"/>
        <v>3170.085</v>
      </c>
      <c r="V67" s="202"/>
    </row>
    <row r="68" spans="1:22" x14ac:dyDescent="0.2">
      <c r="A68" s="199">
        <v>103029803</v>
      </c>
      <c r="B68" s="200" t="s">
        <v>73</v>
      </c>
      <c r="C68" s="200" t="s">
        <v>32</v>
      </c>
      <c r="D68" s="197">
        <f>INDEX('BEFC_17-18'!$F$1:$F$505,MATCH('Base Analysis'!$A68,'BEFC_17-18'!A:A,0))</f>
        <v>1.6581999999999999</v>
      </c>
      <c r="E68" s="197">
        <f t="shared" si="9"/>
        <v>14</v>
      </c>
      <c r="F68" s="201">
        <f t="shared" si="10"/>
        <v>23331.147181930242</v>
      </c>
      <c r="G68" s="211">
        <f t="shared" si="11"/>
        <v>4</v>
      </c>
      <c r="H68" s="202">
        <f t="shared" si="12"/>
        <v>15416.018547328011</v>
      </c>
      <c r="I68" s="211">
        <f t="shared" si="13"/>
        <v>49</v>
      </c>
      <c r="K68" s="202">
        <f>INDEX('LECI_17-18'!$L$1:$L$506,MATCH('Base Analysis'!$A68,'LECI_17-18'!A:A,0))</f>
        <v>26705554.329999998</v>
      </c>
      <c r="L68" s="203">
        <f>INDEX('BEFC_17-18'!$T$1:$T$506,MATCH('Base Analysis'!$A68,'BEFC_17-18'!A:A,0))</f>
        <v>1144.6310000000001</v>
      </c>
      <c r="M68" s="203">
        <f>INDEX('BEFC_17-18'!$Z$1:$Z$506,MATCH('Base Analysis'!$A68,'BEFC_17-18'!A:A,0))</f>
        <v>587.69399999999996</v>
      </c>
      <c r="O68" s="202">
        <f>INDEX('BEFC_17-18'!$AF$1:$AF$505,MATCH('Base Analysis'!$A68,'BEFC_17-18'!A:A,0))</f>
        <v>10116469.67</v>
      </c>
      <c r="P68" s="203">
        <f>INDEX('BEFC_17-18'!$AC$1:$AC$506,MATCH('Base Analysis'!$A68,'BEFC_17-18'!A:A,0))</f>
        <v>3049.8110000000001</v>
      </c>
      <c r="Q68" s="201">
        <f t="shared" si="14"/>
        <v>5673312.5440073051</v>
      </c>
      <c r="R68" s="201">
        <f t="shared" si="15"/>
        <v>4443157.1259926949</v>
      </c>
      <c r="S68" s="204">
        <f t="shared" si="16"/>
        <v>1.783168050680723</v>
      </c>
      <c r="U68" s="203">
        <f t="shared" si="17"/>
        <v>1732.325</v>
      </c>
      <c r="V68" s="202"/>
    </row>
    <row r="69" spans="1:22" x14ac:dyDescent="0.2">
      <c r="A69" s="199">
        <v>103029902</v>
      </c>
      <c r="B69" s="200" t="s">
        <v>74</v>
      </c>
      <c r="C69" s="200" t="s">
        <v>32</v>
      </c>
      <c r="D69" s="197">
        <f>INDEX('BEFC_17-18'!$F$1:$F$505,MATCH('Base Analysis'!$A69,'BEFC_17-18'!A:A,0))</f>
        <v>1.2425999999999999</v>
      </c>
      <c r="E69" s="197">
        <f t="shared" si="9"/>
        <v>108</v>
      </c>
      <c r="F69" s="201">
        <f t="shared" si="10"/>
        <v>15754.422903391527</v>
      </c>
      <c r="G69" s="211">
        <f t="shared" si="11"/>
        <v>135</v>
      </c>
      <c r="H69" s="202">
        <f t="shared" si="12"/>
        <v>11310.21682412663</v>
      </c>
      <c r="I69" s="211">
        <f t="shared" si="13"/>
        <v>309</v>
      </c>
      <c r="K69" s="202">
        <f>INDEX('LECI_17-18'!$L$1:$L$506,MATCH('Base Analysis'!$A69,'LECI_17-18'!A:A,0))</f>
        <v>78321317.459999993</v>
      </c>
      <c r="L69" s="203">
        <f>INDEX('BEFC_17-18'!$T$1:$T$506,MATCH('Base Analysis'!$A69,'BEFC_17-18'!A:A,0))</f>
        <v>4971.3860000000004</v>
      </c>
      <c r="M69" s="203">
        <f>INDEX('BEFC_17-18'!$Z$1:$Z$506,MATCH('Base Analysis'!$A69,'BEFC_17-18'!A:A,0))</f>
        <v>1953.443</v>
      </c>
      <c r="O69" s="202">
        <f>INDEX('BEFC_17-18'!$AF$1:$AF$505,MATCH('Base Analysis'!$A69,'BEFC_17-18'!A:A,0))</f>
        <v>14098519.640000001</v>
      </c>
      <c r="P69" s="203">
        <f>INDEX('BEFC_17-18'!$AC$1:$AC$506,MATCH('Base Analysis'!$A69,'BEFC_17-18'!A:A,0))</f>
        <v>11028.154</v>
      </c>
      <c r="Q69" s="201">
        <f t="shared" si="14"/>
        <v>20514767.775919337</v>
      </c>
      <c r="R69" s="201">
        <f t="shared" si="15"/>
        <v>-6416248.1359193362</v>
      </c>
      <c r="S69" s="204">
        <f t="shared" si="16"/>
        <v>0.68723759362019865</v>
      </c>
      <c r="U69" s="203">
        <f t="shared" si="17"/>
        <v>6924.8290000000006</v>
      </c>
      <c r="V69" s="202"/>
    </row>
    <row r="70" spans="1:22" x14ac:dyDescent="0.2">
      <c r="A70" s="199">
        <v>104101252</v>
      </c>
      <c r="B70" s="200" t="s">
        <v>75</v>
      </c>
      <c r="C70" s="200" t="s">
        <v>76</v>
      </c>
      <c r="D70" s="197">
        <f>INDEX('BEFC_17-18'!$F$1:$F$505,MATCH('Base Analysis'!$A70,'BEFC_17-18'!A:A,0))</f>
        <v>1.0667</v>
      </c>
      <c r="E70" s="197">
        <f t="shared" si="9"/>
        <v>227</v>
      </c>
      <c r="F70" s="201">
        <f t="shared" si="10"/>
        <v>12928.50563753302</v>
      </c>
      <c r="G70" s="211">
        <f t="shared" si="11"/>
        <v>390</v>
      </c>
      <c r="H70" s="202">
        <f t="shared" si="12"/>
        <v>11093.241649733387</v>
      </c>
      <c r="I70" s="211">
        <f t="shared" si="13"/>
        <v>335</v>
      </c>
      <c r="K70" s="202">
        <f>INDEX('LECI_17-18'!$L$1:$L$506,MATCH('Base Analysis'!$A70,'LECI_17-18'!A:A,0))</f>
        <v>89303057.980000004</v>
      </c>
      <c r="L70" s="203">
        <f>INDEX('BEFC_17-18'!$T$1:$T$506,MATCH('Base Analysis'!$A70,'BEFC_17-18'!A:A,0))</f>
        <v>6907.4539999999997</v>
      </c>
      <c r="M70" s="203">
        <f>INDEX('BEFC_17-18'!$Z$1:$Z$506,MATCH('Base Analysis'!$A70,'BEFC_17-18'!A:A,0))</f>
        <v>1142.768</v>
      </c>
      <c r="O70" s="202">
        <f>INDEX('BEFC_17-18'!$AF$1:$AF$505,MATCH('Base Analysis'!$A70,'BEFC_17-18'!A:A,0))</f>
        <v>24290333.850000001</v>
      </c>
      <c r="P70" s="203">
        <f>INDEX('BEFC_17-18'!$AC$1:$AC$506,MATCH('Base Analysis'!$A70,'BEFC_17-18'!A:A,0))</f>
        <v>7136.5739999999996</v>
      </c>
      <c r="Q70" s="201">
        <f t="shared" si="14"/>
        <v>13275581.600117639</v>
      </c>
      <c r="R70" s="201">
        <f t="shared" si="15"/>
        <v>11014752.249882363</v>
      </c>
      <c r="S70" s="204">
        <f t="shared" si="16"/>
        <v>1.8297001654364249</v>
      </c>
      <c r="U70" s="203">
        <f t="shared" si="17"/>
        <v>8050.2219999999998</v>
      </c>
      <c r="V70" s="202"/>
    </row>
    <row r="71" spans="1:22" x14ac:dyDescent="0.2">
      <c r="A71" s="199">
        <v>104103603</v>
      </c>
      <c r="B71" s="200" t="s">
        <v>77</v>
      </c>
      <c r="C71" s="200" t="s">
        <v>76</v>
      </c>
      <c r="D71" s="197">
        <f>INDEX('BEFC_17-18'!$F$1:$F$505,MATCH('Base Analysis'!$A71,'BEFC_17-18'!A:A,0))</f>
        <v>1.0944</v>
      </c>
      <c r="E71" s="197">
        <f t="shared" si="9"/>
        <v>201</v>
      </c>
      <c r="F71" s="201">
        <f t="shared" si="10"/>
        <v>13685.643120611614</v>
      </c>
      <c r="G71" s="211">
        <f t="shared" si="11"/>
        <v>295</v>
      </c>
      <c r="H71" s="202">
        <f t="shared" si="12"/>
        <v>11416.637969683512</v>
      </c>
      <c r="I71" s="211">
        <f t="shared" si="13"/>
        <v>294</v>
      </c>
      <c r="K71" s="202">
        <f>INDEX('LECI_17-18'!$L$1:$L$506,MATCH('Base Analysis'!$A71,'LECI_17-18'!A:A,0))</f>
        <v>21237709.449999999</v>
      </c>
      <c r="L71" s="203">
        <f>INDEX('BEFC_17-18'!$T$1:$T$506,MATCH('Base Analysis'!$A71,'BEFC_17-18'!A:A,0))</f>
        <v>1551.8240000000001</v>
      </c>
      <c r="M71" s="203">
        <f>INDEX('BEFC_17-18'!$Z$1:$Z$506,MATCH('Base Analysis'!$A71,'BEFC_17-18'!A:A,0))</f>
        <v>308.41800000000001</v>
      </c>
      <c r="O71" s="202">
        <f>INDEX('BEFC_17-18'!$AF$1:$AF$505,MATCH('Base Analysis'!$A71,'BEFC_17-18'!A:A,0))</f>
        <v>9397818.5600000005</v>
      </c>
      <c r="P71" s="203">
        <f>INDEX('BEFC_17-18'!$AC$1:$AC$506,MATCH('Base Analysis'!$A71,'BEFC_17-18'!A:A,0))</f>
        <v>2061.415</v>
      </c>
      <c r="Q71" s="201">
        <f t="shared" si="14"/>
        <v>3834680.7647768394</v>
      </c>
      <c r="R71" s="201">
        <f t="shared" si="15"/>
        <v>5563137.7952231616</v>
      </c>
      <c r="S71" s="204">
        <f t="shared" si="16"/>
        <v>2.4507433959882472</v>
      </c>
      <c r="U71" s="203">
        <f t="shared" si="17"/>
        <v>1860.2420000000002</v>
      </c>
      <c r="V71" s="202"/>
    </row>
    <row r="72" spans="1:22" x14ac:dyDescent="0.2">
      <c r="A72" s="199">
        <v>104105003</v>
      </c>
      <c r="B72" s="200" t="s">
        <v>78</v>
      </c>
      <c r="C72" s="200" t="s">
        <v>76</v>
      </c>
      <c r="D72" s="197">
        <f>INDEX('BEFC_17-18'!$F$1:$F$505,MATCH('Base Analysis'!$A72,'BEFC_17-18'!A:A,0))</f>
        <v>0.59660000000000002</v>
      </c>
      <c r="E72" s="197">
        <f t="shared" si="9"/>
        <v>475</v>
      </c>
      <c r="F72" s="201">
        <f t="shared" si="10"/>
        <v>11852.226162056217</v>
      </c>
      <c r="G72" s="211">
        <f t="shared" si="11"/>
        <v>466</v>
      </c>
      <c r="H72" s="202">
        <f t="shared" si="12"/>
        <v>11584.69388241966</v>
      </c>
      <c r="I72" s="211">
        <f t="shared" si="13"/>
        <v>279</v>
      </c>
      <c r="K72" s="202">
        <f>INDEX('LECI_17-18'!$L$1:$L$506,MATCH('Base Analysis'!$A72,'LECI_17-18'!A:A,0))</f>
        <v>38362586.359999999</v>
      </c>
      <c r="L72" s="203">
        <f>INDEX('BEFC_17-18'!$T$1:$T$506,MATCH('Base Analysis'!$A72,'BEFC_17-18'!A:A,0))</f>
        <v>3236.741</v>
      </c>
      <c r="M72" s="203">
        <f>INDEX('BEFC_17-18'!$Z$1:$Z$506,MATCH('Base Analysis'!$A72,'BEFC_17-18'!A:A,0))</f>
        <v>74.748000000000005</v>
      </c>
      <c r="O72" s="202">
        <f>INDEX('BEFC_17-18'!$AF$1:$AF$505,MATCH('Base Analysis'!$A72,'BEFC_17-18'!A:A,0))</f>
        <v>5709787.5999999996</v>
      </c>
      <c r="P72" s="203">
        <f>INDEX('BEFC_17-18'!$AC$1:$AC$506,MATCH('Base Analysis'!$A72,'BEFC_17-18'!A:A,0))</f>
        <v>1722.422</v>
      </c>
      <c r="Q72" s="201">
        <f t="shared" si="14"/>
        <v>3204079.9704224784</v>
      </c>
      <c r="R72" s="201">
        <f t="shared" si="15"/>
        <v>2505707.6295775212</v>
      </c>
      <c r="S72" s="204">
        <f t="shared" si="16"/>
        <v>1.7820365448766022</v>
      </c>
      <c r="U72" s="203">
        <f t="shared" si="17"/>
        <v>3311.489</v>
      </c>
      <c r="V72" s="202"/>
    </row>
    <row r="73" spans="1:22" x14ac:dyDescent="0.2">
      <c r="A73" s="199">
        <v>104105353</v>
      </c>
      <c r="B73" s="200" t="s">
        <v>79</v>
      </c>
      <c r="C73" s="200" t="s">
        <v>76</v>
      </c>
      <c r="D73" s="197">
        <f>INDEX('BEFC_17-18'!$F$1:$F$505,MATCH('Base Analysis'!$A73,'BEFC_17-18'!A:A,0))</f>
        <v>1.0481</v>
      </c>
      <c r="E73" s="197">
        <f t="shared" si="9"/>
        <v>242</v>
      </c>
      <c r="F73" s="201">
        <f t="shared" si="10"/>
        <v>13498.608195868126</v>
      </c>
      <c r="G73" s="211">
        <f t="shared" si="11"/>
        <v>324</v>
      </c>
      <c r="H73" s="202">
        <f t="shared" si="12"/>
        <v>10568.969478925335</v>
      </c>
      <c r="I73" s="211">
        <f t="shared" si="13"/>
        <v>393</v>
      </c>
      <c r="K73" s="202">
        <f>INDEX('LECI_17-18'!$L$1:$L$506,MATCH('Base Analysis'!$A73,'LECI_17-18'!A:A,0))</f>
        <v>17896319.760000002</v>
      </c>
      <c r="L73" s="203">
        <f>INDEX('BEFC_17-18'!$T$1:$T$506,MATCH('Base Analysis'!$A73,'BEFC_17-18'!A:A,0))</f>
        <v>1325.79</v>
      </c>
      <c r="M73" s="203">
        <f>INDEX('BEFC_17-18'!$Z$1:$Z$506,MATCH('Base Analysis'!$A73,'BEFC_17-18'!A:A,0))</f>
        <v>367.49900000000002</v>
      </c>
      <c r="O73" s="202">
        <f>INDEX('BEFC_17-18'!$AF$1:$AF$505,MATCH('Base Analysis'!$A73,'BEFC_17-18'!A:A,0))</f>
        <v>7448099.8600000003</v>
      </c>
      <c r="P73" s="203">
        <f>INDEX('BEFC_17-18'!$AC$1:$AC$506,MATCH('Base Analysis'!$A73,'BEFC_17-18'!A:A,0))</f>
        <v>1702.9580000000001</v>
      </c>
      <c r="Q73" s="201">
        <f t="shared" si="14"/>
        <v>3167872.6922152196</v>
      </c>
      <c r="R73" s="201">
        <f t="shared" si="15"/>
        <v>4280227.1677847803</v>
      </c>
      <c r="S73" s="204">
        <f t="shared" si="16"/>
        <v>2.351136104144298</v>
      </c>
      <c r="U73" s="203">
        <f t="shared" si="17"/>
        <v>1693.289</v>
      </c>
      <c r="V73" s="202"/>
    </row>
    <row r="74" spans="1:22" x14ac:dyDescent="0.2">
      <c r="A74" s="199">
        <v>104107503</v>
      </c>
      <c r="B74" s="200" t="s">
        <v>80</v>
      </c>
      <c r="C74" s="200" t="s">
        <v>76</v>
      </c>
      <c r="D74" s="197">
        <f>INDEX('BEFC_17-18'!$F$1:$F$505,MATCH('Base Analysis'!$A74,'BEFC_17-18'!A:A,0))</f>
        <v>1.1617999999999999</v>
      </c>
      <c r="E74" s="197">
        <f t="shared" si="9"/>
        <v>159</v>
      </c>
      <c r="F74" s="201">
        <f t="shared" si="10"/>
        <v>12970.592770022851</v>
      </c>
      <c r="G74" s="211">
        <f t="shared" si="11"/>
        <v>387</v>
      </c>
      <c r="H74" s="202">
        <f t="shared" si="12"/>
        <v>11561.116507733303</v>
      </c>
      <c r="I74" s="211">
        <f t="shared" si="13"/>
        <v>281</v>
      </c>
      <c r="K74" s="202">
        <f>INDEX('LECI_17-18'!$L$1:$L$506,MATCH('Base Analysis'!$A74,'LECI_17-18'!A:A,0))</f>
        <v>28266294</v>
      </c>
      <c r="L74" s="203">
        <f>INDEX('BEFC_17-18'!$T$1:$T$506,MATCH('Base Analysis'!$A74,'BEFC_17-18'!A:A,0))</f>
        <v>2179.2600000000002</v>
      </c>
      <c r="M74" s="203">
        <f>INDEX('BEFC_17-18'!$Z$1:$Z$506,MATCH('Base Analysis'!$A74,'BEFC_17-18'!A:A,0))</f>
        <v>265.685</v>
      </c>
      <c r="O74" s="202">
        <f>INDEX('BEFC_17-18'!$AF$1:$AF$505,MATCH('Base Analysis'!$A74,'BEFC_17-18'!A:A,0))</f>
        <v>8108715.3300000001</v>
      </c>
      <c r="P74" s="203">
        <f>INDEX('BEFC_17-18'!$AC$1:$AC$506,MATCH('Base Analysis'!$A74,'BEFC_17-18'!A:A,0))</f>
        <v>2542.5659999999998</v>
      </c>
      <c r="Q74" s="201">
        <f t="shared" si="14"/>
        <v>4729726.3934606025</v>
      </c>
      <c r="R74" s="201">
        <f t="shared" si="15"/>
        <v>3378988.9365393976</v>
      </c>
      <c r="S74" s="204">
        <f t="shared" si="16"/>
        <v>1.7144153076616109</v>
      </c>
      <c r="U74" s="203">
        <f t="shared" si="17"/>
        <v>2444.9450000000002</v>
      </c>
      <c r="V74" s="202"/>
    </row>
    <row r="75" spans="1:22" x14ac:dyDescent="0.2">
      <c r="A75" s="199">
        <v>104107803</v>
      </c>
      <c r="B75" s="200" t="s">
        <v>81</v>
      </c>
      <c r="C75" s="200" t="s">
        <v>76</v>
      </c>
      <c r="D75" s="197">
        <f>INDEX('BEFC_17-18'!$F$1:$F$505,MATCH('Base Analysis'!$A75,'BEFC_17-18'!A:A,0))</f>
        <v>0.93220000000000003</v>
      </c>
      <c r="E75" s="197">
        <f t="shared" si="9"/>
        <v>326</v>
      </c>
      <c r="F75" s="201">
        <f t="shared" si="10"/>
        <v>12409.138726396059</v>
      </c>
      <c r="G75" s="211">
        <f t="shared" si="11"/>
        <v>430</v>
      </c>
      <c r="H75" s="202">
        <f t="shared" si="12"/>
        <v>11372.203811843674</v>
      </c>
      <c r="I75" s="211">
        <f t="shared" si="13"/>
        <v>302</v>
      </c>
      <c r="K75" s="202">
        <f>INDEX('LECI_17-18'!$L$1:$L$506,MATCH('Base Analysis'!$A75,'LECI_17-18'!A:A,0))</f>
        <v>30103565.41</v>
      </c>
      <c r="L75" s="203">
        <f>INDEX('BEFC_17-18'!$T$1:$T$506,MATCH('Base Analysis'!$A75,'BEFC_17-18'!A:A,0))</f>
        <v>2425.9189999999999</v>
      </c>
      <c r="M75" s="203">
        <f>INDEX('BEFC_17-18'!$Z$1:$Z$506,MATCH('Base Analysis'!$A75,'BEFC_17-18'!A:A,0))</f>
        <v>221.19900000000001</v>
      </c>
      <c r="O75" s="202">
        <f>INDEX('BEFC_17-18'!$AF$1:$AF$505,MATCH('Base Analysis'!$A75,'BEFC_17-18'!A:A,0))</f>
        <v>7363877.8799999999</v>
      </c>
      <c r="P75" s="203">
        <f>INDEX('BEFC_17-18'!$AC$1:$AC$506,MATCH('Base Analysis'!$A75,'BEFC_17-18'!A:A,0))</f>
        <v>2206.8380000000002</v>
      </c>
      <c r="Q75" s="201">
        <f t="shared" si="14"/>
        <v>4105199.210046784</v>
      </c>
      <c r="R75" s="201">
        <f t="shared" si="15"/>
        <v>3258678.6699532159</v>
      </c>
      <c r="S75" s="204">
        <f t="shared" si="16"/>
        <v>1.7937930666015303</v>
      </c>
      <c r="U75" s="203">
        <f t="shared" si="17"/>
        <v>2647.1179999999999</v>
      </c>
      <c r="V75" s="202"/>
    </row>
    <row r="76" spans="1:22" x14ac:dyDescent="0.2">
      <c r="A76" s="199">
        <v>104107903</v>
      </c>
      <c r="B76" s="200" t="s">
        <v>82</v>
      </c>
      <c r="C76" s="200" t="s">
        <v>76</v>
      </c>
      <c r="D76" s="197">
        <f>INDEX('BEFC_17-18'!$F$1:$F$505,MATCH('Base Analysis'!$A76,'BEFC_17-18'!A:A,0))</f>
        <v>0.64610000000000001</v>
      </c>
      <c r="E76" s="197">
        <f t="shared" si="9"/>
        <v>463</v>
      </c>
      <c r="F76" s="201">
        <f t="shared" si="10"/>
        <v>14018.78891467943</v>
      </c>
      <c r="G76" s="211">
        <f t="shared" si="11"/>
        <v>261</v>
      </c>
      <c r="H76" s="202">
        <f t="shared" si="12"/>
        <v>13313.831897883223</v>
      </c>
      <c r="I76" s="211">
        <f t="shared" si="13"/>
        <v>137</v>
      </c>
      <c r="K76" s="202">
        <f>INDEX('LECI_17-18'!$L$1:$L$506,MATCH('Base Analysis'!$A76,'LECI_17-18'!A:A,0))</f>
        <v>99689486.489999995</v>
      </c>
      <c r="L76" s="203">
        <f>INDEX('BEFC_17-18'!$T$1:$T$506,MATCH('Base Analysis'!$A76,'BEFC_17-18'!A:A,0))</f>
        <v>7111.134</v>
      </c>
      <c r="M76" s="203">
        <f>INDEX('BEFC_17-18'!$Z$1:$Z$506,MATCH('Base Analysis'!$A76,'BEFC_17-18'!A:A,0))</f>
        <v>376.529</v>
      </c>
      <c r="O76" s="202">
        <f>INDEX('BEFC_17-18'!$AF$1:$AF$505,MATCH('Base Analysis'!$A76,'BEFC_17-18'!A:A,0))</f>
        <v>13285083.689999999</v>
      </c>
      <c r="P76" s="203">
        <f>INDEX('BEFC_17-18'!$AC$1:$AC$506,MATCH('Base Analysis'!$A76,'BEFC_17-18'!A:A,0))</f>
        <v>4322.8100000000004</v>
      </c>
      <c r="Q76" s="201">
        <f t="shared" si="14"/>
        <v>8041367.8743896643</v>
      </c>
      <c r="R76" s="201">
        <f t="shared" si="15"/>
        <v>5243715.8156103352</v>
      </c>
      <c r="S76" s="204">
        <f t="shared" si="16"/>
        <v>1.6520925167856881</v>
      </c>
      <c r="U76" s="203">
        <f t="shared" si="17"/>
        <v>7487.6630000000005</v>
      </c>
      <c r="V76" s="202"/>
    </row>
    <row r="77" spans="1:22" x14ac:dyDescent="0.2">
      <c r="A77" s="199">
        <v>104372003</v>
      </c>
      <c r="B77" s="200" t="s">
        <v>83</v>
      </c>
      <c r="C77" s="200" t="s">
        <v>84</v>
      </c>
      <c r="D77" s="197">
        <f>INDEX('BEFC_17-18'!$F$1:$F$505,MATCH('Base Analysis'!$A77,'BEFC_17-18'!A:A,0))</f>
        <v>1.1922999999999999</v>
      </c>
      <c r="E77" s="197">
        <f t="shared" si="9"/>
        <v>137</v>
      </c>
      <c r="F77" s="201">
        <f t="shared" si="10"/>
        <v>14383.861199511244</v>
      </c>
      <c r="G77" s="211">
        <f t="shared" si="11"/>
        <v>222</v>
      </c>
      <c r="H77" s="202">
        <f t="shared" si="12"/>
        <v>12124.848211928456</v>
      </c>
      <c r="I77" s="211">
        <f t="shared" si="13"/>
        <v>221</v>
      </c>
      <c r="K77" s="202">
        <f>INDEX('LECI_17-18'!$L$1:$L$506,MATCH('Base Analysis'!$A77,'LECI_17-18'!A:A,0))</f>
        <v>25121097.140000001</v>
      </c>
      <c r="L77" s="203">
        <f>INDEX('BEFC_17-18'!$T$1:$T$506,MATCH('Base Analysis'!$A77,'BEFC_17-18'!A:A,0))</f>
        <v>1746.4780000000001</v>
      </c>
      <c r="M77" s="203">
        <f>INDEX('BEFC_17-18'!$Z$1:$Z$506,MATCH('Base Analysis'!$A77,'BEFC_17-18'!A:A,0))</f>
        <v>325.39100000000002</v>
      </c>
      <c r="O77" s="202">
        <f>INDEX('BEFC_17-18'!$AF$1:$AF$505,MATCH('Base Analysis'!$A77,'BEFC_17-18'!A:A,0))</f>
        <v>11117560.07</v>
      </c>
      <c r="P77" s="203">
        <f>INDEX('BEFC_17-18'!$AC$1:$AC$506,MATCH('Base Analysis'!$A77,'BEFC_17-18'!A:A,0))</f>
        <v>2405.8870000000002</v>
      </c>
      <c r="Q77" s="201">
        <f t="shared" si="14"/>
        <v>4475473.6921612853</v>
      </c>
      <c r="R77" s="201">
        <f t="shared" si="15"/>
        <v>6642086.377838715</v>
      </c>
      <c r="S77" s="204">
        <f t="shared" si="16"/>
        <v>2.4841080150850208</v>
      </c>
      <c r="U77" s="203">
        <f t="shared" si="17"/>
        <v>2071.8690000000001</v>
      </c>
      <c r="V77" s="202"/>
    </row>
    <row r="78" spans="1:22" x14ac:dyDescent="0.2">
      <c r="A78" s="199">
        <v>104374003</v>
      </c>
      <c r="B78" s="200" t="s">
        <v>85</v>
      </c>
      <c r="C78" s="200" t="s">
        <v>84</v>
      </c>
      <c r="D78" s="197">
        <f>INDEX('BEFC_17-18'!$F$1:$F$505,MATCH('Base Analysis'!$A78,'BEFC_17-18'!A:A,0))</f>
        <v>1.0192000000000001</v>
      </c>
      <c r="E78" s="197">
        <f t="shared" si="9"/>
        <v>265</v>
      </c>
      <c r="F78" s="201">
        <f t="shared" si="10"/>
        <v>13421.465468012188</v>
      </c>
      <c r="G78" s="211">
        <f t="shared" si="11"/>
        <v>334</v>
      </c>
      <c r="H78" s="202">
        <f t="shared" si="12"/>
        <v>11299.753794976872</v>
      </c>
      <c r="I78" s="211">
        <f t="shared" si="13"/>
        <v>313</v>
      </c>
      <c r="K78" s="202">
        <f>INDEX('LECI_17-18'!$L$1:$L$506,MATCH('Base Analysis'!$A78,'LECI_17-18'!A:A,0))</f>
        <v>16522454.800000001</v>
      </c>
      <c r="L78" s="203">
        <f>INDEX('BEFC_17-18'!$T$1:$T$506,MATCH('Base Analysis'!$A78,'BEFC_17-18'!A:A,0))</f>
        <v>1231.047</v>
      </c>
      <c r="M78" s="203">
        <f>INDEX('BEFC_17-18'!$Z$1:$Z$506,MATCH('Base Analysis'!$A78,'BEFC_17-18'!A:A,0))</f>
        <v>231.149</v>
      </c>
      <c r="O78" s="202">
        <f>INDEX('BEFC_17-18'!$AF$1:$AF$505,MATCH('Base Analysis'!$A78,'BEFC_17-18'!A:A,0))</f>
        <v>7386071.8300000001</v>
      </c>
      <c r="P78" s="203">
        <f>INDEX('BEFC_17-18'!$AC$1:$AC$506,MATCH('Base Analysis'!$A78,'BEFC_17-18'!A:A,0))</f>
        <v>1252.6780000000001</v>
      </c>
      <c r="Q78" s="201">
        <f t="shared" si="14"/>
        <v>2330253.8455668176</v>
      </c>
      <c r="R78" s="201">
        <f t="shared" si="15"/>
        <v>5055817.9844331825</v>
      </c>
      <c r="S78" s="204">
        <f t="shared" si="16"/>
        <v>3.1696425881032679</v>
      </c>
      <c r="U78" s="203">
        <f t="shared" si="17"/>
        <v>1462.1959999999999</v>
      </c>
      <c r="V78" s="202"/>
    </row>
    <row r="79" spans="1:22" x14ac:dyDescent="0.2">
      <c r="A79" s="199">
        <v>104375003</v>
      </c>
      <c r="B79" s="200" t="s">
        <v>86</v>
      </c>
      <c r="C79" s="200" t="s">
        <v>84</v>
      </c>
      <c r="D79" s="197">
        <f>INDEX('BEFC_17-18'!$F$1:$F$505,MATCH('Base Analysis'!$A79,'BEFC_17-18'!A:A,0))</f>
        <v>1.0568</v>
      </c>
      <c r="E79" s="197">
        <f t="shared" si="9"/>
        <v>236</v>
      </c>
      <c r="F79" s="201">
        <f t="shared" si="10"/>
        <v>14338.731510033667</v>
      </c>
      <c r="G79" s="211">
        <f t="shared" si="11"/>
        <v>231</v>
      </c>
      <c r="H79" s="202">
        <f t="shared" si="12"/>
        <v>12118.839703908336</v>
      </c>
      <c r="I79" s="211">
        <f t="shared" si="13"/>
        <v>222</v>
      </c>
      <c r="K79" s="202">
        <f>INDEX('LECI_17-18'!$L$1:$L$506,MATCH('Base Analysis'!$A79,'LECI_17-18'!A:A,0))</f>
        <v>21478086.300000001</v>
      </c>
      <c r="L79" s="203">
        <f>INDEX('BEFC_17-18'!$T$1:$T$506,MATCH('Base Analysis'!$A79,'BEFC_17-18'!A:A,0))</f>
        <v>1497.9069999999999</v>
      </c>
      <c r="M79" s="203">
        <f>INDEX('BEFC_17-18'!$Z$1:$Z$506,MATCH('Base Analysis'!$A79,'BEFC_17-18'!A:A,0))</f>
        <v>274.38200000000001</v>
      </c>
      <c r="O79" s="202">
        <f>INDEX('BEFC_17-18'!$AF$1:$AF$505,MATCH('Base Analysis'!$A79,'BEFC_17-18'!A:A,0))</f>
        <v>9689968.4900000002</v>
      </c>
      <c r="P79" s="203">
        <f>INDEX('BEFC_17-18'!$AC$1:$AC$506,MATCH('Base Analysis'!$A79,'BEFC_17-18'!A:A,0))</f>
        <v>1633.7280000000001</v>
      </c>
      <c r="Q79" s="201">
        <f t="shared" si="14"/>
        <v>3039089.8176627881</v>
      </c>
      <c r="R79" s="201">
        <f t="shared" si="15"/>
        <v>6650878.6723372117</v>
      </c>
      <c r="S79" s="204">
        <f t="shared" si="16"/>
        <v>3.1884442617270423</v>
      </c>
      <c r="U79" s="203">
        <f t="shared" si="17"/>
        <v>1772.289</v>
      </c>
      <c r="V79" s="202"/>
    </row>
    <row r="80" spans="1:22" x14ac:dyDescent="0.2">
      <c r="A80" s="199">
        <v>104375203</v>
      </c>
      <c r="B80" s="200" t="s">
        <v>87</v>
      </c>
      <c r="C80" s="200" t="s">
        <v>84</v>
      </c>
      <c r="D80" s="197">
        <f>INDEX('BEFC_17-18'!$F$1:$F$505,MATCH('Base Analysis'!$A80,'BEFC_17-18'!A:A,0))</f>
        <v>0.86209999999999998</v>
      </c>
      <c r="E80" s="197">
        <f t="shared" si="9"/>
        <v>368</v>
      </c>
      <c r="F80" s="201">
        <f t="shared" si="10"/>
        <v>12688.003577012365</v>
      </c>
      <c r="G80" s="211">
        <f t="shared" si="11"/>
        <v>407</v>
      </c>
      <c r="H80" s="202">
        <f t="shared" si="12"/>
        <v>11471.806564092753</v>
      </c>
      <c r="I80" s="211">
        <f t="shared" si="13"/>
        <v>285</v>
      </c>
      <c r="K80" s="202">
        <f>INDEX('LECI_17-18'!$L$1:$L$506,MATCH('Base Analysis'!$A80,'LECI_17-18'!A:A,0))</f>
        <v>16068341.49</v>
      </c>
      <c r="L80" s="203">
        <f>INDEX('BEFC_17-18'!$T$1:$T$506,MATCH('Base Analysis'!$A80,'BEFC_17-18'!A:A,0))</f>
        <v>1266.42</v>
      </c>
      <c r="M80" s="203">
        <f>INDEX('BEFC_17-18'!$Z$1:$Z$506,MATCH('Base Analysis'!$A80,'BEFC_17-18'!A:A,0))</f>
        <v>134.261</v>
      </c>
      <c r="O80" s="202">
        <f>INDEX('BEFC_17-18'!$AF$1:$AF$505,MATCH('Base Analysis'!$A80,'BEFC_17-18'!A:A,0))</f>
        <v>3054695.11</v>
      </c>
      <c r="P80" s="203">
        <f>INDEX('BEFC_17-18'!$AC$1:$AC$506,MATCH('Base Analysis'!$A80,'BEFC_17-18'!A:A,0))</f>
        <v>1053.585</v>
      </c>
      <c r="Q80" s="201">
        <f t="shared" si="14"/>
        <v>1959897.5138714942</v>
      </c>
      <c r="R80" s="201">
        <f t="shared" si="15"/>
        <v>1094797.5961285057</v>
      </c>
      <c r="S80" s="204">
        <f t="shared" si="16"/>
        <v>1.5585994106221868</v>
      </c>
      <c r="U80" s="203">
        <f t="shared" si="17"/>
        <v>1400.681</v>
      </c>
      <c r="V80" s="202"/>
    </row>
    <row r="81" spans="1:22" x14ac:dyDescent="0.2">
      <c r="A81" s="199">
        <v>104375302</v>
      </c>
      <c r="B81" s="200" t="s">
        <v>88</v>
      </c>
      <c r="C81" s="200" t="s">
        <v>84</v>
      </c>
      <c r="D81" s="197">
        <f>INDEX('BEFC_17-18'!$F$1:$F$505,MATCH('Base Analysis'!$A81,'BEFC_17-18'!A:A,0))</f>
        <v>1.7415</v>
      </c>
      <c r="E81" s="197">
        <f t="shared" si="9"/>
        <v>10</v>
      </c>
      <c r="F81" s="201">
        <f t="shared" si="10"/>
        <v>13568.704727497716</v>
      </c>
      <c r="G81" s="211">
        <f t="shared" si="11"/>
        <v>313</v>
      </c>
      <c r="H81" s="202">
        <f t="shared" si="12"/>
        <v>9431.2125689768272</v>
      </c>
      <c r="I81" s="211">
        <f t="shared" si="13"/>
        <v>468</v>
      </c>
      <c r="K81" s="202">
        <f>INDEX('LECI_17-18'!$L$1:$L$506,MATCH('Base Analysis'!$A81,'LECI_17-18'!A:A,0))</f>
        <v>45527726.270000003</v>
      </c>
      <c r="L81" s="203">
        <f>INDEX('BEFC_17-18'!$T$1:$T$506,MATCH('Base Analysis'!$A81,'BEFC_17-18'!A:A,0))</f>
        <v>3355.348</v>
      </c>
      <c r="M81" s="203">
        <f>INDEX('BEFC_17-18'!$Z$1:$Z$506,MATCH('Base Analysis'!$A81,'BEFC_17-18'!A:A,0))</f>
        <v>1471.998</v>
      </c>
      <c r="O81" s="202">
        <f>INDEX('BEFC_17-18'!$AF$1:$AF$505,MATCH('Base Analysis'!$A81,'BEFC_17-18'!A:A,0))</f>
        <v>21804560.079999998</v>
      </c>
      <c r="P81" s="203">
        <f>INDEX('BEFC_17-18'!$AC$1:$AC$506,MATCH('Base Analysis'!$A81,'BEFC_17-18'!A:A,0))</f>
        <v>11324.356</v>
      </c>
      <c r="Q81" s="201">
        <f t="shared" si="14"/>
        <v>21065767.992706556</v>
      </c>
      <c r="R81" s="201">
        <f t="shared" si="15"/>
        <v>738792.08729344234</v>
      </c>
      <c r="S81" s="204">
        <f t="shared" si="16"/>
        <v>1.0350707407177953</v>
      </c>
      <c r="U81" s="203">
        <f t="shared" si="17"/>
        <v>4827.3459999999995</v>
      </c>
      <c r="V81" s="202"/>
    </row>
    <row r="82" spans="1:22" x14ac:dyDescent="0.2">
      <c r="A82" s="199">
        <v>104376203</v>
      </c>
      <c r="B82" s="200" t="s">
        <v>89</v>
      </c>
      <c r="C82" s="200" t="s">
        <v>84</v>
      </c>
      <c r="D82" s="197">
        <f>INDEX('BEFC_17-18'!$F$1:$F$505,MATCH('Base Analysis'!$A82,'BEFC_17-18'!A:A,0))</f>
        <v>1.0510999999999999</v>
      </c>
      <c r="E82" s="197">
        <f t="shared" si="9"/>
        <v>239</v>
      </c>
      <c r="F82" s="201">
        <f t="shared" si="10"/>
        <v>13566.506349937268</v>
      </c>
      <c r="G82" s="211">
        <f t="shared" si="11"/>
        <v>314</v>
      </c>
      <c r="H82" s="202">
        <f t="shared" si="12"/>
        <v>11453.641465834957</v>
      </c>
      <c r="I82" s="211">
        <f t="shared" si="13"/>
        <v>288</v>
      </c>
      <c r="K82" s="202">
        <f>INDEX('LECI_17-18'!$L$1:$L$506,MATCH('Base Analysis'!$A82,'LECI_17-18'!A:A,0))</f>
        <v>16262876.619999999</v>
      </c>
      <c r="L82" s="203">
        <f>INDEX('BEFC_17-18'!$T$1:$T$506,MATCH('Base Analysis'!$A82,'BEFC_17-18'!A:A,0))</f>
        <v>1198.752</v>
      </c>
      <c r="M82" s="203">
        <f>INDEX('BEFC_17-18'!$Z$1:$Z$506,MATCH('Base Analysis'!$A82,'BEFC_17-18'!A:A,0))</f>
        <v>221.13499999999999</v>
      </c>
      <c r="O82" s="202">
        <f>INDEX('BEFC_17-18'!$AF$1:$AF$505,MATCH('Base Analysis'!$A82,'BEFC_17-18'!A:A,0))</f>
        <v>7124956.4699999997</v>
      </c>
      <c r="P82" s="203">
        <f>INDEX('BEFC_17-18'!$AC$1:$AC$506,MATCH('Base Analysis'!$A82,'BEFC_17-18'!A:A,0))</f>
        <v>1366.8130000000001</v>
      </c>
      <c r="Q82" s="201">
        <f t="shared" si="14"/>
        <v>2542569.7980013373</v>
      </c>
      <c r="R82" s="201">
        <f t="shared" si="15"/>
        <v>4582386.6719986629</v>
      </c>
      <c r="S82" s="204">
        <f t="shared" si="16"/>
        <v>2.8022658318370586</v>
      </c>
      <c r="U82" s="203">
        <f t="shared" si="17"/>
        <v>1419.8869999999999</v>
      </c>
      <c r="V82" s="202"/>
    </row>
    <row r="83" spans="1:22" x14ac:dyDescent="0.2">
      <c r="A83" s="199">
        <v>104377003</v>
      </c>
      <c r="B83" s="200" t="s">
        <v>90</v>
      </c>
      <c r="C83" s="200" t="s">
        <v>84</v>
      </c>
      <c r="D83" s="197">
        <f>INDEX('BEFC_17-18'!$F$1:$F$505,MATCH('Base Analysis'!$A83,'BEFC_17-18'!A:A,0))</f>
        <v>1.2902</v>
      </c>
      <c r="E83" s="197">
        <f t="shared" si="9"/>
        <v>83</v>
      </c>
      <c r="F83" s="201">
        <f t="shared" si="10"/>
        <v>12830.183130806656</v>
      </c>
      <c r="G83" s="211">
        <f t="shared" si="11"/>
        <v>392</v>
      </c>
      <c r="H83" s="202">
        <f t="shared" si="12"/>
        <v>10800.283541308225</v>
      </c>
      <c r="I83" s="211">
        <f t="shared" si="13"/>
        <v>367</v>
      </c>
      <c r="K83" s="202">
        <f>INDEX('LECI_17-18'!$L$1:$L$506,MATCH('Base Analysis'!$A83,'LECI_17-18'!A:A,0))</f>
        <v>10332480.060000001</v>
      </c>
      <c r="L83" s="203">
        <f>INDEX('BEFC_17-18'!$T$1:$T$506,MATCH('Base Analysis'!$A83,'BEFC_17-18'!A:A,0))</f>
        <v>805.32600000000002</v>
      </c>
      <c r="M83" s="203">
        <f>INDEX('BEFC_17-18'!$Z$1:$Z$506,MATCH('Base Analysis'!$A83,'BEFC_17-18'!A:A,0))</f>
        <v>151.36000000000001</v>
      </c>
      <c r="O83" s="202">
        <f>INDEX('BEFC_17-18'!$AF$1:$AF$505,MATCH('Base Analysis'!$A83,'BEFC_17-18'!A:A,0))</f>
        <v>4573974.1399999997</v>
      </c>
      <c r="P83" s="203">
        <f>INDEX('BEFC_17-18'!$AC$1:$AC$506,MATCH('Base Analysis'!$A83,'BEFC_17-18'!A:A,0))</f>
        <v>1431.1510000000001</v>
      </c>
      <c r="Q83" s="201">
        <f t="shared" si="14"/>
        <v>2662252.4873405593</v>
      </c>
      <c r="R83" s="201">
        <f t="shared" si="15"/>
        <v>1911721.6526594404</v>
      </c>
      <c r="S83" s="204">
        <f t="shared" si="16"/>
        <v>1.718084277036076</v>
      </c>
      <c r="U83" s="203">
        <f t="shared" si="17"/>
        <v>956.68600000000004</v>
      </c>
      <c r="V83" s="202"/>
    </row>
    <row r="84" spans="1:22" x14ac:dyDescent="0.2">
      <c r="A84" s="199">
        <v>104378003</v>
      </c>
      <c r="B84" s="200" t="s">
        <v>91</v>
      </c>
      <c r="C84" s="200" t="s">
        <v>84</v>
      </c>
      <c r="D84" s="197">
        <f>INDEX('BEFC_17-18'!$F$1:$F$505,MATCH('Base Analysis'!$A84,'BEFC_17-18'!A:A,0))</f>
        <v>1.0825</v>
      </c>
      <c r="E84" s="197">
        <f t="shared" si="9"/>
        <v>209</v>
      </c>
      <c r="F84" s="201">
        <f t="shared" si="10"/>
        <v>15224.823823530904</v>
      </c>
      <c r="G84" s="211">
        <f t="shared" si="11"/>
        <v>161</v>
      </c>
      <c r="H84" s="202">
        <f t="shared" si="12"/>
        <v>12157.021344990339</v>
      </c>
      <c r="I84" s="211">
        <f t="shared" si="13"/>
        <v>219</v>
      </c>
      <c r="K84" s="202">
        <f>INDEX('LECI_17-18'!$L$1:$L$506,MATCH('Base Analysis'!$A84,'LECI_17-18'!A:A,0))</f>
        <v>18001740.34</v>
      </c>
      <c r="L84" s="203">
        <f>INDEX('BEFC_17-18'!$T$1:$T$506,MATCH('Base Analysis'!$A84,'BEFC_17-18'!A:A,0))</f>
        <v>1182.394</v>
      </c>
      <c r="M84" s="203">
        <f>INDEX('BEFC_17-18'!$Z$1:$Z$506,MATCH('Base Analysis'!$A84,'BEFC_17-18'!A:A,0))</f>
        <v>298.375</v>
      </c>
      <c r="O84" s="202">
        <f>INDEX('BEFC_17-18'!$AF$1:$AF$505,MATCH('Base Analysis'!$A84,'BEFC_17-18'!A:A,0))</f>
        <v>5504949.4199999999</v>
      </c>
      <c r="P84" s="203">
        <f>INDEX('BEFC_17-18'!$AC$1:$AC$506,MATCH('Base Analysis'!$A84,'BEFC_17-18'!A:A,0))</f>
        <v>1338.9349999999999</v>
      </c>
      <c r="Q84" s="201">
        <f t="shared" si="14"/>
        <v>2490710.6476796167</v>
      </c>
      <c r="R84" s="201">
        <f t="shared" si="15"/>
        <v>3014238.7723203832</v>
      </c>
      <c r="S84" s="204">
        <f t="shared" si="16"/>
        <v>2.2101922698762673</v>
      </c>
      <c r="U84" s="203">
        <f t="shared" si="17"/>
        <v>1480.769</v>
      </c>
      <c r="V84" s="202"/>
    </row>
    <row r="85" spans="1:22" x14ac:dyDescent="0.2">
      <c r="A85" s="199">
        <v>104431304</v>
      </c>
      <c r="B85" s="200" t="s">
        <v>92</v>
      </c>
      <c r="C85" s="200" t="s">
        <v>93</v>
      </c>
      <c r="D85" s="197">
        <f>INDEX('BEFC_17-18'!$F$1:$F$505,MATCH('Base Analysis'!$A85,'BEFC_17-18'!A:A,0))</f>
        <v>1.1614</v>
      </c>
      <c r="E85" s="197">
        <f t="shared" si="9"/>
        <v>160</v>
      </c>
      <c r="F85" s="201">
        <f t="shared" si="10"/>
        <v>16340.568490623673</v>
      </c>
      <c r="G85" s="211">
        <f t="shared" si="11"/>
        <v>102</v>
      </c>
      <c r="H85" s="202">
        <f t="shared" si="12"/>
        <v>12275.923089646785</v>
      </c>
      <c r="I85" s="211">
        <f t="shared" si="13"/>
        <v>210</v>
      </c>
      <c r="K85" s="202">
        <f>INDEX('LECI_17-18'!$L$1:$L$506,MATCH('Base Analysis'!$A85,'LECI_17-18'!A:A,0))</f>
        <v>8237966.8799999999</v>
      </c>
      <c r="L85" s="203">
        <f>INDEX('BEFC_17-18'!$T$1:$T$506,MATCH('Base Analysis'!$A85,'BEFC_17-18'!A:A,0))</f>
        <v>504.142</v>
      </c>
      <c r="M85" s="203">
        <f>INDEX('BEFC_17-18'!$Z$1:$Z$506,MATCH('Base Analysis'!$A85,'BEFC_17-18'!A:A,0))</f>
        <v>166.92500000000001</v>
      </c>
      <c r="O85" s="202">
        <f>INDEX('BEFC_17-18'!$AF$1:$AF$505,MATCH('Base Analysis'!$A85,'BEFC_17-18'!A:A,0))</f>
        <v>3732144.55</v>
      </c>
      <c r="P85" s="203">
        <f>INDEX('BEFC_17-18'!$AC$1:$AC$506,MATCH('Base Analysis'!$A85,'BEFC_17-18'!A:A,0))</f>
        <v>691.42</v>
      </c>
      <c r="Q85" s="201">
        <f t="shared" si="14"/>
        <v>1286191.7539078749</v>
      </c>
      <c r="R85" s="201">
        <f t="shared" si="15"/>
        <v>2445952.7960921247</v>
      </c>
      <c r="S85" s="204">
        <f t="shared" si="16"/>
        <v>2.9017015065292662</v>
      </c>
      <c r="U85" s="203">
        <f t="shared" si="17"/>
        <v>671.06700000000001</v>
      </c>
      <c r="V85" s="202"/>
    </row>
    <row r="86" spans="1:22" x14ac:dyDescent="0.2">
      <c r="A86" s="199">
        <v>104432503</v>
      </c>
      <c r="B86" s="200" t="s">
        <v>94</v>
      </c>
      <c r="C86" s="200" t="s">
        <v>93</v>
      </c>
      <c r="D86" s="197">
        <f>INDEX('BEFC_17-18'!$F$1:$F$505,MATCH('Base Analysis'!$A86,'BEFC_17-18'!A:A,0))</f>
        <v>1.8148</v>
      </c>
      <c r="E86" s="197">
        <f t="shared" si="9"/>
        <v>7</v>
      </c>
      <c r="F86" s="201">
        <f t="shared" si="10"/>
        <v>18731.039780235518</v>
      </c>
      <c r="G86" s="211">
        <f t="shared" si="11"/>
        <v>31</v>
      </c>
      <c r="H86" s="202">
        <f t="shared" si="12"/>
        <v>12769.784345069191</v>
      </c>
      <c r="I86" s="211">
        <f t="shared" si="13"/>
        <v>167</v>
      </c>
      <c r="K86" s="202">
        <f>INDEX('LECI_17-18'!$L$1:$L$506,MATCH('Base Analysis'!$A86,'LECI_17-18'!A:A,0))</f>
        <v>14387218</v>
      </c>
      <c r="L86" s="203">
        <f>INDEX('BEFC_17-18'!$T$1:$T$506,MATCH('Base Analysis'!$A86,'BEFC_17-18'!A:A,0))</f>
        <v>768.09500000000003</v>
      </c>
      <c r="M86" s="203">
        <f>INDEX('BEFC_17-18'!$Z$1:$Z$506,MATCH('Base Analysis'!$A86,'BEFC_17-18'!A:A,0))</f>
        <v>358.56599999999997</v>
      </c>
      <c r="O86" s="202">
        <f>INDEX('BEFC_17-18'!$AF$1:$AF$505,MATCH('Base Analysis'!$A86,'BEFC_17-18'!A:A,0))</f>
        <v>6879003.3499999996</v>
      </c>
      <c r="P86" s="203">
        <f>INDEX('BEFC_17-18'!$AC$1:$AC$506,MATCH('Base Analysis'!$A86,'BEFC_17-18'!A:A,0))</f>
        <v>3341.1570000000002</v>
      </c>
      <c r="Q86" s="201">
        <f t="shared" si="14"/>
        <v>6215279.5434201695</v>
      </c>
      <c r="R86" s="201">
        <f t="shared" si="15"/>
        <v>663723.80657983012</v>
      </c>
      <c r="S86" s="204">
        <f t="shared" si="16"/>
        <v>1.1067890513923038</v>
      </c>
      <c r="U86" s="203">
        <f t="shared" si="17"/>
        <v>1126.6610000000001</v>
      </c>
      <c r="V86" s="202"/>
    </row>
    <row r="87" spans="1:22" x14ac:dyDescent="0.2">
      <c r="A87" s="199">
        <v>104432803</v>
      </c>
      <c r="B87" s="200" t="s">
        <v>95</v>
      </c>
      <c r="C87" s="200" t="s">
        <v>93</v>
      </c>
      <c r="D87" s="197">
        <f>INDEX('BEFC_17-18'!$F$1:$F$505,MATCH('Base Analysis'!$A87,'BEFC_17-18'!A:A,0))</f>
        <v>1.2613000000000001</v>
      </c>
      <c r="E87" s="197">
        <f t="shared" si="9"/>
        <v>99</v>
      </c>
      <c r="F87" s="201">
        <f t="shared" si="10"/>
        <v>13229.752538496745</v>
      </c>
      <c r="G87" s="211">
        <f t="shared" si="11"/>
        <v>359</v>
      </c>
      <c r="H87" s="202">
        <f t="shared" si="12"/>
        <v>10908.076008742062</v>
      </c>
      <c r="I87" s="211">
        <f t="shared" si="13"/>
        <v>356</v>
      </c>
      <c r="K87" s="202">
        <f>INDEX('LECI_17-18'!$L$1:$L$506,MATCH('Base Analysis'!$A87,'LECI_17-18'!A:A,0))</f>
        <v>17748268.68</v>
      </c>
      <c r="L87" s="203">
        <f>INDEX('BEFC_17-18'!$T$1:$T$506,MATCH('Base Analysis'!$A87,'BEFC_17-18'!A:A,0))</f>
        <v>1341.5419999999999</v>
      </c>
      <c r="M87" s="203">
        <f>INDEX('BEFC_17-18'!$Z$1:$Z$506,MATCH('Base Analysis'!$A87,'BEFC_17-18'!A:A,0))</f>
        <v>285.53399999999999</v>
      </c>
      <c r="O87" s="202">
        <f>INDEX('BEFC_17-18'!$AF$1:$AF$505,MATCH('Base Analysis'!$A87,'BEFC_17-18'!A:A,0))</f>
        <v>6567451.7199999997</v>
      </c>
      <c r="P87" s="203">
        <f>INDEX('BEFC_17-18'!$AC$1:$AC$506,MATCH('Base Analysis'!$A87,'BEFC_17-18'!A:A,0))</f>
        <v>2413.317</v>
      </c>
      <c r="Q87" s="201">
        <f t="shared" si="14"/>
        <v>4489295.1100137271</v>
      </c>
      <c r="R87" s="201">
        <f t="shared" si="15"/>
        <v>2078156.6099862726</v>
      </c>
      <c r="S87" s="204">
        <f t="shared" si="16"/>
        <v>1.462913789149388</v>
      </c>
      <c r="U87" s="203">
        <f t="shared" si="17"/>
        <v>1627.076</v>
      </c>
      <c r="V87" s="202"/>
    </row>
    <row r="88" spans="1:22" x14ac:dyDescent="0.2">
      <c r="A88" s="199">
        <v>104432903</v>
      </c>
      <c r="B88" s="200" t="s">
        <v>96</v>
      </c>
      <c r="C88" s="200" t="s">
        <v>93</v>
      </c>
      <c r="D88" s="197">
        <f>INDEX('BEFC_17-18'!$F$1:$F$505,MATCH('Base Analysis'!$A88,'BEFC_17-18'!A:A,0))</f>
        <v>1.1327</v>
      </c>
      <c r="E88" s="197">
        <f t="shared" si="9"/>
        <v>176</v>
      </c>
      <c r="F88" s="201">
        <f t="shared" si="10"/>
        <v>14366.836207549579</v>
      </c>
      <c r="G88" s="211">
        <f t="shared" si="11"/>
        <v>226</v>
      </c>
      <c r="H88" s="202">
        <f t="shared" si="12"/>
        <v>12498.899276161905</v>
      </c>
      <c r="I88" s="211">
        <f t="shared" si="13"/>
        <v>188</v>
      </c>
      <c r="K88" s="202">
        <f>INDEX('LECI_17-18'!$L$1:$L$506,MATCH('Base Analysis'!$A88,'LECI_17-18'!A:A,0))</f>
        <v>28828148.730000004</v>
      </c>
      <c r="L88" s="203">
        <f>INDEX('BEFC_17-18'!$T$1:$T$506,MATCH('Base Analysis'!$A88,'BEFC_17-18'!A:A,0))</f>
        <v>2006.576</v>
      </c>
      <c r="M88" s="203">
        <f>INDEX('BEFC_17-18'!$Z$1:$Z$506,MATCH('Base Analysis'!$A88,'BEFC_17-18'!A:A,0))</f>
        <v>299.87900000000002</v>
      </c>
      <c r="O88" s="202">
        <f>INDEX('BEFC_17-18'!$AF$1:$AF$505,MATCH('Base Analysis'!$A88,'BEFC_17-18'!A:A,0))</f>
        <v>7999412.0999999996</v>
      </c>
      <c r="P88" s="203">
        <f>INDEX('BEFC_17-18'!$AC$1:$AC$506,MATCH('Base Analysis'!$A88,'BEFC_17-18'!A:A,0))</f>
        <v>2321.0450000000001</v>
      </c>
      <c r="Q88" s="201">
        <f t="shared" si="14"/>
        <v>4317649.0981590115</v>
      </c>
      <c r="R88" s="201">
        <f t="shared" si="15"/>
        <v>3681763.0018409882</v>
      </c>
      <c r="S88" s="204">
        <f t="shared" si="16"/>
        <v>1.8527239982079238</v>
      </c>
      <c r="U88" s="203">
        <f t="shared" si="17"/>
        <v>2306.4549999999999</v>
      </c>
      <c r="V88" s="202"/>
    </row>
    <row r="89" spans="1:22" x14ac:dyDescent="0.2">
      <c r="A89" s="199">
        <v>104433303</v>
      </c>
      <c r="B89" s="200" t="s">
        <v>97</v>
      </c>
      <c r="C89" s="200" t="s">
        <v>93</v>
      </c>
      <c r="D89" s="197">
        <f>INDEX('BEFC_17-18'!$F$1:$F$505,MATCH('Base Analysis'!$A89,'BEFC_17-18'!A:A,0))</f>
        <v>1.0022</v>
      </c>
      <c r="E89" s="197">
        <f t="shared" si="9"/>
        <v>276</v>
      </c>
      <c r="F89" s="201">
        <f t="shared" si="10"/>
        <v>12613.201310329187</v>
      </c>
      <c r="G89" s="211">
        <f t="shared" si="11"/>
        <v>415</v>
      </c>
      <c r="H89" s="202">
        <f t="shared" si="12"/>
        <v>11627.469194959571</v>
      </c>
      <c r="I89" s="211">
        <f t="shared" si="13"/>
        <v>276</v>
      </c>
      <c r="K89" s="202">
        <f>INDEX('LECI_17-18'!$L$1:$L$506,MATCH('Base Analysis'!$A89,'LECI_17-18'!A:A,0))</f>
        <v>26583103.780000001</v>
      </c>
      <c r="L89" s="203">
        <f>INDEX('BEFC_17-18'!$T$1:$T$506,MATCH('Base Analysis'!$A89,'BEFC_17-18'!A:A,0))</f>
        <v>2107.5619999999999</v>
      </c>
      <c r="M89" s="203">
        <f>INDEX('BEFC_17-18'!$Z$1:$Z$506,MATCH('Base Analysis'!$A89,'BEFC_17-18'!A:A,0))</f>
        <v>178.67099999999999</v>
      </c>
      <c r="O89" s="202">
        <f>INDEX('BEFC_17-18'!$AF$1:$AF$505,MATCH('Base Analysis'!$A89,'BEFC_17-18'!A:A,0))</f>
        <v>5672898.0800000001</v>
      </c>
      <c r="P89" s="203">
        <f>INDEX('BEFC_17-18'!$AC$1:$AC$506,MATCH('Base Analysis'!$A89,'BEFC_17-18'!A:A,0))</f>
        <v>2161.9349999999999</v>
      </c>
      <c r="Q89" s="201">
        <f t="shared" si="14"/>
        <v>4021669.8526001875</v>
      </c>
      <c r="R89" s="201">
        <f t="shared" si="15"/>
        <v>1651228.2273998125</v>
      </c>
      <c r="S89" s="204">
        <f t="shared" si="16"/>
        <v>1.4105827399860336</v>
      </c>
      <c r="U89" s="203">
        <f t="shared" si="17"/>
        <v>2286.2329999999997</v>
      </c>
      <c r="V89" s="202"/>
    </row>
    <row r="90" spans="1:22" x14ac:dyDescent="0.2">
      <c r="A90" s="199">
        <v>104433604</v>
      </c>
      <c r="B90" s="200" t="s">
        <v>98</v>
      </c>
      <c r="C90" s="200" t="s">
        <v>93</v>
      </c>
      <c r="D90" s="197">
        <f>INDEX('BEFC_17-18'!$F$1:$F$505,MATCH('Base Analysis'!$A90,'BEFC_17-18'!A:A,0))</f>
        <v>1.2904</v>
      </c>
      <c r="E90" s="197">
        <f t="shared" si="9"/>
        <v>81</v>
      </c>
      <c r="F90" s="201">
        <f t="shared" si="10"/>
        <v>15448.765011023721</v>
      </c>
      <c r="G90" s="211">
        <f t="shared" si="11"/>
        <v>147</v>
      </c>
      <c r="H90" s="202">
        <f t="shared" si="12"/>
        <v>11260.275482132911</v>
      </c>
      <c r="I90" s="211">
        <f t="shared" si="13"/>
        <v>315</v>
      </c>
      <c r="K90" s="202">
        <f>INDEX('LECI_17-18'!$L$1:$L$506,MATCH('Base Analysis'!$A90,'LECI_17-18'!A:A,0))</f>
        <v>7903958.9500000002</v>
      </c>
      <c r="L90" s="203">
        <f>INDEX('BEFC_17-18'!$T$1:$T$506,MATCH('Base Analysis'!$A90,'BEFC_17-18'!A:A,0))</f>
        <v>511.62400000000002</v>
      </c>
      <c r="M90" s="203">
        <f>INDEX('BEFC_17-18'!$Z$1:$Z$506,MATCH('Base Analysis'!$A90,'BEFC_17-18'!A:A,0))</f>
        <v>190.309</v>
      </c>
      <c r="O90" s="202">
        <f>INDEX('BEFC_17-18'!$AF$1:$AF$505,MATCH('Base Analysis'!$A90,'BEFC_17-18'!A:A,0))</f>
        <v>2937816.19</v>
      </c>
      <c r="P90" s="203">
        <f>INDEX('BEFC_17-18'!$AC$1:$AC$506,MATCH('Base Analysis'!$A90,'BEFC_17-18'!A:A,0))</f>
        <v>1043.2639999999999</v>
      </c>
      <c r="Q90" s="201">
        <f t="shared" si="14"/>
        <v>1940698.2065154975</v>
      </c>
      <c r="R90" s="201">
        <f t="shared" si="15"/>
        <v>997117.98348450242</v>
      </c>
      <c r="S90" s="204">
        <f t="shared" si="16"/>
        <v>1.5137934276111982</v>
      </c>
      <c r="U90" s="203">
        <f t="shared" si="17"/>
        <v>701.93299999999999</v>
      </c>
      <c r="V90" s="202"/>
    </row>
    <row r="91" spans="1:22" x14ac:dyDescent="0.2">
      <c r="A91" s="199">
        <v>104433903</v>
      </c>
      <c r="B91" s="200" t="s">
        <v>99</v>
      </c>
      <c r="C91" s="200" t="s">
        <v>93</v>
      </c>
      <c r="D91" s="197">
        <f>INDEX('BEFC_17-18'!$F$1:$F$505,MATCH('Base Analysis'!$A91,'BEFC_17-18'!A:A,0))</f>
        <v>1.0779000000000001</v>
      </c>
      <c r="E91" s="197">
        <f t="shared" si="9"/>
        <v>216</v>
      </c>
      <c r="F91" s="201">
        <f t="shared" si="10"/>
        <v>13727.652439699463</v>
      </c>
      <c r="G91" s="211">
        <f t="shared" si="11"/>
        <v>291</v>
      </c>
      <c r="H91" s="202">
        <f t="shared" si="12"/>
        <v>10339.807370038985</v>
      </c>
      <c r="I91" s="211">
        <f t="shared" si="13"/>
        <v>420</v>
      </c>
      <c r="K91" s="202">
        <f>INDEX('LECI_17-18'!$L$1:$L$506,MATCH('Base Analysis'!$A91,'LECI_17-18'!A:A,0))</f>
        <v>15499247.17</v>
      </c>
      <c r="L91" s="203">
        <f>INDEX('BEFC_17-18'!$T$1:$T$506,MATCH('Base Analysis'!$A91,'BEFC_17-18'!A:A,0))</f>
        <v>1129.0530000000001</v>
      </c>
      <c r="M91" s="203">
        <f>INDEX('BEFC_17-18'!$Z$1:$Z$506,MATCH('Base Analysis'!$A91,'BEFC_17-18'!A:A,0))</f>
        <v>369.935</v>
      </c>
      <c r="O91" s="202">
        <f>INDEX('BEFC_17-18'!$AF$1:$AF$505,MATCH('Base Analysis'!$A91,'BEFC_17-18'!A:A,0))</f>
        <v>6486475</v>
      </c>
      <c r="P91" s="203">
        <f>INDEX('BEFC_17-18'!$AC$1:$AC$506,MATCH('Base Analysis'!$A91,'BEFC_17-18'!A:A,0))</f>
        <v>1359.883</v>
      </c>
      <c r="Q91" s="201">
        <f t="shared" si="14"/>
        <v>2529678.4890218722</v>
      </c>
      <c r="R91" s="201">
        <f t="shared" si="15"/>
        <v>3956796.5109781278</v>
      </c>
      <c r="S91" s="204">
        <f t="shared" si="16"/>
        <v>2.5641499614079679</v>
      </c>
      <c r="U91" s="203">
        <f t="shared" si="17"/>
        <v>1498.9880000000001</v>
      </c>
      <c r="V91" s="202"/>
    </row>
    <row r="92" spans="1:22" x14ac:dyDescent="0.2">
      <c r="A92" s="199">
        <v>104435003</v>
      </c>
      <c r="B92" s="200" t="s">
        <v>100</v>
      </c>
      <c r="C92" s="200" t="s">
        <v>93</v>
      </c>
      <c r="D92" s="197">
        <f>INDEX('BEFC_17-18'!$F$1:$F$505,MATCH('Base Analysis'!$A92,'BEFC_17-18'!A:A,0))</f>
        <v>1.0726</v>
      </c>
      <c r="E92" s="197">
        <f t="shared" si="9"/>
        <v>221</v>
      </c>
      <c r="F92" s="201">
        <f t="shared" si="10"/>
        <v>13333.701004540502</v>
      </c>
      <c r="G92" s="211">
        <f t="shared" si="11"/>
        <v>346</v>
      </c>
      <c r="H92" s="202">
        <f t="shared" si="12"/>
        <v>11008.241205525515</v>
      </c>
      <c r="I92" s="211">
        <f t="shared" si="13"/>
        <v>344</v>
      </c>
      <c r="K92" s="202">
        <f>INDEX('LECI_17-18'!$L$1:$L$506,MATCH('Base Analysis'!$A92,'LECI_17-18'!A:A,0))</f>
        <v>15346743.18</v>
      </c>
      <c r="L92" s="203">
        <f>INDEX('BEFC_17-18'!$T$1:$T$506,MATCH('Base Analysis'!$A92,'BEFC_17-18'!A:A,0))</f>
        <v>1150.9739999999999</v>
      </c>
      <c r="M92" s="203">
        <f>INDEX('BEFC_17-18'!$Z$1:$Z$506,MATCH('Base Analysis'!$A92,'BEFC_17-18'!A:A,0))</f>
        <v>243.14</v>
      </c>
      <c r="O92" s="202">
        <f>INDEX('BEFC_17-18'!$AF$1:$AF$505,MATCH('Base Analysis'!$A92,'BEFC_17-18'!A:A,0))</f>
        <v>5219054</v>
      </c>
      <c r="P92" s="203">
        <f>INDEX('BEFC_17-18'!$AC$1:$AC$506,MATCH('Base Analysis'!$A92,'BEFC_17-18'!A:A,0))</f>
        <v>1361.204</v>
      </c>
      <c r="Q92" s="201">
        <f t="shared" si="14"/>
        <v>2532135.8366642781</v>
      </c>
      <c r="R92" s="201">
        <f t="shared" si="15"/>
        <v>2686918.1633357219</v>
      </c>
      <c r="S92" s="204">
        <f t="shared" si="16"/>
        <v>2.0611271814214152</v>
      </c>
      <c r="U92" s="203">
        <f t="shared" si="17"/>
        <v>1394.114</v>
      </c>
      <c r="V92" s="202"/>
    </row>
    <row r="93" spans="1:22" x14ac:dyDescent="0.2">
      <c r="A93" s="199">
        <v>104435303</v>
      </c>
      <c r="B93" s="200" t="s">
        <v>101</v>
      </c>
      <c r="C93" s="200" t="s">
        <v>93</v>
      </c>
      <c r="D93" s="197">
        <f>INDEX('BEFC_17-18'!$F$1:$F$505,MATCH('Base Analysis'!$A93,'BEFC_17-18'!A:A,0))</f>
        <v>1.1463000000000001</v>
      </c>
      <c r="E93" s="197">
        <f t="shared" si="9"/>
        <v>169</v>
      </c>
      <c r="F93" s="201">
        <f t="shared" si="10"/>
        <v>16721.382689350601</v>
      </c>
      <c r="G93" s="211">
        <f t="shared" si="11"/>
        <v>88</v>
      </c>
      <c r="H93" s="202">
        <f t="shared" si="12"/>
        <v>13474.369379388309</v>
      </c>
      <c r="I93" s="211">
        <f t="shared" si="13"/>
        <v>127</v>
      </c>
      <c r="K93" s="202">
        <f>INDEX('LECI_17-18'!$L$1:$L$506,MATCH('Base Analysis'!$A93,'LECI_17-18'!A:A,0))</f>
        <v>18355931.289999999</v>
      </c>
      <c r="L93" s="203">
        <f>INDEX('BEFC_17-18'!$T$1:$T$506,MATCH('Base Analysis'!$A93,'BEFC_17-18'!A:A,0))</f>
        <v>1097.752</v>
      </c>
      <c r="M93" s="203">
        <f>INDEX('BEFC_17-18'!$Z$1:$Z$506,MATCH('Base Analysis'!$A93,'BEFC_17-18'!A:A,0))</f>
        <v>264.53300000000002</v>
      </c>
      <c r="O93" s="202">
        <f>INDEX('BEFC_17-18'!$AF$1:$AF$505,MATCH('Base Analysis'!$A93,'BEFC_17-18'!A:A,0))</f>
        <v>7757893.3600000003</v>
      </c>
      <c r="P93" s="203">
        <f>INDEX('BEFC_17-18'!$AC$1:$AC$506,MATCH('Base Analysis'!$A93,'BEFC_17-18'!A:A,0))</f>
        <v>1358.1890000000001</v>
      </c>
      <c r="Q93" s="201">
        <f t="shared" si="14"/>
        <v>2526527.2801602255</v>
      </c>
      <c r="R93" s="201">
        <f t="shared" si="15"/>
        <v>5231366.0798397753</v>
      </c>
      <c r="S93" s="204">
        <f t="shared" si="16"/>
        <v>3.070575734890943</v>
      </c>
      <c r="U93" s="203">
        <f t="shared" si="17"/>
        <v>1362.2849999999999</v>
      </c>
      <c r="V93" s="202"/>
    </row>
    <row r="94" spans="1:22" x14ac:dyDescent="0.2">
      <c r="A94" s="199">
        <v>104435603</v>
      </c>
      <c r="B94" s="200" t="s">
        <v>102</v>
      </c>
      <c r="C94" s="200" t="s">
        <v>93</v>
      </c>
      <c r="D94" s="197">
        <f>INDEX('BEFC_17-18'!$F$1:$F$505,MATCH('Base Analysis'!$A94,'BEFC_17-18'!A:A,0))</f>
        <v>1.7447999999999999</v>
      </c>
      <c r="E94" s="197">
        <f t="shared" si="9"/>
        <v>9</v>
      </c>
      <c r="F94" s="201">
        <f t="shared" si="10"/>
        <v>12235.053866674383</v>
      </c>
      <c r="G94" s="211">
        <f t="shared" si="11"/>
        <v>445</v>
      </c>
      <c r="H94" s="202">
        <f t="shared" si="12"/>
        <v>8739.6691688568098</v>
      </c>
      <c r="I94" s="211">
        <f t="shared" si="13"/>
        <v>489</v>
      </c>
      <c r="K94" s="202">
        <f>INDEX('LECI_17-18'!$L$1:$L$506,MATCH('Base Analysis'!$A94,'LECI_17-18'!A:A,0))</f>
        <v>27055288.969999999</v>
      </c>
      <c r="L94" s="203">
        <f>INDEX('BEFC_17-18'!$T$1:$T$506,MATCH('Base Analysis'!$A94,'BEFC_17-18'!A:A,0))</f>
        <v>2211.2930000000001</v>
      </c>
      <c r="M94" s="203">
        <f>INDEX('BEFC_17-18'!$Z$1:$Z$506,MATCH('Base Analysis'!$A94,'BEFC_17-18'!A:A,0))</f>
        <v>884.39499999999998</v>
      </c>
      <c r="O94" s="202">
        <f>INDEX('BEFC_17-18'!$AF$1:$AF$505,MATCH('Base Analysis'!$A94,'BEFC_17-18'!A:A,0))</f>
        <v>13605784.039999999</v>
      </c>
      <c r="P94" s="203">
        <f>INDEX('BEFC_17-18'!$AC$1:$AC$506,MATCH('Base Analysis'!$A94,'BEFC_17-18'!A:A,0))</f>
        <v>8560.2839999999997</v>
      </c>
      <c r="Q94" s="201">
        <f t="shared" si="14"/>
        <v>15923992.207210552</v>
      </c>
      <c r="R94" s="201">
        <f t="shared" si="15"/>
        <v>-2318208.1672105528</v>
      </c>
      <c r="S94" s="204">
        <f t="shared" si="16"/>
        <v>0.85442041561909055</v>
      </c>
      <c r="U94" s="203">
        <f t="shared" si="17"/>
        <v>3095.6880000000001</v>
      </c>
      <c r="V94" s="202"/>
    </row>
    <row r="95" spans="1:22" x14ac:dyDescent="0.2">
      <c r="A95" s="199">
        <v>104435703</v>
      </c>
      <c r="B95" s="200" t="s">
        <v>103</v>
      </c>
      <c r="C95" s="200" t="s">
        <v>93</v>
      </c>
      <c r="D95" s="197">
        <f>INDEX('BEFC_17-18'!$F$1:$F$505,MATCH('Base Analysis'!$A95,'BEFC_17-18'!A:A,0))</f>
        <v>1.1797</v>
      </c>
      <c r="E95" s="197">
        <f t="shared" si="9"/>
        <v>143</v>
      </c>
      <c r="F95" s="201">
        <f t="shared" si="10"/>
        <v>11700.45637526119</v>
      </c>
      <c r="G95" s="211">
        <f t="shared" si="11"/>
        <v>478</v>
      </c>
      <c r="H95" s="202">
        <f t="shared" si="12"/>
        <v>9802.3382931243286</v>
      </c>
      <c r="I95" s="211">
        <f t="shared" si="13"/>
        <v>453</v>
      </c>
      <c r="K95" s="202">
        <f>INDEX('LECI_17-18'!$L$1:$L$506,MATCH('Base Analysis'!$A95,'LECI_17-18'!A:A,0))</f>
        <v>14407672.869999999</v>
      </c>
      <c r="L95" s="203">
        <f>INDEX('BEFC_17-18'!$T$1:$T$506,MATCH('Base Analysis'!$A95,'BEFC_17-18'!A:A,0))</f>
        <v>1231.377</v>
      </c>
      <c r="M95" s="203">
        <f>INDEX('BEFC_17-18'!$Z$1:$Z$506,MATCH('Base Analysis'!$A95,'BEFC_17-18'!A:A,0))</f>
        <v>238.44300000000001</v>
      </c>
      <c r="O95" s="202">
        <f>INDEX('BEFC_17-18'!$AF$1:$AF$505,MATCH('Base Analysis'!$A95,'BEFC_17-18'!A:A,0))</f>
        <v>6023283.1399999997</v>
      </c>
      <c r="P95" s="203">
        <f>INDEX('BEFC_17-18'!$AC$1:$AC$506,MATCH('Base Analysis'!$A95,'BEFC_17-18'!A:A,0))</f>
        <v>2096.5920000000001</v>
      </c>
      <c r="Q95" s="201">
        <f t="shared" si="14"/>
        <v>3900117.6444262816</v>
      </c>
      <c r="R95" s="201">
        <f t="shared" si="15"/>
        <v>2123165.4955737181</v>
      </c>
      <c r="S95" s="204">
        <f t="shared" si="16"/>
        <v>1.5443849876190188</v>
      </c>
      <c r="U95" s="203">
        <f t="shared" si="17"/>
        <v>1469.82</v>
      </c>
      <c r="V95" s="202"/>
    </row>
    <row r="96" spans="1:22" x14ac:dyDescent="0.2">
      <c r="A96" s="199">
        <v>104437503</v>
      </c>
      <c r="B96" s="200" t="s">
        <v>104</v>
      </c>
      <c r="C96" s="200" t="s">
        <v>93</v>
      </c>
      <c r="D96" s="197">
        <f>INDEX('BEFC_17-18'!$F$1:$F$505,MATCH('Base Analysis'!$A96,'BEFC_17-18'!A:A,0))</f>
        <v>1.2291000000000001</v>
      </c>
      <c r="E96" s="197">
        <f t="shared" si="9"/>
        <v>114</v>
      </c>
      <c r="F96" s="201">
        <f t="shared" si="10"/>
        <v>13515.216667126682</v>
      </c>
      <c r="G96" s="211">
        <f t="shared" si="11"/>
        <v>323</v>
      </c>
      <c r="H96" s="202">
        <f t="shared" si="12"/>
        <v>10675.020559672521</v>
      </c>
      <c r="I96" s="211">
        <f t="shared" si="13"/>
        <v>378</v>
      </c>
      <c r="K96" s="202">
        <f>INDEX('LECI_17-18'!$L$1:$L$506,MATCH('Base Analysis'!$A96,'LECI_17-18'!A:A,0))</f>
        <v>12731307.07</v>
      </c>
      <c r="L96" s="203">
        <f>INDEX('BEFC_17-18'!$T$1:$T$506,MATCH('Base Analysis'!$A96,'BEFC_17-18'!A:A,0))</f>
        <v>941.99800000000005</v>
      </c>
      <c r="M96" s="203">
        <f>INDEX('BEFC_17-18'!$Z$1:$Z$506,MATCH('Base Analysis'!$A96,'BEFC_17-18'!A:A,0))</f>
        <v>250.62799999999999</v>
      </c>
      <c r="O96" s="202">
        <f>INDEX('BEFC_17-18'!$AF$1:$AF$505,MATCH('Base Analysis'!$A96,'BEFC_17-18'!A:A,0))</f>
        <v>5231657.5199999996</v>
      </c>
      <c r="P96" s="203">
        <f>INDEX('BEFC_17-18'!$AC$1:$AC$506,MATCH('Base Analysis'!$A96,'BEFC_17-18'!A:A,0))</f>
        <v>1638.944</v>
      </c>
      <c r="Q96" s="201">
        <f t="shared" si="14"/>
        <v>3048792.7134256866</v>
      </c>
      <c r="R96" s="201">
        <f t="shared" si="15"/>
        <v>2182864.806574313</v>
      </c>
      <c r="S96" s="204">
        <f t="shared" si="16"/>
        <v>1.7159767854868693</v>
      </c>
      <c r="U96" s="203">
        <f t="shared" si="17"/>
        <v>1192.626</v>
      </c>
      <c r="V96" s="202"/>
    </row>
    <row r="97" spans="1:22" x14ac:dyDescent="0.2">
      <c r="A97" s="199">
        <v>105201033</v>
      </c>
      <c r="B97" s="200" t="s">
        <v>105</v>
      </c>
      <c r="C97" s="200" t="s">
        <v>106</v>
      </c>
      <c r="D97" s="197">
        <f>INDEX('BEFC_17-18'!$F$1:$F$505,MATCH('Base Analysis'!$A97,'BEFC_17-18'!A:A,0))</f>
        <v>1.1294</v>
      </c>
      <c r="E97" s="197">
        <f t="shared" si="9"/>
        <v>179</v>
      </c>
      <c r="F97" s="201">
        <f t="shared" si="10"/>
        <v>14785.684565021764</v>
      </c>
      <c r="G97" s="211">
        <f t="shared" si="11"/>
        <v>194</v>
      </c>
      <c r="H97" s="202">
        <f t="shared" si="12"/>
        <v>12367.140944138631</v>
      </c>
      <c r="I97" s="211">
        <f t="shared" si="13"/>
        <v>200</v>
      </c>
      <c r="K97" s="202">
        <f>INDEX('LECI_17-18'!$L$1:$L$506,MATCH('Base Analysis'!$A97,'LECI_17-18'!A:A,0))</f>
        <v>32203812.41</v>
      </c>
      <c r="L97" s="203">
        <f>INDEX('BEFC_17-18'!$T$1:$T$506,MATCH('Base Analysis'!$A97,'BEFC_17-18'!A:A,0))</f>
        <v>2178.04</v>
      </c>
      <c r="M97" s="203">
        <f>INDEX('BEFC_17-18'!$Z$1:$Z$506,MATCH('Base Analysis'!$A97,'BEFC_17-18'!A:A,0))</f>
        <v>425.94200000000001</v>
      </c>
      <c r="O97" s="202">
        <f>INDEX('BEFC_17-18'!$AF$1:$AF$505,MATCH('Base Analysis'!$A97,'BEFC_17-18'!A:A,0))</f>
        <v>10713141.949999999</v>
      </c>
      <c r="P97" s="203">
        <f>INDEX('BEFC_17-18'!$AC$1:$AC$506,MATCH('Base Analysis'!$A97,'BEFC_17-18'!A:A,0))</f>
        <v>2851.9839999999999</v>
      </c>
      <c r="Q97" s="201">
        <f t="shared" si="14"/>
        <v>5305311.2479783585</v>
      </c>
      <c r="R97" s="201">
        <f t="shared" si="15"/>
        <v>5407830.7020216407</v>
      </c>
      <c r="S97" s="204">
        <f t="shared" si="16"/>
        <v>2.0193239282770352</v>
      </c>
      <c r="U97" s="203">
        <f t="shared" si="17"/>
        <v>2603.982</v>
      </c>
      <c r="V97" s="202"/>
    </row>
    <row r="98" spans="1:22" x14ac:dyDescent="0.2">
      <c r="A98" s="199">
        <v>105201352</v>
      </c>
      <c r="B98" s="200" t="s">
        <v>107</v>
      </c>
      <c r="C98" s="200" t="s">
        <v>106</v>
      </c>
      <c r="D98" s="197">
        <f>INDEX('BEFC_17-18'!$F$1:$F$505,MATCH('Base Analysis'!$A98,'BEFC_17-18'!A:A,0))</f>
        <v>1.2076</v>
      </c>
      <c r="E98" s="197">
        <f t="shared" si="9"/>
        <v>127</v>
      </c>
      <c r="F98" s="201">
        <f t="shared" si="10"/>
        <v>12623.958847346277</v>
      </c>
      <c r="G98" s="211">
        <f t="shared" si="11"/>
        <v>414</v>
      </c>
      <c r="H98" s="202">
        <f t="shared" si="12"/>
        <v>10952.03855757495</v>
      </c>
      <c r="I98" s="211">
        <f t="shared" si="13"/>
        <v>351</v>
      </c>
      <c r="K98" s="202">
        <f>INDEX('LECI_17-18'!$L$1:$L$506,MATCH('Base Analysis'!$A98,'LECI_17-18'!A:A,0))</f>
        <v>48975961.240000002</v>
      </c>
      <c r="L98" s="203">
        <f>INDEX('BEFC_17-18'!$T$1:$T$506,MATCH('Base Analysis'!$A98,'BEFC_17-18'!A:A,0))</f>
        <v>3879.6039999999998</v>
      </c>
      <c r="M98" s="203">
        <f>INDEX('BEFC_17-18'!$Z$1:$Z$506,MATCH('Base Analysis'!$A98,'BEFC_17-18'!A:A,0))</f>
        <v>592.25400000000002</v>
      </c>
      <c r="O98" s="202">
        <f>INDEX('BEFC_17-18'!$AF$1:$AF$505,MATCH('Base Analysis'!$A98,'BEFC_17-18'!A:A,0))</f>
        <v>15385346.560000001</v>
      </c>
      <c r="P98" s="203">
        <f>INDEX('BEFC_17-18'!$AC$1:$AC$506,MATCH('Base Analysis'!$A98,'BEFC_17-18'!A:A,0))</f>
        <v>6210.134</v>
      </c>
      <c r="Q98" s="201">
        <f t="shared" si="14"/>
        <v>11552201.471555535</v>
      </c>
      <c r="R98" s="201">
        <f t="shared" si="15"/>
        <v>3833145.0884444658</v>
      </c>
      <c r="S98" s="204">
        <f t="shared" si="16"/>
        <v>1.3318107893012987</v>
      </c>
      <c r="U98" s="203">
        <f t="shared" si="17"/>
        <v>4471.8580000000002</v>
      </c>
      <c r="V98" s="202"/>
    </row>
    <row r="99" spans="1:22" x14ac:dyDescent="0.2">
      <c r="A99" s="199">
        <v>105204703</v>
      </c>
      <c r="B99" s="200" t="s">
        <v>108</v>
      </c>
      <c r="C99" s="200" t="s">
        <v>106</v>
      </c>
      <c r="D99" s="197">
        <f>INDEX('BEFC_17-18'!$F$1:$F$505,MATCH('Base Analysis'!$A99,'BEFC_17-18'!A:A,0))</f>
        <v>1.1231</v>
      </c>
      <c r="E99" s="197">
        <f t="shared" si="9"/>
        <v>184</v>
      </c>
      <c r="F99" s="201">
        <f t="shared" si="10"/>
        <v>15076.023115882856</v>
      </c>
      <c r="G99" s="211">
        <f t="shared" si="11"/>
        <v>173</v>
      </c>
      <c r="H99" s="202">
        <f t="shared" si="12"/>
        <v>12753.292289703953</v>
      </c>
      <c r="I99" s="211">
        <f t="shared" si="13"/>
        <v>168</v>
      </c>
      <c r="K99" s="202">
        <f>INDEX('LECI_17-18'!$L$1:$L$506,MATCH('Base Analysis'!$A99,'LECI_17-18'!A:A,0))</f>
        <v>46007017.310000002</v>
      </c>
      <c r="L99" s="203">
        <f>INDEX('BEFC_17-18'!$T$1:$T$506,MATCH('Base Analysis'!$A99,'BEFC_17-18'!A:A,0))</f>
        <v>3051.6680000000001</v>
      </c>
      <c r="M99" s="203">
        <f>INDEX('BEFC_17-18'!$Z$1:$Z$506,MATCH('Base Analysis'!$A99,'BEFC_17-18'!A:A,0))</f>
        <v>555.79399999999998</v>
      </c>
      <c r="O99" s="202">
        <f>INDEX('BEFC_17-18'!$AF$1:$AF$505,MATCH('Base Analysis'!$A99,'BEFC_17-18'!A:A,0))</f>
        <v>18367683.170000002</v>
      </c>
      <c r="P99" s="203">
        <f>INDEX('BEFC_17-18'!$AC$1:$AC$506,MATCH('Base Analysis'!$A99,'BEFC_17-18'!A:A,0))</f>
        <v>3913.4780000000001</v>
      </c>
      <c r="Q99" s="201">
        <f t="shared" si="14"/>
        <v>7279921.2240026081</v>
      </c>
      <c r="R99" s="201">
        <f t="shared" si="15"/>
        <v>11087761.945997395</v>
      </c>
      <c r="S99" s="204">
        <f t="shared" si="16"/>
        <v>2.5230607042065185</v>
      </c>
      <c r="U99" s="203">
        <f t="shared" si="17"/>
        <v>3607.462</v>
      </c>
      <c r="V99" s="202"/>
    </row>
    <row r="100" spans="1:22" x14ac:dyDescent="0.2">
      <c r="A100" s="199">
        <v>105251453</v>
      </c>
      <c r="B100" s="200" t="s">
        <v>109</v>
      </c>
      <c r="C100" s="200" t="s">
        <v>110</v>
      </c>
      <c r="D100" s="197">
        <f>INDEX('BEFC_17-18'!$F$1:$F$505,MATCH('Base Analysis'!$A100,'BEFC_17-18'!A:A,0))</f>
        <v>1.2837000000000001</v>
      </c>
      <c r="E100" s="197">
        <f t="shared" si="9"/>
        <v>87</v>
      </c>
      <c r="F100" s="201">
        <f t="shared" si="10"/>
        <v>13824.087562156728</v>
      </c>
      <c r="G100" s="211">
        <f t="shared" si="11"/>
        <v>277</v>
      </c>
      <c r="H100" s="202">
        <f t="shared" si="12"/>
        <v>11380.542212223352</v>
      </c>
      <c r="I100" s="211">
        <f t="shared" si="13"/>
        <v>300</v>
      </c>
      <c r="K100" s="202">
        <f>INDEX('LECI_17-18'!$L$1:$L$506,MATCH('Base Analysis'!$A100,'LECI_17-18'!A:A,0))</f>
        <v>28935142.379999999</v>
      </c>
      <c r="L100" s="203">
        <f>INDEX('BEFC_17-18'!$T$1:$T$506,MATCH('Base Analysis'!$A100,'BEFC_17-18'!A:A,0))</f>
        <v>2093.096</v>
      </c>
      <c r="M100" s="203">
        <f>INDEX('BEFC_17-18'!$Z$1:$Z$506,MATCH('Base Analysis'!$A100,'BEFC_17-18'!A:A,0))</f>
        <v>449.41399999999999</v>
      </c>
      <c r="O100" s="202">
        <f>INDEX('BEFC_17-18'!$AF$1:$AF$505,MATCH('Base Analysis'!$A100,'BEFC_17-18'!A:A,0))</f>
        <v>12530159.880000001</v>
      </c>
      <c r="P100" s="203">
        <f>INDEX('BEFC_17-18'!$AC$1:$AC$506,MATCH('Base Analysis'!$A100,'BEFC_17-18'!A:A,0))</f>
        <v>3770.6089999999999</v>
      </c>
      <c r="Q100" s="201">
        <f t="shared" si="14"/>
        <v>7014153.7748558307</v>
      </c>
      <c r="R100" s="201">
        <f t="shared" si="15"/>
        <v>5516006.1051441701</v>
      </c>
      <c r="S100" s="204">
        <f t="shared" si="16"/>
        <v>1.7864107748703508</v>
      </c>
      <c r="U100" s="203">
        <f t="shared" si="17"/>
        <v>2542.5100000000002</v>
      </c>
      <c r="V100" s="202"/>
    </row>
    <row r="101" spans="1:22" x14ac:dyDescent="0.2">
      <c r="A101" s="199">
        <v>105252602</v>
      </c>
      <c r="B101" s="200" t="s">
        <v>111</v>
      </c>
      <c r="C101" s="200" t="s">
        <v>110</v>
      </c>
      <c r="D101" s="197">
        <f>INDEX('BEFC_17-18'!$F$1:$F$505,MATCH('Base Analysis'!$A101,'BEFC_17-18'!A:A,0))</f>
        <v>1.5648</v>
      </c>
      <c r="E101" s="197">
        <f t="shared" si="9"/>
        <v>16</v>
      </c>
      <c r="F101" s="201">
        <f t="shared" si="10"/>
        <v>12542.444960704259</v>
      </c>
      <c r="G101" s="211">
        <f t="shared" si="11"/>
        <v>423</v>
      </c>
      <c r="H101" s="202">
        <f t="shared" si="12"/>
        <v>8399.9993634076745</v>
      </c>
      <c r="I101" s="211">
        <f t="shared" si="13"/>
        <v>491</v>
      </c>
      <c r="K101" s="202">
        <f>INDEX('LECI_17-18'!$L$1:$L$506,MATCH('Base Analysis'!$A101,'LECI_17-18'!A:A,0))</f>
        <v>171802246.97999999</v>
      </c>
      <c r="L101" s="203">
        <f>INDEX('BEFC_17-18'!$T$1:$T$506,MATCH('Base Analysis'!$A101,'BEFC_17-18'!A:A,0))</f>
        <v>13697.668</v>
      </c>
      <c r="M101" s="203">
        <f>INDEX('BEFC_17-18'!$Z$1:$Z$506,MATCH('Base Analysis'!$A101,'BEFC_17-18'!A:A,0))</f>
        <v>6754.982</v>
      </c>
      <c r="O101" s="202">
        <f>INDEX('BEFC_17-18'!$AF$1:$AF$505,MATCH('Base Analysis'!$A101,'BEFC_17-18'!A:A,0))</f>
        <v>57330815.600000001</v>
      </c>
      <c r="P101" s="203">
        <f>INDEX('BEFC_17-18'!$AC$1:$AC$506,MATCH('Base Analysis'!$A101,'BEFC_17-18'!A:A,0))</f>
        <v>45646.521999999997</v>
      </c>
      <c r="Q101" s="201">
        <f t="shared" si="14"/>
        <v>84912470.265503451</v>
      </c>
      <c r="R101" s="201">
        <f t="shared" si="15"/>
        <v>-27581654.66550345</v>
      </c>
      <c r="S101" s="204">
        <f t="shared" si="16"/>
        <v>0.67517545327251216</v>
      </c>
      <c r="U101" s="203">
        <f t="shared" si="17"/>
        <v>20452.650000000001</v>
      </c>
      <c r="V101" s="202"/>
    </row>
    <row r="102" spans="1:22" x14ac:dyDescent="0.2">
      <c r="A102" s="199">
        <v>105253303</v>
      </c>
      <c r="B102" s="200" t="s">
        <v>112</v>
      </c>
      <c r="C102" s="200" t="s">
        <v>110</v>
      </c>
      <c r="D102" s="197">
        <f>INDEX('BEFC_17-18'!$F$1:$F$505,MATCH('Base Analysis'!$A102,'BEFC_17-18'!A:A,0))</f>
        <v>0.69320000000000004</v>
      </c>
      <c r="E102" s="197">
        <f t="shared" si="9"/>
        <v>454</v>
      </c>
      <c r="F102" s="201">
        <f t="shared" si="10"/>
        <v>12340.229554936213</v>
      </c>
      <c r="G102" s="211">
        <f t="shared" si="11"/>
        <v>438</v>
      </c>
      <c r="H102" s="202">
        <f t="shared" si="12"/>
        <v>11604.037828537663</v>
      </c>
      <c r="I102" s="211">
        <f t="shared" si="13"/>
        <v>278</v>
      </c>
      <c r="K102" s="202">
        <f>INDEX('LECI_17-18'!$L$1:$L$506,MATCH('Base Analysis'!$A102,'LECI_17-18'!A:A,0))</f>
        <v>20031006.140000001</v>
      </c>
      <c r="L102" s="203">
        <f>INDEX('BEFC_17-18'!$T$1:$T$506,MATCH('Base Analysis'!$A102,'BEFC_17-18'!A:A,0))</f>
        <v>1623.2280000000001</v>
      </c>
      <c r="M102" s="203">
        <f>INDEX('BEFC_17-18'!$Z$1:$Z$506,MATCH('Base Analysis'!$A102,'BEFC_17-18'!A:A,0))</f>
        <v>102.982</v>
      </c>
      <c r="O102" s="202">
        <f>INDEX('BEFC_17-18'!$AF$1:$AF$505,MATCH('Base Analysis'!$A102,'BEFC_17-18'!A:A,0))</f>
        <v>2993662.06</v>
      </c>
      <c r="P102" s="203">
        <f>INDEX('BEFC_17-18'!$AC$1:$AC$506,MATCH('Base Analysis'!$A102,'BEFC_17-18'!A:A,0))</f>
        <v>1343.723</v>
      </c>
      <c r="Q102" s="201">
        <f t="shared" si="14"/>
        <v>2499617.3702472467</v>
      </c>
      <c r="R102" s="201">
        <f t="shared" si="15"/>
        <v>494044.68975275336</v>
      </c>
      <c r="S102" s="204">
        <f t="shared" si="16"/>
        <v>1.1976481263225842</v>
      </c>
      <c r="U102" s="203">
        <f t="shared" si="17"/>
        <v>1726.21</v>
      </c>
      <c r="V102" s="202"/>
    </row>
    <row r="103" spans="1:22" x14ac:dyDescent="0.2">
      <c r="A103" s="199">
        <v>105253553</v>
      </c>
      <c r="B103" s="200" t="s">
        <v>113</v>
      </c>
      <c r="C103" s="200" t="s">
        <v>110</v>
      </c>
      <c r="D103" s="197">
        <f>INDEX('BEFC_17-18'!$F$1:$F$505,MATCH('Base Analysis'!$A103,'BEFC_17-18'!A:A,0))</f>
        <v>0.97760000000000002</v>
      </c>
      <c r="E103" s="197">
        <f t="shared" si="9"/>
        <v>294</v>
      </c>
      <c r="F103" s="201">
        <f t="shared" si="10"/>
        <v>12061.908063094523</v>
      </c>
      <c r="G103" s="211">
        <f t="shared" si="11"/>
        <v>454</v>
      </c>
      <c r="H103" s="202">
        <f t="shared" si="12"/>
        <v>10432.854056942457</v>
      </c>
      <c r="I103" s="211">
        <f t="shared" si="13"/>
        <v>408</v>
      </c>
      <c r="K103" s="202">
        <f>INDEX('LECI_17-18'!$L$1:$L$506,MATCH('Base Analysis'!$A103,'LECI_17-18'!A:A,0))</f>
        <v>26631028.460000001</v>
      </c>
      <c r="L103" s="203">
        <f>INDEX('BEFC_17-18'!$T$1:$T$506,MATCH('Base Analysis'!$A103,'BEFC_17-18'!A:A,0))</f>
        <v>2207.8620000000001</v>
      </c>
      <c r="M103" s="203">
        <f>INDEX('BEFC_17-18'!$Z$1:$Z$506,MATCH('Base Analysis'!$A103,'BEFC_17-18'!A:A,0))</f>
        <v>344.75</v>
      </c>
      <c r="O103" s="202">
        <f>INDEX('BEFC_17-18'!$AF$1:$AF$505,MATCH('Base Analysis'!$A103,'BEFC_17-18'!A:A,0))</f>
        <v>6549616.7300000004</v>
      </c>
      <c r="P103" s="203">
        <f>INDEX('BEFC_17-18'!$AC$1:$AC$506,MATCH('Base Analysis'!$A103,'BEFC_17-18'!A:A,0))</f>
        <v>2661.4720000000002</v>
      </c>
      <c r="Q103" s="201">
        <f t="shared" si="14"/>
        <v>4950917.4447610714</v>
      </c>
      <c r="R103" s="201">
        <f t="shared" si="15"/>
        <v>1598699.2852389291</v>
      </c>
      <c r="S103" s="204">
        <f t="shared" si="16"/>
        <v>1.3229097037218083</v>
      </c>
      <c r="U103" s="203">
        <f t="shared" si="17"/>
        <v>2552.6120000000001</v>
      </c>
      <c r="V103" s="202"/>
    </row>
    <row r="104" spans="1:22" x14ac:dyDescent="0.2">
      <c r="A104" s="199">
        <v>105253903</v>
      </c>
      <c r="B104" s="200" t="s">
        <v>114</v>
      </c>
      <c r="C104" s="200" t="s">
        <v>110</v>
      </c>
      <c r="D104" s="197">
        <f>INDEX('BEFC_17-18'!$F$1:$F$505,MATCH('Base Analysis'!$A104,'BEFC_17-18'!A:A,0))</f>
        <v>1.0012000000000001</v>
      </c>
      <c r="E104" s="197">
        <f t="shared" si="9"/>
        <v>278</v>
      </c>
      <c r="F104" s="201">
        <f t="shared" si="10"/>
        <v>12169.74524617821</v>
      </c>
      <c r="G104" s="211">
        <f t="shared" si="11"/>
        <v>449</v>
      </c>
      <c r="H104" s="202">
        <f t="shared" si="12"/>
        <v>10305.357829085355</v>
      </c>
      <c r="I104" s="211">
        <f t="shared" si="13"/>
        <v>423</v>
      </c>
      <c r="K104" s="202">
        <f>INDEX('LECI_17-18'!$L$1:$L$506,MATCH('Base Analysis'!$A104,'LECI_17-18'!A:A,0))</f>
        <v>26473516.170000002</v>
      </c>
      <c r="L104" s="203">
        <f>INDEX('BEFC_17-18'!$T$1:$T$506,MATCH('Base Analysis'!$A104,'BEFC_17-18'!A:A,0))</f>
        <v>2175.355</v>
      </c>
      <c r="M104" s="203">
        <f>INDEX('BEFC_17-18'!$Z$1:$Z$506,MATCH('Base Analysis'!$A104,'BEFC_17-18'!A:A,0))</f>
        <v>393.553</v>
      </c>
      <c r="O104" s="202">
        <f>INDEX('BEFC_17-18'!$AF$1:$AF$505,MATCH('Base Analysis'!$A104,'BEFC_17-18'!A:A,0))</f>
        <v>10205272.960000001</v>
      </c>
      <c r="P104" s="203">
        <f>INDEX('BEFC_17-18'!$AC$1:$AC$506,MATCH('Base Analysis'!$A104,'BEFC_17-18'!A:A,0))</f>
        <v>2114.5909999999999</v>
      </c>
      <c r="Q104" s="201">
        <f t="shared" si="14"/>
        <v>3933599.7036357168</v>
      </c>
      <c r="R104" s="201">
        <f t="shared" si="15"/>
        <v>6271673.2563642841</v>
      </c>
      <c r="S104" s="204">
        <f t="shared" si="16"/>
        <v>2.5943852269887939</v>
      </c>
      <c r="U104" s="203">
        <f t="shared" si="17"/>
        <v>2568.9079999999999</v>
      </c>
      <c r="V104" s="202"/>
    </row>
    <row r="105" spans="1:22" x14ac:dyDescent="0.2">
      <c r="A105" s="199">
        <v>105254053</v>
      </c>
      <c r="B105" s="200" t="s">
        <v>115</v>
      </c>
      <c r="C105" s="200" t="s">
        <v>110</v>
      </c>
      <c r="D105" s="197">
        <f>INDEX('BEFC_17-18'!$F$1:$F$505,MATCH('Base Analysis'!$A105,'BEFC_17-18'!A:A,0))</f>
        <v>1.1182000000000001</v>
      </c>
      <c r="E105" s="197">
        <f t="shared" si="9"/>
        <v>188</v>
      </c>
      <c r="F105" s="201">
        <f t="shared" si="10"/>
        <v>12985.401881354826</v>
      </c>
      <c r="G105" s="211">
        <f t="shared" si="11"/>
        <v>386</v>
      </c>
      <c r="H105" s="202">
        <f t="shared" si="12"/>
        <v>10554.835055954349</v>
      </c>
      <c r="I105" s="211">
        <f t="shared" si="13"/>
        <v>395</v>
      </c>
      <c r="K105" s="202">
        <f>INDEX('LECI_17-18'!$L$1:$L$506,MATCH('Base Analysis'!$A105,'LECI_17-18'!A:A,0))</f>
        <v>23105652.75</v>
      </c>
      <c r="L105" s="203">
        <f>INDEX('BEFC_17-18'!$T$1:$T$506,MATCH('Base Analysis'!$A105,'BEFC_17-18'!A:A,0))</f>
        <v>1779.356</v>
      </c>
      <c r="M105" s="203">
        <f>INDEX('BEFC_17-18'!$Z$1:$Z$506,MATCH('Base Analysis'!$A105,'BEFC_17-18'!A:A,0))</f>
        <v>409.75</v>
      </c>
      <c r="O105" s="202">
        <f>INDEX('BEFC_17-18'!$AF$1:$AF$505,MATCH('Base Analysis'!$A105,'BEFC_17-18'!A:A,0))</f>
        <v>8327989.7300000004</v>
      </c>
      <c r="P105" s="203">
        <f>INDEX('BEFC_17-18'!$AC$1:$AC$506,MATCH('Base Analysis'!$A105,'BEFC_17-18'!A:A,0))</f>
        <v>3261.107</v>
      </c>
      <c r="Q105" s="201">
        <f t="shared" si="14"/>
        <v>6066369.112856511</v>
      </c>
      <c r="R105" s="201">
        <f t="shared" si="15"/>
        <v>2261620.6171434894</v>
      </c>
      <c r="S105" s="204">
        <f t="shared" si="16"/>
        <v>1.372812892698932</v>
      </c>
      <c r="U105" s="203">
        <f t="shared" si="17"/>
        <v>2189.1059999999998</v>
      </c>
      <c r="V105" s="202"/>
    </row>
    <row r="106" spans="1:22" x14ac:dyDescent="0.2">
      <c r="A106" s="199">
        <v>105254353</v>
      </c>
      <c r="B106" s="200" t="s">
        <v>116</v>
      </c>
      <c r="C106" s="200" t="s">
        <v>110</v>
      </c>
      <c r="D106" s="197">
        <f>INDEX('BEFC_17-18'!$F$1:$F$505,MATCH('Base Analysis'!$A106,'BEFC_17-18'!A:A,0))</f>
        <v>0.85729999999999995</v>
      </c>
      <c r="E106" s="197">
        <f t="shared" si="9"/>
        <v>375</v>
      </c>
      <c r="F106" s="201">
        <f t="shared" si="10"/>
        <v>12011.186004270276</v>
      </c>
      <c r="G106" s="211">
        <f t="shared" si="11"/>
        <v>456</v>
      </c>
      <c r="H106" s="202">
        <f t="shared" si="12"/>
        <v>10610.152687228057</v>
      </c>
      <c r="I106" s="211">
        <f t="shared" si="13"/>
        <v>383</v>
      </c>
      <c r="K106" s="202">
        <f>INDEX('LECI_17-18'!$L$1:$L$506,MATCH('Base Analysis'!$A106,'LECI_17-18'!A:A,0))</f>
        <v>26226016.260000002</v>
      </c>
      <c r="L106" s="203">
        <f>INDEX('BEFC_17-18'!$T$1:$T$506,MATCH('Base Analysis'!$A106,'BEFC_17-18'!A:A,0))</f>
        <v>2183.4659999999999</v>
      </c>
      <c r="M106" s="203">
        <f>INDEX('BEFC_17-18'!$Z$1:$Z$506,MATCH('Base Analysis'!$A106,'BEFC_17-18'!A:A,0))</f>
        <v>288.31900000000002</v>
      </c>
      <c r="O106" s="202">
        <f>INDEX('BEFC_17-18'!$AF$1:$AF$505,MATCH('Base Analysis'!$A106,'BEFC_17-18'!A:A,0))</f>
        <v>8564449.4499999993</v>
      </c>
      <c r="P106" s="203">
        <f>INDEX('BEFC_17-18'!$AC$1:$AC$506,MATCH('Base Analysis'!$A106,'BEFC_17-18'!A:A,0))</f>
        <v>1826.8530000000001</v>
      </c>
      <c r="Q106" s="201">
        <f t="shared" si="14"/>
        <v>3398344.3698502551</v>
      </c>
      <c r="R106" s="201">
        <f t="shared" si="15"/>
        <v>5166105.0801497437</v>
      </c>
      <c r="S106" s="204">
        <f t="shared" si="16"/>
        <v>2.5201829237739624</v>
      </c>
      <c r="U106" s="203">
        <f t="shared" si="17"/>
        <v>2471.7849999999999</v>
      </c>
      <c r="V106" s="202"/>
    </row>
    <row r="107" spans="1:22" x14ac:dyDescent="0.2">
      <c r="A107" s="199">
        <v>105256553</v>
      </c>
      <c r="B107" s="200" t="s">
        <v>117</v>
      </c>
      <c r="C107" s="200" t="s">
        <v>110</v>
      </c>
      <c r="D107" s="197">
        <f>INDEX('BEFC_17-18'!$F$1:$F$505,MATCH('Base Analysis'!$A107,'BEFC_17-18'!A:A,0))</f>
        <v>1.0431999999999999</v>
      </c>
      <c r="E107" s="197">
        <f t="shared" si="9"/>
        <v>249</v>
      </c>
      <c r="F107" s="201">
        <f t="shared" si="10"/>
        <v>13133.751789527843</v>
      </c>
      <c r="G107" s="211">
        <f t="shared" si="11"/>
        <v>373</v>
      </c>
      <c r="H107" s="202">
        <f t="shared" si="12"/>
        <v>11840.400621982306</v>
      </c>
      <c r="I107" s="211">
        <f t="shared" si="13"/>
        <v>259</v>
      </c>
      <c r="K107" s="202">
        <f>INDEX('LECI_17-18'!$L$1:$L$506,MATCH('Base Analysis'!$A107,'LECI_17-18'!A:A,0))</f>
        <v>16082082.060000001</v>
      </c>
      <c r="L107" s="203">
        <f>INDEX('BEFC_17-18'!$T$1:$T$506,MATCH('Base Analysis'!$A107,'BEFC_17-18'!A:A,0))</f>
        <v>1224.4849999999999</v>
      </c>
      <c r="M107" s="203">
        <f>INDEX('BEFC_17-18'!$Z$1:$Z$506,MATCH('Base Analysis'!$A107,'BEFC_17-18'!A:A,0))</f>
        <v>133.75299999999999</v>
      </c>
      <c r="O107" s="202">
        <f>INDEX('BEFC_17-18'!$AF$1:$AF$505,MATCH('Base Analysis'!$A107,'BEFC_17-18'!A:A,0))</f>
        <v>8190209.3399999999</v>
      </c>
      <c r="P107" s="203">
        <f>INDEX('BEFC_17-18'!$AC$1:$AC$506,MATCH('Base Analysis'!$A107,'BEFC_17-18'!A:A,0))</f>
        <v>1897.0709999999999</v>
      </c>
      <c r="Q107" s="201">
        <f t="shared" si="14"/>
        <v>3528965.1395356893</v>
      </c>
      <c r="R107" s="201">
        <f t="shared" si="15"/>
        <v>4661244.2004643101</v>
      </c>
      <c r="S107" s="204">
        <f t="shared" si="16"/>
        <v>2.3208530025540566</v>
      </c>
      <c r="U107" s="203">
        <f t="shared" si="17"/>
        <v>1358.2379999999998</v>
      </c>
      <c r="V107" s="202"/>
    </row>
    <row r="108" spans="1:22" x14ac:dyDescent="0.2">
      <c r="A108" s="199">
        <v>105257602</v>
      </c>
      <c r="B108" s="200" t="s">
        <v>118</v>
      </c>
      <c r="C108" s="200" t="s">
        <v>110</v>
      </c>
      <c r="D108" s="197">
        <f>INDEX('BEFC_17-18'!$F$1:$F$505,MATCH('Base Analysis'!$A108,'BEFC_17-18'!A:A,0))</f>
        <v>0.95540000000000003</v>
      </c>
      <c r="E108" s="197">
        <f t="shared" si="9"/>
        <v>310</v>
      </c>
      <c r="F108" s="201">
        <f t="shared" si="10"/>
        <v>11896.009043129503</v>
      </c>
      <c r="G108" s="211">
        <f t="shared" si="11"/>
        <v>462</v>
      </c>
      <c r="H108" s="202">
        <f t="shared" si="12"/>
        <v>10568.69415750921</v>
      </c>
      <c r="I108" s="211">
        <f t="shared" si="13"/>
        <v>394</v>
      </c>
      <c r="K108" s="202">
        <f>INDEX('LECI_17-18'!$L$1:$L$506,MATCH('Base Analysis'!$A108,'LECI_17-18'!A:A,0))</f>
        <v>81435783.450000003</v>
      </c>
      <c r="L108" s="203">
        <f>INDEX('BEFC_17-18'!$T$1:$T$506,MATCH('Base Analysis'!$A108,'BEFC_17-18'!A:A,0))</f>
        <v>6845.6390000000001</v>
      </c>
      <c r="M108" s="203">
        <f>INDEX('BEFC_17-18'!$Z$1:$Z$506,MATCH('Base Analysis'!$A108,'BEFC_17-18'!A:A,0))</f>
        <v>859.73900000000003</v>
      </c>
      <c r="O108" s="202">
        <f>INDEX('BEFC_17-18'!$AF$1:$AF$505,MATCH('Base Analysis'!$A108,'BEFC_17-18'!A:A,0))</f>
        <v>13304085.949999999</v>
      </c>
      <c r="P108" s="203">
        <f>INDEX('BEFC_17-18'!$AC$1:$AC$506,MATCH('Base Analysis'!$A108,'BEFC_17-18'!A:A,0))</f>
        <v>7172.1229999999996</v>
      </c>
      <c r="Q108" s="201">
        <f t="shared" si="14"/>
        <v>13341710.480768576</v>
      </c>
      <c r="R108" s="201">
        <f t="shared" si="15"/>
        <v>-37624.530768577009</v>
      </c>
      <c r="S108" s="204">
        <f t="shared" si="16"/>
        <v>0.99717993200176158</v>
      </c>
      <c r="U108" s="203">
        <f t="shared" si="17"/>
        <v>7705.3780000000006</v>
      </c>
      <c r="V108" s="202"/>
    </row>
    <row r="109" spans="1:22" x14ac:dyDescent="0.2">
      <c r="A109" s="199">
        <v>105258303</v>
      </c>
      <c r="B109" s="200" t="s">
        <v>119</v>
      </c>
      <c r="C109" s="200" t="s">
        <v>110</v>
      </c>
      <c r="D109" s="197">
        <f>INDEX('BEFC_17-18'!$F$1:$F$505,MATCH('Base Analysis'!$A109,'BEFC_17-18'!A:A,0))</f>
        <v>1.0770999999999999</v>
      </c>
      <c r="E109" s="197">
        <f t="shared" si="9"/>
        <v>218</v>
      </c>
      <c r="F109" s="201">
        <f t="shared" si="10"/>
        <v>11929.445005852807</v>
      </c>
      <c r="G109" s="211">
        <f t="shared" si="11"/>
        <v>459</v>
      </c>
      <c r="H109" s="202">
        <f t="shared" si="12"/>
        <v>10355.928236848551</v>
      </c>
      <c r="I109" s="211">
        <f t="shared" si="13"/>
        <v>416</v>
      </c>
      <c r="K109" s="202">
        <f>INDEX('LECI_17-18'!$L$1:$L$506,MATCH('Base Analysis'!$A109,'LECI_17-18'!A:A,0))</f>
        <v>20127657.850000001</v>
      </c>
      <c r="L109" s="203">
        <f>INDEX('BEFC_17-18'!$T$1:$T$506,MATCH('Base Analysis'!$A109,'BEFC_17-18'!A:A,0))</f>
        <v>1687.2249999999999</v>
      </c>
      <c r="M109" s="203">
        <f>INDEX('BEFC_17-18'!$Z$1:$Z$506,MATCH('Base Analysis'!$A109,'BEFC_17-18'!A:A,0))</f>
        <v>256.363</v>
      </c>
      <c r="O109" s="202">
        <f>INDEX('BEFC_17-18'!$AF$1:$AF$505,MATCH('Base Analysis'!$A109,'BEFC_17-18'!A:A,0))</f>
        <v>8303240.5300000003</v>
      </c>
      <c r="P109" s="203">
        <f>INDEX('BEFC_17-18'!$AC$1:$AC$506,MATCH('Base Analysis'!$A109,'BEFC_17-18'!A:A,0))</f>
        <v>2339.8139999999999</v>
      </c>
      <c r="Q109" s="201">
        <f t="shared" si="14"/>
        <v>4352563.5250328314</v>
      </c>
      <c r="R109" s="201">
        <f t="shared" si="15"/>
        <v>3950677.0049671689</v>
      </c>
      <c r="S109" s="204">
        <f t="shared" si="16"/>
        <v>1.9076667077334315</v>
      </c>
      <c r="U109" s="203">
        <f t="shared" si="17"/>
        <v>1943.588</v>
      </c>
      <c r="V109" s="202"/>
    </row>
    <row r="110" spans="1:22" x14ac:dyDescent="0.2">
      <c r="A110" s="199">
        <v>105258503</v>
      </c>
      <c r="B110" s="200" t="s">
        <v>120</v>
      </c>
      <c r="C110" s="200" t="s">
        <v>110</v>
      </c>
      <c r="D110" s="197">
        <f>INDEX('BEFC_17-18'!$F$1:$F$505,MATCH('Base Analysis'!$A110,'BEFC_17-18'!A:A,0))</f>
        <v>1.0577000000000001</v>
      </c>
      <c r="E110" s="197">
        <f t="shared" si="9"/>
        <v>233</v>
      </c>
      <c r="F110" s="201">
        <f t="shared" si="10"/>
        <v>12759.450896686798</v>
      </c>
      <c r="G110" s="211">
        <f t="shared" si="11"/>
        <v>398</v>
      </c>
      <c r="H110" s="202">
        <f t="shared" si="12"/>
        <v>10206.453630132051</v>
      </c>
      <c r="I110" s="211">
        <f t="shared" si="13"/>
        <v>428</v>
      </c>
      <c r="K110" s="202">
        <f>INDEX('LECI_17-18'!$L$1:$L$506,MATCH('Base Analysis'!$A110,'LECI_17-18'!A:A,0))</f>
        <v>18279993.199999999</v>
      </c>
      <c r="L110" s="203">
        <f>INDEX('BEFC_17-18'!$T$1:$T$506,MATCH('Base Analysis'!$A110,'BEFC_17-18'!A:A,0))</f>
        <v>1432.663</v>
      </c>
      <c r="M110" s="203">
        <f>INDEX('BEFC_17-18'!$Z$1:$Z$506,MATCH('Base Analysis'!$A110,'BEFC_17-18'!A:A,0))</f>
        <v>358.36</v>
      </c>
      <c r="O110" s="202">
        <f>INDEX('BEFC_17-18'!$AF$1:$AF$505,MATCH('Base Analysis'!$A110,'BEFC_17-18'!A:A,0))</f>
        <v>8840339.5299999993</v>
      </c>
      <c r="P110" s="203">
        <f>INDEX('BEFC_17-18'!$AC$1:$AC$506,MATCH('Base Analysis'!$A110,'BEFC_17-18'!A:A,0))</f>
        <v>1776.7429999999999</v>
      </c>
      <c r="Q110" s="201">
        <f t="shared" si="14"/>
        <v>3305128.8586004735</v>
      </c>
      <c r="R110" s="201">
        <f t="shared" si="15"/>
        <v>5535210.6713995263</v>
      </c>
      <c r="S110" s="204">
        <f t="shared" si="16"/>
        <v>2.6747336966896231</v>
      </c>
      <c r="U110" s="203">
        <f t="shared" si="17"/>
        <v>1791.0230000000001</v>
      </c>
      <c r="V110" s="202"/>
    </row>
    <row r="111" spans="1:22" x14ac:dyDescent="0.2">
      <c r="A111" s="199">
        <v>105259103</v>
      </c>
      <c r="B111" s="200" t="s">
        <v>121</v>
      </c>
      <c r="C111" s="200" t="s">
        <v>110</v>
      </c>
      <c r="D111" s="197">
        <f>INDEX('BEFC_17-18'!$F$1:$F$505,MATCH('Base Analysis'!$A111,'BEFC_17-18'!A:A,0))</f>
        <v>1.2442</v>
      </c>
      <c r="E111" s="197">
        <f t="shared" si="9"/>
        <v>107</v>
      </c>
      <c r="F111" s="201">
        <f t="shared" si="10"/>
        <v>14220.20158693864</v>
      </c>
      <c r="G111" s="211">
        <f t="shared" si="11"/>
        <v>242</v>
      </c>
      <c r="H111" s="202">
        <f t="shared" si="12"/>
        <v>11431.014854675179</v>
      </c>
      <c r="I111" s="211">
        <f t="shared" si="13"/>
        <v>292</v>
      </c>
      <c r="K111" s="202">
        <f>INDEX('LECI_17-18'!$L$1:$L$506,MATCH('Base Analysis'!$A111,'LECI_17-18'!A:A,0))</f>
        <v>16231549.560000001</v>
      </c>
      <c r="L111" s="203">
        <f>INDEX('BEFC_17-18'!$T$1:$T$506,MATCH('Base Analysis'!$A111,'BEFC_17-18'!A:A,0))</f>
        <v>1141.443</v>
      </c>
      <c r="M111" s="203">
        <f>INDEX('BEFC_17-18'!$Z$1:$Z$506,MATCH('Base Analysis'!$A111,'BEFC_17-18'!A:A,0))</f>
        <v>278.51400000000001</v>
      </c>
      <c r="O111" s="202">
        <f>INDEX('BEFC_17-18'!$AF$1:$AF$505,MATCH('Base Analysis'!$A111,'BEFC_17-18'!A:A,0))</f>
        <v>9107919.1999999993</v>
      </c>
      <c r="P111" s="203">
        <f>INDEX('BEFC_17-18'!$AC$1:$AC$506,MATCH('Base Analysis'!$A111,'BEFC_17-18'!A:A,0))</f>
        <v>2017.9290000000001</v>
      </c>
      <c r="Q111" s="201">
        <f t="shared" si="14"/>
        <v>3753787.3358762609</v>
      </c>
      <c r="R111" s="201">
        <f t="shared" si="15"/>
        <v>5354131.8641237384</v>
      </c>
      <c r="S111" s="204">
        <f t="shared" si="16"/>
        <v>2.426327968276845</v>
      </c>
      <c r="U111" s="203">
        <f t="shared" si="17"/>
        <v>1419.9569999999999</v>
      </c>
      <c r="V111" s="202"/>
    </row>
    <row r="112" spans="1:22" x14ac:dyDescent="0.2">
      <c r="A112" s="199">
        <v>105259703</v>
      </c>
      <c r="B112" s="200" t="s">
        <v>122</v>
      </c>
      <c r="C112" s="200" t="s">
        <v>110</v>
      </c>
      <c r="D112" s="197">
        <f>INDEX('BEFC_17-18'!$F$1:$F$505,MATCH('Base Analysis'!$A112,'BEFC_17-18'!A:A,0))</f>
        <v>0.8377</v>
      </c>
      <c r="E112" s="197">
        <f t="shared" si="9"/>
        <v>388</v>
      </c>
      <c r="F112" s="201">
        <f t="shared" si="10"/>
        <v>14175.745612236602</v>
      </c>
      <c r="G112" s="211">
        <f t="shared" si="11"/>
        <v>246</v>
      </c>
      <c r="H112" s="202">
        <f t="shared" si="12"/>
        <v>11875.900040560422</v>
      </c>
      <c r="I112" s="211">
        <f t="shared" si="13"/>
        <v>252</v>
      </c>
      <c r="K112" s="202">
        <f>INDEX('LECI_17-18'!$L$1:$L$506,MATCH('Base Analysis'!$A112,'LECI_17-18'!A:A,0))</f>
        <v>19705122.77</v>
      </c>
      <c r="L112" s="203">
        <f>INDEX('BEFC_17-18'!$T$1:$T$506,MATCH('Base Analysis'!$A112,'BEFC_17-18'!A:A,0))</f>
        <v>1390.059</v>
      </c>
      <c r="M112" s="203">
        <f>INDEX('BEFC_17-18'!$Z$1:$Z$506,MATCH('Base Analysis'!$A112,'BEFC_17-18'!A:A,0))</f>
        <v>269.19400000000002</v>
      </c>
      <c r="O112" s="202">
        <f>INDEX('BEFC_17-18'!$AF$1:$AF$505,MATCH('Base Analysis'!$A112,'BEFC_17-18'!A:A,0))</f>
        <v>6532990.8799999999</v>
      </c>
      <c r="P112" s="203">
        <f>INDEX('BEFC_17-18'!$AC$1:$AC$506,MATCH('Base Analysis'!$A112,'BEFC_17-18'!A:A,0))</f>
        <v>1327.3630000000001</v>
      </c>
      <c r="Q112" s="201">
        <f t="shared" si="14"/>
        <v>2469184.2079234309</v>
      </c>
      <c r="R112" s="201">
        <f t="shared" si="15"/>
        <v>4063806.6720765689</v>
      </c>
      <c r="S112" s="204">
        <f t="shared" si="16"/>
        <v>2.6458094373988428</v>
      </c>
      <c r="U112" s="203">
        <f t="shared" si="17"/>
        <v>1659.2529999999999</v>
      </c>
      <c r="V112" s="202"/>
    </row>
    <row r="113" spans="1:22" x14ac:dyDescent="0.2">
      <c r="A113" s="199">
        <v>105628302</v>
      </c>
      <c r="B113" s="200" t="s">
        <v>123</v>
      </c>
      <c r="C113" s="200" t="s">
        <v>124</v>
      </c>
      <c r="D113" s="197">
        <f>INDEX('BEFC_17-18'!$F$1:$F$505,MATCH('Base Analysis'!$A113,'BEFC_17-18'!A:A,0))</f>
        <v>1.2170000000000001</v>
      </c>
      <c r="E113" s="197">
        <f t="shared" si="9"/>
        <v>120</v>
      </c>
      <c r="F113" s="201">
        <f t="shared" si="10"/>
        <v>14574.967865508426</v>
      </c>
      <c r="G113" s="211">
        <f t="shared" si="11"/>
        <v>210</v>
      </c>
      <c r="H113" s="202">
        <f t="shared" si="12"/>
        <v>12293.318750045706</v>
      </c>
      <c r="I113" s="211">
        <f t="shared" si="13"/>
        <v>208</v>
      </c>
      <c r="K113" s="202">
        <f>INDEX('LECI_17-18'!$L$1:$L$506,MATCH('Base Analysis'!$A113,'LECI_17-18'!A:A,0))</f>
        <v>68918668.349999994</v>
      </c>
      <c r="L113" s="203">
        <f>INDEX('BEFC_17-18'!$T$1:$T$506,MATCH('Base Analysis'!$A113,'BEFC_17-18'!A:A,0))</f>
        <v>4728.5640000000003</v>
      </c>
      <c r="M113" s="203">
        <f>INDEX('BEFC_17-18'!$Z$1:$Z$506,MATCH('Base Analysis'!$A113,'BEFC_17-18'!A:A,0))</f>
        <v>877.625</v>
      </c>
      <c r="O113" s="202">
        <f>INDEX('BEFC_17-18'!$AF$1:$AF$505,MATCH('Base Analysis'!$A113,'BEFC_17-18'!A:A,0))</f>
        <v>24179327.449999999</v>
      </c>
      <c r="P113" s="203">
        <f>INDEX('BEFC_17-18'!$AC$1:$AC$506,MATCH('Base Analysis'!$A113,'BEFC_17-18'!A:A,0))</f>
        <v>7122.8789999999999</v>
      </c>
      <c r="Q113" s="201">
        <f t="shared" si="14"/>
        <v>13250105.918086795</v>
      </c>
      <c r="R113" s="201">
        <f t="shared" si="15"/>
        <v>10929221.531913204</v>
      </c>
      <c r="S113" s="204">
        <f t="shared" si="16"/>
        <v>1.8248403144456744</v>
      </c>
      <c r="U113" s="203">
        <f t="shared" si="17"/>
        <v>5606.1890000000003</v>
      </c>
      <c r="V113" s="202"/>
    </row>
    <row r="114" spans="1:22" x14ac:dyDescent="0.2">
      <c r="A114" s="199">
        <v>106160303</v>
      </c>
      <c r="B114" s="200" t="s">
        <v>125</v>
      </c>
      <c r="C114" s="200" t="s">
        <v>126</v>
      </c>
      <c r="D114" s="197">
        <f>INDEX('BEFC_17-18'!$F$1:$F$505,MATCH('Base Analysis'!$A114,'BEFC_17-18'!A:A,0))</f>
        <v>1.1819999999999999</v>
      </c>
      <c r="E114" s="197">
        <f t="shared" si="9"/>
        <v>141</v>
      </c>
      <c r="F114" s="201">
        <f t="shared" si="10"/>
        <v>16978.833188190016</v>
      </c>
      <c r="G114" s="211">
        <f t="shared" si="11"/>
        <v>78</v>
      </c>
      <c r="H114" s="202">
        <f t="shared" si="12"/>
        <v>12250.30048320537</v>
      </c>
      <c r="I114" s="211">
        <f t="shared" si="13"/>
        <v>211</v>
      </c>
      <c r="K114" s="202">
        <f>INDEX('LECI_17-18'!$L$1:$L$506,MATCH('Base Analysis'!$A114,'LECI_17-18'!A:A,0))</f>
        <v>12087910.5</v>
      </c>
      <c r="L114" s="203">
        <f>INDEX('BEFC_17-18'!$T$1:$T$506,MATCH('Base Analysis'!$A114,'BEFC_17-18'!A:A,0))</f>
        <v>711.94</v>
      </c>
      <c r="M114" s="203">
        <f>INDEX('BEFC_17-18'!$Z$1:$Z$506,MATCH('Base Analysis'!$A114,'BEFC_17-18'!A:A,0))</f>
        <v>274.80399999999997</v>
      </c>
      <c r="O114" s="202">
        <f>INDEX('BEFC_17-18'!$AF$1:$AF$505,MATCH('Base Analysis'!$A114,'BEFC_17-18'!A:A,0))</f>
        <v>5742112.9800000004</v>
      </c>
      <c r="P114" s="203">
        <f>INDEX('BEFC_17-18'!$AC$1:$AC$506,MATCH('Base Analysis'!$A114,'BEFC_17-18'!A:A,0))</f>
        <v>1064.7059999999999</v>
      </c>
      <c r="Q114" s="201">
        <f t="shared" si="14"/>
        <v>1980584.9954242543</v>
      </c>
      <c r="R114" s="201">
        <f t="shared" si="15"/>
        <v>3761527.9845757461</v>
      </c>
      <c r="S114" s="204">
        <f t="shared" si="16"/>
        <v>2.8992004853444837</v>
      </c>
      <c r="U114" s="203">
        <f t="shared" si="17"/>
        <v>986.74400000000003</v>
      </c>
      <c r="V114" s="202"/>
    </row>
    <row r="115" spans="1:22" x14ac:dyDescent="0.2">
      <c r="A115" s="199">
        <v>106161203</v>
      </c>
      <c r="B115" s="200" t="s">
        <v>127</v>
      </c>
      <c r="C115" s="200" t="s">
        <v>126</v>
      </c>
      <c r="D115" s="197">
        <f>INDEX('BEFC_17-18'!$F$1:$F$505,MATCH('Base Analysis'!$A115,'BEFC_17-18'!A:A,0))</f>
        <v>1.2974000000000001</v>
      </c>
      <c r="E115" s="197">
        <f t="shared" si="9"/>
        <v>79</v>
      </c>
      <c r="F115" s="201">
        <f t="shared" si="10"/>
        <v>14706.663816006585</v>
      </c>
      <c r="G115" s="211">
        <f t="shared" si="11"/>
        <v>200</v>
      </c>
      <c r="H115" s="202">
        <f t="shared" si="12"/>
        <v>10954.471681420162</v>
      </c>
      <c r="I115" s="211">
        <f t="shared" si="13"/>
        <v>350</v>
      </c>
      <c r="K115" s="202">
        <f>INDEX('LECI_17-18'!$L$1:$L$506,MATCH('Base Analysis'!$A115,'LECI_17-18'!A:A,0))</f>
        <v>11453064.460000001</v>
      </c>
      <c r="L115" s="203">
        <f>INDEX('BEFC_17-18'!$T$1:$T$506,MATCH('Base Analysis'!$A115,'BEFC_17-18'!A:A,0))</f>
        <v>778.76700000000005</v>
      </c>
      <c r="M115" s="203">
        <f>INDEX('BEFC_17-18'!$Z$1:$Z$506,MATCH('Base Analysis'!$A115,'BEFC_17-18'!A:A,0))</f>
        <v>266.74799999999999</v>
      </c>
      <c r="O115" s="202">
        <f>INDEX('BEFC_17-18'!$AF$1:$AF$505,MATCH('Base Analysis'!$A115,'BEFC_17-18'!A:A,0))</f>
        <v>2660676.44</v>
      </c>
      <c r="P115" s="203">
        <f>INDEX('BEFC_17-18'!$AC$1:$AC$506,MATCH('Base Analysis'!$A115,'BEFC_17-18'!A:A,0))</f>
        <v>1448.4159999999999</v>
      </c>
      <c r="Q115" s="201">
        <f t="shared" si="14"/>
        <v>2694369.1467244639</v>
      </c>
      <c r="R115" s="201">
        <f t="shared" si="15"/>
        <v>-33692.706724463962</v>
      </c>
      <c r="S115" s="204">
        <f t="shared" si="16"/>
        <v>0.98749514083271628</v>
      </c>
      <c r="U115" s="203">
        <f t="shared" si="17"/>
        <v>1045.5150000000001</v>
      </c>
      <c r="V115" s="202"/>
    </row>
    <row r="116" spans="1:22" x14ac:dyDescent="0.2">
      <c r="A116" s="199">
        <v>106161703</v>
      </c>
      <c r="B116" s="200" t="s">
        <v>128</v>
      </c>
      <c r="C116" s="200" t="s">
        <v>126</v>
      </c>
      <c r="D116" s="197">
        <f>INDEX('BEFC_17-18'!$F$1:$F$505,MATCH('Base Analysis'!$A116,'BEFC_17-18'!A:A,0))</f>
        <v>1.5197000000000001</v>
      </c>
      <c r="E116" s="197">
        <f t="shared" si="9"/>
        <v>22</v>
      </c>
      <c r="F116" s="201">
        <f t="shared" si="10"/>
        <v>14103.651402051219</v>
      </c>
      <c r="G116" s="211">
        <f t="shared" si="11"/>
        <v>251</v>
      </c>
      <c r="H116" s="202">
        <f t="shared" si="12"/>
        <v>10855.927250228007</v>
      </c>
      <c r="I116" s="211">
        <f t="shared" si="13"/>
        <v>364</v>
      </c>
      <c r="K116" s="202">
        <f>INDEX('LECI_17-18'!$L$1:$L$506,MATCH('Base Analysis'!$A116,'LECI_17-18'!A:A,0))</f>
        <v>13176674.810000001</v>
      </c>
      <c r="L116" s="203">
        <f>INDEX('BEFC_17-18'!$T$1:$T$506,MATCH('Base Analysis'!$A116,'BEFC_17-18'!A:A,0))</f>
        <v>934.274</v>
      </c>
      <c r="M116" s="203">
        <f>INDEX('BEFC_17-18'!$Z$1:$Z$506,MATCH('Base Analysis'!$A116,'BEFC_17-18'!A:A,0))</f>
        <v>279.50299999999999</v>
      </c>
      <c r="O116" s="202">
        <f>INDEX('BEFC_17-18'!$AF$1:$AF$505,MATCH('Base Analysis'!$A116,'BEFC_17-18'!A:A,0))</f>
        <v>4907982.09</v>
      </c>
      <c r="P116" s="203">
        <f>INDEX('BEFC_17-18'!$AC$1:$AC$506,MATCH('Base Analysis'!$A116,'BEFC_17-18'!A:A,0))</f>
        <v>2120.163</v>
      </c>
      <c r="Q116" s="201">
        <f t="shared" si="14"/>
        <v>3943964.8369161757</v>
      </c>
      <c r="R116" s="201">
        <f t="shared" si="15"/>
        <v>964017.25308382418</v>
      </c>
      <c r="S116" s="204">
        <f t="shared" si="16"/>
        <v>1.2444284604316094</v>
      </c>
      <c r="U116" s="203">
        <f t="shared" si="17"/>
        <v>1213.777</v>
      </c>
      <c r="V116" s="202"/>
    </row>
    <row r="117" spans="1:22" x14ac:dyDescent="0.2">
      <c r="A117" s="199">
        <v>106166503</v>
      </c>
      <c r="B117" s="200" t="s">
        <v>129</v>
      </c>
      <c r="C117" s="200" t="s">
        <v>126</v>
      </c>
      <c r="D117" s="197">
        <f>INDEX('BEFC_17-18'!$F$1:$F$505,MATCH('Base Analysis'!$A117,'BEFC_17-18'!A:A,0))</f>
        <v>1.1246</v>
      </c>
      <c r="E117" s="197">
        <f t="shared" si="9"/>
        <v>182</v>
      </c>
      <c r="F117" s="201">
        <f t="shared" si="10"/>
        <v>13558.029305294736</v>
      </c>
      <c r="G117" s="211">
        <f t="shared" si="11"/>
        <v>315</v>
      </c>
      <c r="H117" s="202">
        <f t="shared" si="12"/>
        <v>10880.867031883585</v>
      </c>
      <c r="I117" s="211">
        <f t="shared" si="13"/>
        <v>360</v>
      </c>
      <c r="K117" s="202">
        <f>INDEX('LECI_17-18'!$L$1:$L$506,MATCH('Base Analysis'!$A117,'LECI_17-18'!A:A,0))</f>
        <v>14677963.199999999</v>
      </c>
      <c r="L117" s="203">
        <f>INDEX('BEFC_17-18'!$T$1:$T$506,MATCH('Base Analysis'!$A117,'BEFC_17-18'!A:A,0))</f>
        <v>1082.6030000000001</v>
      </c>
      <c r="M117" s="203">
        <f>INDEX('BEFC_17-18'!$Z$1:$Z$506,MATCH('Base Analysis'!$A117,'BEFC_17-18'!A:A,0))</f>
        <v>266.36700000000002</v>
      </c>
      <c r="O117" s="202">
        <f>INDEX('BEFC_17-18'!$AF$1:$AF$505,MATCH('Base Analysis'!$A117,'BEFC_17-18'!A:A,0))</f>
        <v>6756699.6500000004</v>
      </c>
      <c r="P117" s="203">
        <f>INDEX('BEFC_17-18'!$AC$1:$AC$506,MATCH('Base Analysis'!$A117,'BEFC_17-18'!A:A,0))</f>
        <v>1535.211</v>
      </c>
      <c r="Q117" s="201">
        <f t="shared" si="14"/>
        <v>2855826.7459845864</v>
      </c>
      <c r="R117" s="201">
        <f t="shared" si="15"/>
        <v>3900872.904015414</v>
      </c>
      <c r="S117" s="204">
        <f t="shared" si="16"/>
        <v>2.3659347190792324</v>
      </c>
      <c r="U117" s="203">
        <f t="shared" si="17"/>
        <v>1348.97</v>
      </c>
      <c r="V117" s="202"/>
    </row>
    <row r="118" spans="1:22" x14ac:dyDescent="0.2">
      <c r="A118" s="199">
        <v>106167504</v>
      </c>
      <c r="B118" s="200" t="s">
        <v>130</v>
      </c>
      <c r="C118" s="200" t="s">
        <v>126</v>
      </c>
      <c r="D118" s="197">
        <f>INDEX('BEFC_17-18'!$F$1:$F$505,MATCH('Base Analysis'!$A118,'BEFC_17-18'!A:A,0))</f>
        <v>1.0657000000000001</v>
      </c>
      <c r="E118" s="197">
        <f t="shared" si="9"/>
        <v>228</v>
      </c>
      <c r="F118" s="201">
        <f t="shared" si="10"/>
        <v>13176.791633868183</v>
      </c>
      <c r="G118" s="211">
        <f t="shared" si="11"/>
        <v>369</v>
      </c>
      <c r="H118" s="202">
        <f t="shared" si="12"/>
        <v>9956.6591360085877</v>
      </c>
      <c r="I118" s="211">
        <f t="shared" si="13"/>
        <v>437</v>
      </c>
      <c r="K118" s="202">
        <f>INDEX('LECI_17-18'!$L$1:$L$506,MATCH('Base Analysis'!$A118,'LECI_17-18'!A:A,0))</f>
        <v>7716948.4900000002</v>
      </c>
      <c r="L118" s="203">
        <f>INDEX('BEFC_17-18'!$T$1:$T$506,MATCH('Base Analysis'!$A118,'BEFC_17-18'!A:A,0))</f>
        <v>585.64700000000005</v>
      </c>
      <c r="M118" s="203">
        <f>INDEX('BEFC_17-18'!$Z$1:$Z$506,MATCH('Base Analysis'!$A118,'BEFC_17-18'!A:A,0))</f>
        <v>189.40700000000001</v>
      </c>
      <c r="O118" s="202">
        <f>INDEX('BEFC_17-18'!$AF$1:$AF$505,MATCH('Base Analysis'!$A118,'BEFC_17-18'!A:A,0))</f>
        <v>3308456.87</v>
      </c>
      <c r="P118" s="203">
        <f>INDEX('BEFC_17-18'!$AC$1:$AC$506,MATCH('Base Analysis'!$A118,'BEFC_17-18'!A:A,0))</f>
        <v>525.34100000000001</v>
      </c>
      <c r="Q118" s="201">
        <f t="shared" si="14"/>
        <v>977248.65087749413</v>
      </c>
      <c r="R118" s="201">
        <f t="shared" si="15"/>
        <v>2331208.2191225057</v>
      </c>
      <c r="S118" s="204">
        <f t="shared" si="16"/>
        <v>3.3854811332093018</v>
      </c>
      <c r="U118" s="203">
        <f t="shared" si="17"/>
        <v>775.05400000000009</v>
      </c>
      <c r="V118" s="202"/>
    </row>
    <row r="119" spans="1:22" x14ac:dyDescent="0.2">
      <c r="A119" s="199">
        <v>106168003</v>
      </c>
      <c r="B119" s="200" t="s">
        <v>131</v>
      </c>
      <c r="C119" s="200" t="s">
        <v>126</v>
      </c>
      <c r="D119" s="197">
        <f>INDEX('BEFC_17-18'!$F$1:$F$505,MATCH('Base Analysis'!$A119,'BEFC_17-18'!A:A,0))</f>
        <v>1.2729999999999999</v>
      </c>
      <c r="E119" s="197">
        <f t="shared" si="9"/>
        <v>92</v>
      </c>
      <c r="F119" s="201">
        <f t="shared" si="10"/>
        <v>13774.903069311938</v>
      </c>
      <c r="G119" s="211">
        <f t="shared" si="11"/>
        <v>284</v>
      </c>
      <c r="H119" s="202">
        <f t="shared" si="12"/>
        <v>10585.100678785329</v>
      </c>
      <c r="I119" s="211">
        <f t="shared" si="13"/>
        <v>391</v>
      </c>
      <c r="K119" s="202">
        <f>INDEX('LECI_17-18'!$L$1:$L$506,MATCH('Base Analysis'!$A119,'LECI_17-18'!A:A,0))</f>
        <v>15798463.880000001</v>
      </c>
      <c r="L119" s="203">
        <f>INDEX('BEFC_17-18'!$T$1:$T$506,MATCH('Base Analysis'!$A119,'BEFC_17-18'!A:A,0))</f>
        <v>1146.902</v>
      </c>
      <c r="M119" s="203">
        <f>INDEX('BEFC_17-18'!$Z$1:$Z$506,MATCH('Base Analysis'!$A119,'BEFC_17-18'!A:A,0))</f>
        <v>345.61700000000002</v>
      </c>
      <c r="O119" s="202">
        <f>INDEX('BEFC_17-18'!$AF$1:$AF$505,MATCH('Base Analysis'!$A119,'BEFC_17-18'!A:A,0))</f>
        <v>8352829.3899999997</v>
      </c>
      <c r="P119" s="203">
        <f>INDEX('BEFC_17-18'!$AC$1:$AC$506,MATCH('Base Analysis'!$A119,'BEFC_17-18'!A:A,0))</f>
        <v>1625.59</v>
      </c>
      <c r="Q119" s="201">
        <f t="shared" si="14"/>
        <v>3023951.36564621</v>
      </c>
      <c r="R119" s="201">
        <f t="shared" si="15"/>
        <v>5328878.0243537892</v>
      </c>
      <c r="S119" s="204">
        <f t="shared" si="16"/>
        <v>2.7622234553415255</v>
      </c>
      <c r="U119" s="203">
        <f t="shared" si="17"/>
        <v>1492.519</v>
      </c>
      <c r="V119" s="202"/>
    </row>
    <row r="120" spans="1:22" x14ac:dyDescent="0.2">
      <c r="A120" s="199">
        <v>106169003</v>
      </c>
      <c r="B120" s="200" t="s">
        <v>132</v>
      </c>
      <c r="C120" s="200" t="s">
        <v>126</v>
      </c>
      <c r="D120" s="197">
        <f>INDEX('BEFC_17-18'!$F$1:$F$505,MATCH('Base Analysis'!$A120,'BEFC_17-18'!A:A,0))</f>
        <v>1.2632000000000001</v>
      </c>
      <c r="E120" s="197">
        <f t="shared" si="9"/>
        <v>97</v>
      </c>
      <c r="F120" s="201">
        <f t="shared" si="10"/>
        <v>16380.55232675669</v>
      </c>
      <c r="G120" s="211">
        <f t="shared" si="11"/>
        <v>100</v>
      </c>
      <c r="H120" s="202">
        <f t="shared" si="12"/>
        <v>12024.383184735429</v>
      </c>
      <c r="I120" s="211">
        <f t="shared" si="13"/>
        <v>233</v>
      </c>
      <c r="K120" s="202">
        <f>INDEX('LECI_17-18'!$L$1:$L$506,MATCH('Base Analysis'!$A120,'LECI_17-18'!A:A,0))</f>
        <v>9723757.9499999993</v>
      </c>
      <c r="L120" s="203">
        <f>INDEX('BEFC_17-18'!$T$1:$T$506,MATCH('Base Analysis'!$A120,'BEFC_17-18'!A:A,0))</f>
        <v>593.61599999999999</v>
      </c>
      <c r="M120" s="203">
        <f>INDEX('BEFC_17-18'!$Z$1:$Z$506,MATCH('Base Analysis'!$A120,'BEFC_17-18'!A:A,0))</f>
        <v>215.054</v>
      </c>
      <c r="O120" s="202">
        <f>INDEX('BEFC_17-18'!$AF$1:$AF$505,MATCH('Base Analysis'!$A120,'BEFC_17-18'!A:A,0))</f>
        <v>5460000.1399999997</v>
      </c>
      <c r="P120" s="203">
        <f>INDEX('BEFC_17-18'!$AC$1:$AC$506,MATCH('Base Analysis'!$A120,'BEFC_17-18'!A:A,0))</f>
        <v>1247.4059999999999</v>
      </c>
      <c r="Q120" s="201">
        <f t="shared" si="14"/>
        <v>2320446.7776101455</v>
      </c>
      <c r="R120" s="201">
        <f t="shared" si="15"/>
        <v>3139553.3623898542</v>
      </c>
      <c r="S120" s="204">
        <f t="shared" si="16"/>
        <v>2.3529952044939018</v>
      </c>
      <c r="U120" s="203">
        <f t="shared" si="17"/>
        <v>808.67</v>
      </c>
      <c r="V120" s="202"/>
    </row>
    <row r="121" spans="1:22" x14ac:dyDescent="0.2">
      <c r="A121" s="199">
        <v>106172003</v>
      </c>
      <c r="B121" s="200" t="s">
        <v>133</v>
      </c>
      <c r="C121" s="200" t="s">
        <v>134</v>
      </c>
      <c r="D121" s="197">
        <f>INDEX('BEFC_17-18'!$F$1:$F$505,MATCH('Base Analysis'!$A121,'BEFC_17-18'!A:A,0))</f>
        <v>1.2129000000000001</v>
      </c>
      <c r="E121" s="197">
        <f t="shared" si="9"/>
        <v>121</v>
      </c>
      <c r="F121" s="201">
        <f t="shared" si="10"/>
        <v>12715.068183583753</v>
      </c>
      <c r="G121" s="211">
        <f t="shared" si="11"/>
        <v>405</v>
      </c>
      <c r="H121" s="202">
        <f t="shared" si="12"/>
        <v>10539.877237928264</v>
      </c>
      <c r="I121" s="211">
        <f t="shared" si="13"/>
        <v>396</v>
      </c>
      <c r="K121" s="202">
        <f>INDEX('LECI_17-18'!$L$1:$L$506,MATCH('Base Analysis'!$A121,'LECI_17-18'!A:A,0))</f>
        <v>49265968.479999997</v>
      </c>
      <c r="L121" s="203">
        <f>INDEX('BEFC_17-18'!$T$1:$T$506,MATCH('Base Analysis'!$A121,'BEFC_17-18'!A:A,0))</f>
        <v>3874.6129999999998</v>
      </c>
      <c r="M121" s="203">
        <f>INDEX('BEFC_17-18'!$Z$1:$Z$506,MATCH('Base Analysis'!$A121,'BEFC_17-18'!A:A,0))</f>
        <v>799.63199999999995</v>
      </c>
      <c r="O121" s="202">
        <f>INDEX('BEFC_17-18'!$AF$1:$AF$505,MATCH('Base Analysis'!$A121,'BEFC_17-18'!A:A,0))</f>
        <v>14851667.43</v>
      </c>
      <c r="P121" s="203">
        <f>INDEX('BEFC_17-18'!$AC$1:$AC$506,MATCH('Base Analysis'!$A121,'BEFC_17-18'!A:A,0))</f>
        <v>5825.8010000000004</v>
      </c>
      <c r="Q121" s="201">
        <f t="shared" si="14"/>
        <v>10837258.404599596</v>
      </c>
      <c r="R121" s="201">
        <f t="shared" si="15"/>
        <v>4014409.0254004039</v>
      </c>
      <c r="S121" s="204">
        <f t="shared" si="16"/>
        <v>1.3704266222623787</v>
      </c>
      <c r="U121" s="203">
        <f t="shared" si="17"/>
        <v>4674.2449999999999</v>
      </c>
      <c r="V121" s="202"/>
    </row>
    <row r="122" spans="1:22" x14ac:dyDescent="0.2">
      <c r="A122" s="199">
        <v>106272003</v>
      </c>
      <c r="B122" s="200" t="s">
        <v>135</v>
      </c>
      <c r="C122" s="200" t="s">
        <v>136</v>
      </c>
      <c r="D122" s="197">
        <f>INDEX('BEFC_17-18'!$F$1:$F$505,MATCH('Base Analysis'!$A122,'BEFC_17-18'!A:A,0))</f>
        <v>1.4497</v>
      </c>
      <c r="E122" s="197">
        <f t="shared" si="9"/>
        <v>34</v>
      </c>
      <c r="F122" s="201">
        <f t="shared" si="10"/>
        <v>21680.80279960758</v>
      </c>
      <c r="G122" s="211">
        <f t="shared" si="11"/>
        <v>7</v>
      </c>
      <c r="H122" s="202">
        <f t="shared" si="12"/>
        <v>13078.877914118042</v>
      </c>
      <c r="I122" s="211">
        <f t="shared" si="13"/>
        <v>149</v>
      </c>
      <c r="K122" s="202">
        <f>INDEX('LECI_17-18'!$L$1:$L$506,MATCH('Base Analysis'!$A122,'LECI_17-18'!A:A,0))</f>
        <v>10541444.810000001</v>
      </c>
      <c r="L122" s="203">
        <f>INDEX('BEFC_17-18'!$T$1:$T$506,MATCH('Base Analysis'!$A122,'BEFC_17-18'!A:A,0))</f>
        <v>486.21100000000001</v>
      </c>
      <c r="M122" s="203">
        <f>INDEX('BEFC_17-18'!$Z$1:$Z$506,MATCH('Base Analysis'!$A122,'BEFC_17-18'!A:A,0))</f>
        <v>319.779</v>
      </c>
      <c r="O122" s="202">
        <f>INDEX('BEFC_17-18'!$AF$1:$AF$505,MATCH('Base Analysis'!$A122,'BEFC_17-18'!A:A,0))</f>
        <v>2496827.38</v>
      </c>
      <c r="P122" s="203">
        <f>INDEX('BEFC_17-18'!$AC$1:$AC$506,MATCH('Base Analysis'!$A122,'BEFC_17-18'!A:A,0))</f>
        <v>1738.5219999999999</v>
      </c>
      <c r="Q122" s="201">
        <f t="shared" si="14"/>
        <v>3234029.4761323459</v>
      </c>
      <c r="R122" s="201">
        <f t="shared" si="15"/>
        <v>-737202.09613234596</v>
      </c>
      <c r="S122" s="204">
        <f t="shared" si="16"/>
        <v>0.77204843011697477</v>
      </c>
      <c r="U122" s="203">
        <f t="shared" si="17"/>
        <v>805.99</v>
      </c>
      <c r="V122" s="202"/>
    </row>
    <row r="123" spans="1:22" x14ac:dyDescent="0.2">
      <c r="A123" s="199">
        <v>106330703</v>
      </c>
      <c r="B123" s="200" t="s">
        <v>137</v>
      </c>
      <c r="C123" s="200" t="s">
        <v>138</v>
      </c>
      <c r="D123" s="197">
        <f>INDEX('BEFC_17-18'!$F$1:$F$505,MATCH('Base Analysis'!$A123,'BEFC_17-18'!A:A,0))</f>
        <v>1.1398999999999999</v>
      </c>
      <c r="E123" s="197">
        <f t="shared" si="9"/>
        <v>172</v>
      </c>
      <c r="F123" s="201">
        <f t="shared" si="10"/>
        <v>13335.81992524128</v>
      </c>
      <c r="G123" s="211">
        <f t="shared" si="11"/>
        <v>345</v>
      </c>
      <c r="H123" s="202">
        <f t="shared" si="12"/>
        <v>10422.300961802857</v>
      </c>
      <c r="I123" s="211">
        <f t="shared" si="13"/>
        <v>412</v>
      </c>
      <c r="K123" s="202">
        <f>INDEX('LECI_17-18'!$L$1:$L$506,MATCH('Base Analysis'!$A123,'LECI_17-18'!A:A,0))</f>
        <v>13910447.07</v>
      </c>
      <c r="L123" s="203">
        <f>INDEX('BEFC_17-18'!$T$1:$T$506,MATCH('Base Analysis'!$A123,'BEFC_17-18'!A:A,0))</f>
        <v>1043.0889999999999</v>
      </c>
      <c r="M123" s="203">
        <f>INDEX('BEFC_17-18'!$Z$1:$Z$506,MATCH('Base Analysis'!$A123,'BEFC_17-18'!A:A,0))</f>
        <v>291.59199999999998</v>
      </c>
      <c r="O123" s="202">
        <f>INDEX('BEFC_17-18'!$AF$1:$AF$505,MATCH('Base Analysis'!$A123,'BEFC_17-18'!A:A,0))</f>
        <v>6815226.1600000001</v>
      </c>
      <c r="P123" s="203">
        <f>INDEX('BEFC_17-18'!$AC$1:$AC$506,MATCH('Base Analysis'!$A123,'BEFC_17-18'!A:A,0))</f>
        <v>1228.7560000000001</v>
      </c>
      <c r="Q123" s="201">
        <f t="shared" si="14"/>
        <v>2285753.7166480939</v>
      </c>
      <c r="R123" s="201">
        <f t="shared" si="15"/>
        <v>4529472.4433519058</v>
      </c>
      <c r="S123" s="204">
        <f t="shared" si="16"/>
        <v>2.9816100091457258</v>
      </c>
      <c r="U123" s="203">
        <f t="shared" si="17"/>
        <v>1334.681</v>
      </c>
      <c r="V123" s="202"/>
    </row>
    <row r="124" spans="1:22" x14ac:dyDescent="0.2">
      <c r="A124" s="199">
        <v>106330803</v>
      </c>
      <c r="B124" s="200" t="s">
        <v>139</v>
      </c>
      <c r="C124" s="200" t="s">
        <v>138</v>
      </c>
      <c r="D124" s="197">
        <f>INDEX('BEFC_17-18'!$F$1:$F$505,MATCH('Base Analysis'!$A124,'BEFC_17-18'!A:A,0))</f>
        <v>1.2553000000000001</v>
      </c>
      <c r="E124" s="197">
        <f t="shared" si="9"/>
        <v>102</v>
      </c>
      <c r="F124" s="201">
        <f t="shared" si="10"/>
        <v>12953.574087264278</v>
      </c>
      <c r="G124" s="211">
        <f t="shared" si="11"/>
        <v>389</v>
      </c>
      <c r="H124" s="202">
        <f t="shared" si="12"/>
        <v>10266.645805117469</v>
      </c>
      <c r="I124" s="211">
        <f t="shared" si="13"/>
        <v>425</v>
      </c>
      <c r="K124" s="202">
        <f>INDEX('LECI_17-18'!$L$1:$L$506,MATCH('Base Analysis'!$A124,'LECI_17-18'!A:A,0))</f>
        <v>20459587.359999999</v>
      </c>
      <c r="L124" s="203">
        <f>INDEX('BEFC_17-18'!$T$1:$T$506,MATCH('Base Analysis'!$A124,'BEFC_17-18'!A:A,0))</f>
        <v>1579.4549999999999</v>
      </c>
      <c r="M124" s="203">
        <f>INDEX('BEFC_17-18'!$Z$1:$Z$506,MATCH('Base Analysis'!$A124,'BEFC_17-18'!A:A,0))</f>
        <v>413.36599999999999</v>
      </c>
      <c r="O124" s="202">
        <f>INDEX('BEFC_17-18'!$AF$1:$AF$505,MATCH('Base Analysis'!$A124,'BEFC_17-18'!A:A,0))</f>
        <v>8661899.0600000005</v>
      </c>
      <c r="P124" s="203">
        <f>INDEX('BEFC_17-18'!$AC$1:$AC$506,MATCH('Base Analysis'!$A124,'BEFC_17-18'!A:A,0))</f>
        <v>2466.0210000000002</v>
      </c>
      <c r="Q124" s="201">
        <f t="shared" si="14"/>
        <v>4587336.0260965144</v>
      </c>
      <c r="R124" s="201">
        <f t="shared" si="15"/>
        <v>4074563.0339034861</v>
      </c>
      <c r="S124" s="204">
        <f t="shared" si="16"/>
        <v>1.8882198754841684</v>
      </c>
      <c r="U124" s="203">
        <f t="shared" si="17"/>
        <v>1992.8209999999999</v>
      </c>
      <c r="V124" s="202"/>
    </row>
    <row r="125" spans="1:22" x14ac:dyDescent="0.2">
      <c r="A125" s="199">
        <v>106338003</v>
      </c>
      <c r="B125" s="200" t="s">
        <v>140</v>
      </c>
      <c r="C125" s="200" t="s">
        <v>138</v>
      </c>
      <c r="D125" s="197">
        <f>INDEX('BEFC_17-18'!$F$1:$F$505,MATCH('Base Analysis'!$A125,'BEFC_17-18'!A:A,0))</f>
        <v>1.2629999999999999</v>
      </c>
      <c r="E125" s="197">
        <f t="shared" si="9"/>
        <v>98</v>
      </c>
      <c r="F125" s="201">
        <f t="shared" si="10"/>
        <v>15306.877477707896</v>
      </c>
      <c r="G125" s="211">
        <f t="shared" si="11"/>
        <v>151</v>
      </c>
      <c r="H125" s="202">
        <f t="shared" si="12"/>
        <v>12491.029673121318</v>
      </c>
      <c r="I125" s="211">
        <f t="shared" si="13"/>
        <v>191</v>
      </c>
      <c r="K125" s="202">
        <f>INDEX('LECI_17-18'!$L$1:$L$506,MATCH('Base Analysis'!$A125,'LECI_17-18'!A:A,0))</f>
        <v>35549595.359999999</v>
      </c>
      <c r="L125" s="203">
        <f>INDEX('BEFC_17-18'!$T$1:$T$506,MATCH('Base Analysis'!$A125,'BEFC_17-18'!A:A,0))</f>
        <v>2322.4589999999998</v>
      </c>
      <c r="M125" s="203">
        <f>INDEX('BEFC_17-18'!$Z$1:$Z$506,MATCH('Base Analysis'!$A125,'BEFC_17-18'!A:A,0))</f>
        <v>523.55100000000004</v>
      </c>
      <c r="O125" s="202">
        <f>INDEX('BEFC_17-18'!$AF$1:$AF$505,MATCH('Base Analysis'!$A125,'BEFC_17-18'!A:A,0))</f>
        <v>14997857.300000001</v>
      </c>
      <c r="P125" s="203">
        <f>INDEX('BEFC_17-18'!$AC$1:$AC$506,MATCH('Base Analysis'!$A125,'BEFC_17-18'!A:A,0))</f>
        <v>2883.828</v>
      </c>
      <c r="Q125" s="201">
        <f t="shared" si="14"/>
        <v>5364548.0218805345</v>
      </c>
      <c r="R125" s="201">
        <f t="shared" si="15"/>
        <v>9633309.2781194672</v>
      </c>
      <c r="S125" s="204">
        <f t="shared" si="16"/>
        <v>2.7957354913830232</v>
      </c>
      <c r="U125" s="203">
        <f t="shared" si="17"/>
        <v>2846.0099999999998</v>
      </c>
      <c r="V125" s="202"/>
    </row>
    <row r="126" spans="1:22" x14ac:dyDescent="0.2">
      <c r="A126" s="199">
        <v>106611303</v>
      </c>
      <c r="B126" s="200" t="s">
        <v>141</v>
      </c>
      <c r="C126" s="200" t="s">
        <v>142</v>
      </c>
      <c r="D126" s="197">
        <f>INDEX('BEFC_17-18'!$F$1:$F$505,MATCH('Base Analysis'!$A126,'BEFC_17-18'!A:A,0))</f>
        <v>1.1032999999999999</v>
      </c>
      <c r="E126" s="197">
        <f t="shared" si="9"/>
        <v>196</v>
      </c>
      <c r="F126" s="201">
        <f t="shared" si="10"/>
        <v>13768.917711453641</v>
      </c>
      <c r="G126" s="211">
        <f t="shared" si="11"/>
        <v>285</v>
      </c>
      <c r="H126" s="202">
        <f t="shared" si="12"/>
        <v>11240.422784690543</v>
      </c>
      <c r="I126" s="211">
        <f t="shared" si="13"/>
        <v>318</v>
      </c>
      <c r="K126" s="202">
        <f>INDEX('LECI_17-18'!$L$1:$L$506,MATCH('Base Analysis'!$A126,'LECI_17-18'!A:A,0))</f>
        <v>16657856.949999999</v>
      </c>
      <c r="L126" s="203">
        <f>INDEX('BEFC_17-18'!$T$1:$T$506,MATCH('Base Analysis'!$A126,'BEFC_17-18'!A:A,0))</f>
        <v>1209.816</v>
      </c>
      <c r="M126" s="203">
        <f>INDEX('BEFC_17-18'!$Z$1:$Z$506,MATCH('Base Analysis'!$A126,'BEFC_17-18'!A:A,0))</f>
        <v>272.14400000000001</v>
      </c>
      <c r="O126" s="202">
        <f>INDEX('BEFC_17-18'!$AF$1:$AF$505,MATCH('Base Analysis'!$A126,'BEFC_17-18'!A:A,0))</f>
        <v>6570601.1900000004</v>
      </c>
      <c r="P126" s="203">
        <f>INDEX('BEFC_17-18'!$AC$1:$AC$506,MATCH('Base Analysis'!$A126,'BEFC_17-18'!A:A,0))</f>
        <v>1360.018</v>
      </c>
      <c r="Q126" s="201">
        <f t="shared" si="14"/>
        <v>2529929.618417576</v>
      </c>
      <c r="R126" s="201">
        <f t="shared" si="15"/>
        <v>4040671.5715824245</v>
      </c>
      <c r="S126" s="204">
        <f t="shared" si="16"/>
        <v>2.5971478187246131</v>
      </c>
      <c r="U126" s="203">
        <f t="shared" si="17"/>
        <v>1481.96</v>
      </c>
      <c r="V126" s="202"/>
    </row>
    <row r="127" spans="1:22" x14ac:dyDescent="0.2">
      <c r="A127" s="199">
        <v>106612203</v>
      </c>
      <c r="B127" s="200" t="s">
        <v>143</v>
      </c>
      <c r="C127" s="200" t="s">
        <v>142</v>
      </c>
      <c r="D127" s="197">
        <f>INDEX('BEFC_17-18'!$F$1:$F$505,MATCH('Base Analysis'!$A127,'BEFC_17-18'!A:A,0))</f>
        <v>1.2302999999999999</v>
      </c>
      <c r="E127" s="197">
        <f t="shared" si="9"/>
        <v>111</v>
      </c>
      <c r="F127" s="201">
        <f t="shared" si="10"/>
        <v>14269.058389804335</v>
      </c>
      <c r="G127" s="211">
        <f t="shared" si="11"/>
        <v>239</v>
      </c>
      <c r="H127" s="202">
        <f t="shared" si="12"/>
        <v>11507.844004661354</v>
      </c>
      <c r="I127" s="211">
        <f t="shared" si="13"/>
        <v>283</v>
      </c>
      <c r="K127" s="202">
        <f>INDEX('LECI_17-18'!$L$1:$L$506,MATCH('Base Analysis'!$A127,'LECI_17-18'!A:A,0))</f>
        <v>28045306.309999999</v>
      </c>
      <c r="L127" s="203">
        <f>INDEX('BEFC_17-18'!$T$1:$T$506,MATCH('Base Analysis'!$A127,'BEFC_17-18'!A:A,0))</f>
        <v>1965.463</v>
      </c>
      <c r="M127" s="203">
        <f>INDEX('BEFC_17-18'!$Z$1:$Z$506,MATCH('Base Analysis'!$A127,'BEFC_17-18'!A:A,0))</f>
        <v>471.59699999999998</v>
      </c>
      <c r="O127" s="202">
        <f>INDEX('BEFC_17-18'!$AF$1:$AF$505,MATCH('Base Analysis'!$A127,'BEFC_17-18'!A:A,0))</f>
        <v>11216584.49</v>
      </c>
      <c r="P127" s="203">
        <f>INDEX('BEFC_17-18'!$AC$1:$AC$506,MATCH('Base Analysis'!$A127,'BEFC_17-18'!A:A,0))</f>
        <v>3189.8679999999999</v>
      </c>
      <c r="Q127" s="201">
        <f t="shared" si="14"/>
        <v>5933849.0608524559</v>
      </c>
      <c r="R127" s="201">
        <f t="shared" si="15"/>
        <v>5282735.4291475443</v>
      </c>
      <c r="S127" s="204">
        <f t="shared" si="16"/>
        <v>1.8902712851257844</v>
      </c>
      <c r="U127" s="203">
        <f t="shared" si="17"/>
        <v>2437.06</v>
      </c>
      <c r="V127" s="202"/>
    </row>
    <row r="128" spans="1:22" x14ac:dyDescent="0.2">
      <c r="A128" s="199">
        <v>106616203</v>
      </c>
      <c r="B128" s="200" t="s">
        <v>144</v>
      </c>
      <c r="C128" s="200" t="s">
        <v>142</v>
      </c>
      <c r="D128" s="197">
        <f>INDEX('BEFC_17-18'!$F$1:$F$505,MATCH('Base Analysis'!$A128,'BEFC_17-18'!A:A,0))</f>
        <v>1.3998999999999999</v>
      </c>
      <c r="E128" s="197">
        <f t="shared" si="9"/>
        <v>44</v>
      </c>
      <c r="F128" s="201">
        <f t="shared" si="10"/>
        <v>12560.460652771399</v>
      </c>
      <c r="G128" s="211">
        <f t="shared" si="11"/>
        <v>421</v>
      </c>
      <c r="H128" s="202">
        <f t="shared" si="12"/>
        <v>9257.6983368433721</v>
      </c>
      <c r="I128" s="211">
        <f t="shared" si="13"/>
        <v>475</v>
      </c>
      <c r="K128" s="202">
        <f>INDEX('LECI_17-18'!$L$1:$L$506,MATCH('Base Analysis'!$A128,'LECI_17-18'!A:A,0))</f>
        <v>26752952.199999999</v>
      </c>
      <c r="L128" s="203">
        <f>INDEX('BEFC_17-18'!$T$1:$T$506,MATCH('Base Analysis'!$A128,'BEFC_17-18'!A:A,0))</f>
        <v>2129.9340000000002</v>
      </c>
      <c r="M128" s="203">
        <f>INDEX('BEFC_17-18'!$Z$1:$Z$506,MATCH('Base Analysis'!$A128,'BEFC_17-18'!A:A,0))</f>
        <v>759.87199999999996</v>
      </c>
      <c r="O128" s="202">
        <f>INDEX('BEFC_17-18'!$AF$1:$AF$505,MATCH('Base Analysis'!$A128,'BEFC_17-18'!A:A,0))</f>
        <v>13304779.51</v>
      </c>
      <c r="P128" s="203">
        <f>INDEX('BEFC_17-18'!$AC$1:$AC$506,MATCH('Base Analysis'!$A128,'BEFC_17-18'!A:A,0))</f>
        <v>4912.7790000000005</v>
      </c>
      <c r="Q128" s="201">
        <f t="shared" si="14"/>
        <v>9138838.6777527072</v>
      </c>
      <c r="R128" s="201">
        <f t="shared" si="15"/>
        <v>4165940.8322472926</v>
      </c>
      <c r="S128" s="204">
        <f t="shared" si="16"/>
        <v>1.4558501336049101</v>
      </c>
      <c r="U128" s="203">
        <f t="shared" si="17"/>
        <v>2889.806</v>
      </c>
      <c r="V128" s="202"/>
    </row>
    <row r="129" spans="1:22" x14ac:dyDescent="0.2">
      <c r="A129" s="199">
        <v>106617203</v>
      </c>
      <c r="B129" s="200" t="s">
        <v>145</v>
      </c>
      <c r="C129" s="200" t="s">
        <v>142</v>
      </c>
      <c r="D129" s="197">
        <f>INDEX('BEFC_17-18'!$F$1:$F$505,MATCH('Base Analysis'!$A129,'BEFC_17-18'!A:A,0))</f>
        <v>1.3879999999999999</v>
      </c>
      <c r="E129" s="197">
        <f t="shared" si="9"/>
        <v>47</v>
      </c>
      <c r="F129" s="201">
        <f t="shared" si="10"/>
        <v>13836.238595491721</v>
      </c>
      <c r="G129" s="211">
        <f t="shared" si="11"/>
        <v>275</v>
      </c>
      <c r="H129" s="202">
        <f t="shared" si="12"/>
        <v>9965.2428377112501</v>
      </c>
      <c r="I129" s="211">
        <f t="shared" si="13"/>
        <v>436</v>
      </c>
      <c r="K129" s="202">
        <f>INDEX('LECI_17-18'!$L$1:$L$506,MATCH('Base Analysis'!$A129,'LECI_17-18'!A:A,0))</f>
        <v>27297570.469999999</v>
      </c>
      <c r="L129" s="203">
        <f>INDEX('BEFC_17-18'!$T$1:$T$506,MATCH('Base Analysis'!$A129,'BEFC_17-18'!A:A,0))</f>
        <v>1972.904</v>
      </c>
      <c r="M129" s="203">
        <f>INDEX('BEFC_17-18'!$Z$1:$Z$506,MATCH('Base Analysis'!$A129,'BEFC_17-18'!A:A,0))</f>
        <v>766.37400000000002</v>
      </c>
      <c r="O129" s="202">
        <f>INDEX('BEFC_17-18'!$AF$1:$AF$505,MATCH('Base Analysis'!$A129,'BEFC_17-18'!A:A,0))</f>
        <v>13109279.560000001</v>
      </c>
      <c r="P129" s="203">
        <f>INDEX('BEFC_17-18'!$AC$1:$AC$506,MATCH('Base Analysis'!$A129,'BEFC_17-18'!A:A,0))</f>
        <v>4811.223</v>
      </c>
      <c r="Q129" s="201">
        <f t="shared" si="14"/>
        <v>8949922.4043445494</v>
      </c>
      <c r="R129" s="201">
        <f t="shared" si="15"/>
        <v>4159357.1556554511</v>
      </c>
      <c r="S129" s="204">
        <f t="shared" si="16"/>
        <v>1.4647366723130895</v>
      </c>
      <c r="U129" s="203">
        <f t="shared" si="17"/>
        <v>2739.2780000000002</v>
      </c>
      <c r="V129" s="202"/>
    </row>
    <row r="130" spans="1:22" x14ac:dyDescent="0.2">
      <c r="A130" s="199">
        <v>106618603</v>
      </c>
      <c r="B130" s="200" t="s">
        <v>146</v>
      </c>
      <c r="C130" s="200" t="s">
        <v>142</v>
      </c>
      <c r="D130" s="197">
        <f>INDEX('BEFC_17-18'!$F$1:$F$505,MATCH('Base Analysis'!$A130,'BEFC_17-18'!A:A,0))</f>
        <v>1.1748000000000001</v>
      </c>
      <c r="E130" s="197">
        <f t="shared" ref="E130:E193" si="18">RANK(D130,$D$2:$D$501)</f>
        <v>149</v>
      </c>
      <c r="F130" s="201">
        <f t="shared" ref="F130:F193" si="19">K130/L130</f>
        <v>13289.395158025129</v>
      </c>
      <c r="G130" s="211">
        <f t="shared" ref="G130:G193" si="20">RANK(F130,$F$2:$F$501,0)</f>
        <v>349</v>
      </c>
      <c r="H130" s="202">
        <f t="shared" ref="H130:H193" si="21">K130/(L130+M130)</f>
        <v>10874.855114251994</v>
      </c>
      <c r="I130" s="211">
        <f t="shared" ref="I130:I193" si="22">RANK(H130,$H$2:$H$501,0)</f>
        <v>362</v>
      </c>
      <c r="K130" s="202">
        <f>INDEX('LECI_17-18'!$L$1:$L$506,MATCH('Base Analysis'!$A130,'LECI_17-18'!A:A,0))</f>
        <v>12144407.449999999</v>
      </c>
      <c r="L130" s="203">
        <f>INDEX('BEFC_17-18'!$T$1:$T$506,MATCH('Base Analysis'!$A130,'BEFC_17-18'!A:A,0))</f>
        <v>913.84199999999998</v>
      </c>
      <c r="M130" s="203">
        <f>INDEX('BEFC_17-18'!$Z$1:$Z$506,MATCH('Base Analysis'!$A130,'BEFC_17-18'!A:A,0))</f>
        <v>202.9</v>
      </c>
      <c r="O130" s="202">
        <f>INDEX('BEFC_17-18'!$AF$1:$AF$505,MATCH('Base Analysis'!$A130,'BEFC_17-18'!A:A,0))</f>
        <v>6438030.5899999999</v>
      </c>
      <c r="P130" s="203">
        <f>INDEX('BEFC_17-18'!$AC$1:$AC$506,MATCH('Base Analysis'!$A130,'BEFC_17-18'!A:A,0))</f>
        <v>1198.191</v>
      </c>
      <c r="Q130" s="201">
        <f t="shared" ref="Q130:Q193" si="23">(P130/$P$503)*$O$503</f>
        <v>2228896.1612429935</v>
      </c>
      <c r="R130" s="201">
        <f t="shared" ref="R130:R193" si="24">O130-Q130</f>
        <v>4209134.4287570063</v>
      </c>
      <c r="S130" s="204">
        <f t="shared" ref="S130:S193" si="25">O130/Q130</f>
        <v>2.8884389959241927</v>
      </c>
      <c r="U130" s="203">
        <f t="shared" ref="U130:U193" si="26">L130+M130</f>
        <v>1116.742</v>
      </c>
      <c r="V130" s="202"/>
    </row>
    <row r="131" spans="1:22" x14ac:dyDescent="0.2">
      <c r="A131" s="199">
        <v>107650603</v>
      </c>
      <c r="B131" s="200" t="s">
        <v>147</v>
      </c>
      <c r="C131" s="200" t="s">
        <v>148</v>
      </c>
      <c r="D131" s="197">
        <f>INDEX('BEFC_17-18'!$F$1:$F$505,MATCH('Base Analysis'!$A131,'BEFC_17-18'!A:A,0))</f>
        <v>0.97929999999999995</v>
      </c>
      <c r="E131" s="197">
        <f t="shared" si="18"/>
        <v>292</v>
      </c>
      <c r="F131" s="201">
        <f t="shared" si="19"/>
        <v>13643.930123573715</v>
      </c>
      <c r="G131" s="211">
        <f t="shared" si="20"/>
        <v>303</v>
      </c>
      <c r="H131" s="202">
        <f t="shared" si="21"/>
        <v>11991.396478651171</v>
      </c>
      <c r="I131" s="211">
        <f t="shared" si="22"/>
        <v>234</v>
      </c>
      <c r="K131" s="202">
        <f>INDEX('LECI_17-18'!$L$1:$L$506,MATCH('Base Analysis'!$A131,'LECI_17-18'!A:A,0))</f>
        <v>34718822.130000003</v>
      </c>
      <c r="L131" s="203">
        <f>INDEX('BEFC_17-18'!$T$1:$T$506,MATCH('Base Analysis'!$A131,'BEFC_17-18'!A:A,0))</f>
        <v>2544.6350000000002</v>
      </c>
      <c r="M131" s="203">
        <f>INDEX('BEFC_17-18'!$Z$1:$Z$506,MATCH('Base Analysis'!$A131,'BEFC_17-18'!A:A,0))</f>
        <v>350.67599999999999</v>
      </c>
      <c r="O131" s="202">
        <f>INDEX('BEFC_17-18'!$AF$1:$AF$505,MATCH('Base Analysis'!$A131,'BEFC_17-18'!A:A,0))</f>
        <v>9342627.8200000003</v>
      </c>
      <c r="P131" s="203">
        <f>INDEX('BEFC_17-18'!$AC$1:$AC$506,MATCH('Base Analysis'!$A131,'BEFC_17-18'!A:A,0))</f>
        <v>2540.9569999999999</v>
      </c>
      <c r="Q131" s="201">
        <f t="shared" si="23"/>
        <v>4726733.3031073622</v>
      </c>
      <c r="R131" s="201">
        <f t="shared" si="24"/>
        <v>4615894.5168926381</v>
      </c>
      <c r="S131" s="204">
        <f t="shared" si="25"/>
        <v>1.9765506579053533</v>
      </c>
      <c r="U131" s="203">
        <f t="shared" si="26"/>
        <v>2895.3110000000001</v>
      </c>
      <c r="V131" s="202"/>
    </row>
    <row r="132" spans="1:22" x14ac:dyDescent="0.2">
      <c r="A132" s="199">
        <v>107650703</v>
      </c>
      <c r="B132" s="200" t="s">
        <v>149</v>
      </c>
      <c r="C132" s="200" t="s">
        <v>148</v>
      </c>
      <c r="D132" s="197">
        <f>INDEX('BEFC_17-18'!$F$1:$F$505,MATCH('Base Analysis'!$A132,'BEFC_17-18'!A:A,0))</f>
        <v>0.92290000000000005</v>
      </c>
      <c r="E132" s="197">
        <f t="shared" si="18"/>
        <v>331</v>
      </c>
      <c r="F132" s="201">
        <f t="shared" si="19"/>
        <v>14072.696173314345</v>
      </c>
      <c r="G132" s="211">
        <f t="shared" si="20"/>
        <v>255</v>
      </c>
      <c r="H132" s="202">
        <f t="shared" si="21"/>
        <v>12617.795421390972</v>
      </c>
      <c r="I132" s="211">
        <f t="shared" si="22"/>
        <v>178</v>
      </c>
      <c r="K132" s="202">
        <f>INDEX('LECI_17-18'!$L$1:$L$506,MATCH('Base Analysis'!$A132,'LECI_17-18'!A:A,0))</f>
        <v>25308294.579999998</v>
      </c>
      <c r="L132" s="203">
        <f>INDEX('BEFC_17-18'!$T$1:$T$506,MATCH('Base Analysis'!$A132,'BEFC_17-18'!A:A,0))</f>
        <v>1798.3969999999999</v>
      </c>
      <c r="M132" s="203">
        <f>INDEX('BEFC_17-18'!$Z$1:$Z$506,MATCH('Base Analysis'!$A132,'BEFC_17-18'!A:A,0))</f>
        <v>207.36500000000001</v>
      </c>
      <c r="O132" s="202">
        <f>INDEX('BEFC_17-18'!$AF$1:$AF$505,MATCH('Base Analysis'!$A132,'BEFC_17-18'!A:A,0))</f>
        <v>5592892.7300000004</v>
      </c>
      <c r="P132" s="203">
        <f>INDEX('BEFC_17-18'!$AC$1:$AC$506,MATCH('Base Analysis'!$A132,'BEFC_17-18'!A:A,0))</f>
        <v>1632.441</v>
      </c>
      <c r="Q132" s="201">
        <f t="shared" si="23"/>
        <v>3036695.7174237445</v>
      </c>
      <c r="R132" s="201">
        <f t="shared" si="24"/>
        <v>2556197.0125762559</v>
      </c>
      <c r="S132" s="204">
        <f t="shared" si="25"/>
        <v>1.8417692289383767</v>
      </c>
      <c r="U132" s="203">
        <f t="shared" si="26"/>
        <v>2005.7619999999999</v>
      </c>
      <c r="V132" s="202"/>
    </row>
    <row r="133" spans="1:22" x14ac:dyDescent="0.2">
      <c r="A133" s="199">
        <v>107651603</v>
      </c>
      <c r="B133" s="200" t="s">
        <v>150</v>
      </c>
      <c r="C133" s="200" t="s">
        <v>148</v>
      </c>
      <c r="D133" s="197">
        <f>INDEX('BEFC_17-18'!$F$1:$F$505,MATCH('Base Analysis'!$A133,'BEFC_17-18'!A:A,0))</f>
        <v>1.1771</v>
      </c>
      <c r="E133" s="197">
        <f t="shared" si="18"/>
        <v>146</v>
      </c>
      <c r="F133" s="201">
        <f t="shared" si="19"/>
        <v>14321.813134149694</v>
      </c>
      <c r="G133" s="211">
        <f t="shared" si="20"/>
        <v>233</v>
      </c>
      <c r="H133" s="202">
        <f t="shared" si="21"/>
        <v>11737.607585622931</v>
      </c>
      <c r="I133" s="211">
        <f t="shared" si="22"/>
        <v>268</v>
      </c>
      <c r="K133" s="202">
        <f>INDEX('LECI_17-18'!$L$1:$L$506,MATCH('Base Analysis'!$A133,'LECI_17-18'!A:A,0))</f>
        <v>30676507.390000001</v>
      </c>
      <c r="L133" s="203">
        <f>INDEX('BEFC_17-18'!$T$1:$T$506,MATCH('Base Analysis'!$A133,'BEFC_17-18'!A:A,0))</f>
        <v>2141.9430000000002</v>
      </c>
      <c r="M133" s="203">
        <f>INDEX('BEFC_17-18'!$Z$1:$Z$506,MATCH('Base Analysis'!$A133,'BEFC_17-18'!A:A,0))</f>
        <v>471.58</v>
      </c>
      <c r="O133" s="202">
        <f>INDEX('BEFC_17-18'!$AF$1:$AF$505,MATCH('Base Analysis'!$A133,'BEFC_17-18'!A:A,0))</f>
        <v>10916642.369999999</v>
      </c>
      <c r="P133" s="203">
        <f>INDEX('BEFC_17-18'!$AC$1:$AC$506,MATCH('Base Analysis'!$A133,'BEFC_17-18'!A:A,0))</f>
        <v>2957.018</v>
      </c>
      <c r="Q133" s="201">
        <f t="shared" si="23"/>
        <v>5500697.3587069465</v>
      </c>
      <c r="R133" s="201">
        <f t="shared" si="24"/>
        <v>5415945.0112930527</v>
      </c>
      <c r="S133" s="204">
        <f t="shared" si="25"/>
        <v>1.9845924358518396</v>
      </c>
      <c r="U133" s="203">
        <f t="shared" si="26"/>
        <v>2613.5230000000001</v>
      </c>
      <c r="V133" s="202"/>
    </row>
    <row r="134" spans="1:22" x14ac:dyDescent="0.2">
      <c r="A134" s="199">
        <v>107652603</v>
      </c>
      <c r="B134" s="200" t="s">
        <v>151</v>
      </c>
      <c r="C134" s="200" t="s">
        <v>148</v>
      </c>
      <c r="D134" s="197">
        <f>INDEX('BEFC_17-18'!$F$1:$F$505,MATCH('Base Analysis'!$A134,'BEFC_17-18'!A:A,0))</f>
        <v>0.64449999999999996</v>
      </c>
      <c r="E134" s="197">
        <f t="shared" si="18"/>
        <v>464</v>
      </c>
      <c r="F134" s="201">
        <f t="shared" si="19"/>
        <v>13860.470353596806</v>
      </c>
      <c r="G134" s="211">
        <f t="shared" si="20"/>
        <v>273</v>
      </c>
      <c r="H134" s="202">
        <f t="shared" si="21"/>
        <v>12713.845254355307</v>
      </c>
      <c r="I134" s="211">
        <f t="shared" si="22"/>
        <v>172</v>
      </c>
      <c r="K134" s="202">
        <f>INDEX('LECI_17-18'!$L$1:$L$506,MATCH('Base Analysis'!$A134,'LECI_17-18'!A:A,0))</f>
        <v>48459558.590000004</v>
      </c>
      <c r="L134" s="203">
        <f>INDEX('BEFC_17-18'!$T$1:$T$506,MATCH('Base Analysis'!$A134,'BEFC_17-18'!A:A,0))</f>
        <v>3496.2420000000002</v>
      </c>
      <c r="M134" s="203">
        <f>INDEX('BEFC_17-18'!$Z$1:$Z$506,MATCH('Base Analysis'!$A134,'BEFC_17-18'!A:A,0))</f>
        <v>315.31599999999997</v>
      </c>
      <c r="O134" s="202">
        <f>INDEX('BEFC_17-18'!$AF$1:$AF$505,MATCH('Base Analysis'!$A134,'BEFC_17-18'!A:A,0))</f>
        <v>6660759.7400000002</v>
      </c>
      <c r="P134" s="203">
        <f>INDEX('BEFC_17-18'!$AC$1:$AC$506,MATCH('Base Analysis'!$A134,'BEFC_17-18'!A:A,0))</f>
        <v>2232.33</v>
      </c>
      <c r="Q134" s="201">
        <f t="shared" si="23"/>
        <v>4152619.8808266562</v>
      </c>
      <c r="R134" s="201">
        <f t="shared" si="24"/>
        <v>2508139.859173344</v>
      </c>
      <c r="S134" s="204">
        <f t="shared" si="25"/>
        <v>1.6039897537344669</v>
      </c>
      <c r="U134" s="203">
        <f t="shared" si="26"/>
        <v>3811.558</v>
      </c>
      <c r="V134" s="202"/>
    </row>
    <row r="135" spans="1:22" x14ac:dyDescent="0.2">
      <c r="A135" s="199">
        <v>107653102</v>
      </c>
      <c r="B135" s="200" t="s">
        <v>152</v>
      </c>
      <c r="C135" s="200" t="s">
        <v>148</v>
      </c>
      <c r="D135" s="197">
        <f>INDEX('BEFC_17-18'!$F$1:$F$505,MATCH('Base Analysis'!$A135,'BEFC_17-18'!A:A,0))</f>
        <v>0.99170000000000003</v>
      </c>
      <c r="E135" s="197">
        <f t="shared" si="18"/>
        <v>283</v>
      </c>
      <c r="F135" s="201">
        <f t="shared" si="19"/>
        <v>11816.982250485948</v>
      </c>
      <c r="G135" s="211">
        <f t="shared" si="20"/>
        <v>468</v>
      </c>
      <c r="H135" s="202">
        <f t="shared" si="21"/>
        <v>10588.273149311572</v>
      </c>
      <c r="I135" s="211">
        <f t="shared" si="22"/>
        <v>389</v>
      </c>
      <c r="K135" s="202">
        <f>INDEX('LECI_17-18'!$L$1:$L$506,MATCH('Base Analysis'!$A135,'LECI_17-18'!A:A,0))</f>
        <v>48032854.079999998</v>
      </c>
      <c r="L135" s="203">
        <f>INDEX('BEFC_17-18'!$T$1:$T$506,MATCH('Base Analysis'!$A135,'BEFC_17-18'!A:A,0))</f>
        <v>4064.7310000000002</v>
      </c>
      <c r="M135" s="203">
        <f>INDEX('BEFC_17-18'!$Z$1:$Z$506,MATCH('Base Analysis'!$A135,'BEFC_17-18'!A:A,0))</f>
        <v>471.68900000000002</v>
      </c>
      <c r="O135" s="202">
        <f>INDEX('BEFC_17-18'!$AF$1:$AF$505,MATCH('Base Analysis'!$A135,'BEFC_17-18'!A:A,0))</f>
        <v>10110586.970000001</v>
      </c>
      <c r="P135" s="203">
        <f>INDEX('BEFC_17-18'!$AC$1:$AC$506,MATCH('Base Analysis'!$A135,'BEFC_17-18'!A:A,0))</f>
        <v>4353.598</v>
      </c>
      <c r="Q135" s="201">
        <f t="shared" si="23"/>
        <v>8098640.2583521111</v>
      </c>
      <c r="R135" s="201">
        <f t="shared" si="24"/>
        <v>2011946.7116478896</v>
      </c>
      <c r="S135" s="204">
        <f t="shared" si="25"/>
        <v>1.2484301867307876</v>
      </c>
      <c r="U135" s="203">
        <f t="shared" si="26"/>
        <v>4536.42</v>
      </c>
      <c r="V135" s="202"/>
    </row>
    <row r="136" spans="1:22" x14ac:dyDescent="0.2">
      <c r="A136" s="199">
        <v>107653203</v>
      </c>
      <c r="B136" s="200" t="s">
        <v>153</v>
      </c>
      <c r="C136" s="200" t="s">
        <v>148</v>
      </c>
      <c r="D136" s="197">
        <f>INDEX('BEFC_17-18'!$F$1:$F$505,MATCH('Base Analysis'!$A136,'BEFC_17-18'!A:A,0))</f>
        <v>1.3211999999999999</v>
      </c>
      <c r="E136" s="197">
        <f t="shared" si="18"/>
        <v>73</v>
      </c>
      <c r="F136" s="201">
        <f t="shared" si="19"/>
        <v>13100.925185084232</v>
      </c>
      <c r="G136" s="211">
        <f t="shared" si="20"/>
        <v>375</v>
      </c>
      <c r="H136" s="202">
        <f t="shared" si="21"/>
        <v>10757.784318335236</v>
      </c>
      <c r="I136" s="211">
        <f t="shared" si="22"/>
        <v>373</v>
      </c>
      <c r="K136" s="202">
        <f>INDEX('LECI_17-18'!$L$1:$L$506,MATCH('Base Analysis'!$A136,'LECI_17-18'!A:A,0))</f>
        <v>39123856.219999999</v>
      </c>
      <c r="L136" s="203">
        <f>INDEX('BEFC_17-18'!$T$1:$T$506,MATCH('Base Analysis'!$A136,'BEFC_17-18'!A:A,0))</f>
        <v>2986.3429999999998</v>
      </c>
      <c r="M136" s="203">
        <f>INDEX('BEFC_17-18'!$Z$1:$Z$506,MATCH('Base Analysis'!$A136,'BEFC_17-18'!A:A,0))</f>
        <v>650.452</v>
      </c>
      <c r="O136" s="202">
        <f>INDEX('BEFC_17-18'!$AF$1:$AF$505,MATCH('Base Analysis'!$A136,'BEFC_17-18'!A:A,0))</f>
        <v>9684308.8900000006</v>
      </c>
      <c r="P136" s="203">
        <f>INDEX('BEFC_17-18'!$AC$1:$AC$506,MATCH('Base Analysis'!$A136,'BEFC_17-18'!A:A,0))</f>
        <v>5063.3450000000003</v>
      </c>
      <c r="Q136" s="201">
        <f t="shared" si="23"/>
        <v>9418924.2228900958</v>
      </c>
      <c r="R136" s="201">
        <f t="shared" si="24"/>
        <v>265384.66710990481</v>
      </c>
      <c r="S136" s="204">
        <f t="shared" si="25"/>
        <v>1.0281756876719488</v>
      </c>
      <c r="U136" s="203">
        <f t="shared" si="26"/>
        <v>3636.7950000000001</v>
      </c>
      <c r="V136" s="202"/>
    </row>
    <row r="137" spans="1:22" x14ac:dyDescent="0.2">
      <c r="A137" s="199">
        <v>107653802</v>
      </c>
      <c r="B137" s="200" t="s">
        <v>154</v>
      </c>
      <c r="C137" s="200" t="s">
        <v>148</v>
      </c>
      <c r="D137" s="197">
        <f>INDEX('BEFC_17-18'!$F$1:$F$505,MATCH('Base Analysis'!$A137,'BEFC_17-18'!A:A,0))</f>
        <v>0.98080000000000001</v>
      </c>
      <c r="E137" s="197">
        <f t="shared" si="18"/>
        <v>289</v>
      </c>
      <c r="F137" s="201">
        <f t="shared" si="19"/>
        <v>13516.578353318979</v>
      </c>
      <c r="G137" s="211">
        <f t="shared" si="20"/>
        <v>322</v>
      </c>
      <c r="H137" s="202">
        <f t="shared" si="21"/>
        <v>12045.458897836086</v>
      </c>
      <c r="I137" s="211">
        <f t="shared" si="22"/>
        <v>230</v>
      </c>
      <c r="K137" s="202">
        <f>INDEX('LECI_17-18'!$L$1:$L$506,MATCH('Base Analysis'!$A137,'LECI_17-18'!A:A,0))</f>
        <v>80510715</v>
      </c>
      <c r="L137" s="203">
        <f>INDEX('BEFC_17-18'!$T$1:$T$506,MATCH('Base Analysis'!$A137,'BEFC_17-18'!A:A,0))</f>
        <v>5956.442</v>
      </c>
      <c r="M137" s="203">
        <f>INDEX('BEFC_17-18'!$Z$1:$Z$506,MATCH('Base Analysis'!$A137,'BEFC_17-18'!A:A,0))</f>
        <v>727.46400000000006</v>
      </c>
      <c r="O137" s="202">
        <f>INDEX('BEFC_17-18'!$AF$1:$AF$505,MATCH('Base Analysis'!$A137,'BEFC_17-18'!A:A,0))</f>
        <v>17031510.920000002</v>
      </c>
      <c r="P137" s="203">
        <f>INDEX('BEFC_17-18'!$AC$1:$AC$506,MATCH('Base Analysis'!$A137,'BEFC_17-18'!A:A,0))</f>
        <v>6398.1719999999996</v>
      </c>
      <c r="Q137" s="201">
        <f t="shared" si="23"/>
        <v>11901993.096069328</v>
      </c>
      <c r="R137" s="201">
        <f t="shared" si="24"/>
        <v>5129517.8239306733</v>
      </c>
      <c r="S137" s="204">
        <f t="shared" si="25"/>
        <v>1.4309797344467217</v>
      </c>
      <c r="U137" s="203">
        <f t="shared" si="26"/>
        <v>6683.9059999999999</v>
      </c>
      <c r="V137" s="202"/>
    </row>
    <row r="138" spans="1:22" x14ac:dyDescent="0.2">
      <c r="A138" s="199">
        <v>107654103</v>
      </c>
      <c r="B138" s="200" t="s">
        <v>155</v>
      </c>
      <c r="C138" s="200" t="s">
        <v>148</v>
      </c>
      <c r="D138" s="197">
        <f>INDEX('BEFC_17-18'!$F$1:$F$505,MATCH('Base Analysis'!$A138,'BEFC_17-18'!A:A,0))</f>
        <v>1.3340000000000001</v>
      </c>
      <c r="E138" s="197">
        <f t="shared" si="18"/>
        <v>68</v>
      </c>
      <c r="F138" s="201">
        <f t="shared" si="19"/>
        <v>15878.366902230397</v>
      </c>
      <c r="G138" s="211">
        <f t="shared" si="20"/>
        <v>125</v>
      </c>
      <c r="H138" s="202">
        <f t="shared" si="21"/>
        <v>12589.578841419261</v>
      </c>
      <c r="I138" s="211">
        <f t="shared" si="22"/>
        <v>181</v>
      </c>
      <c r="K138" s="202">
        <f>INDEX('LECI_17-18'!$L$1:$L$506,MATCH('Base Analysis'!$A138,'LECI_17-18'!A:A,0))</f>
        <v>17386208.379999999</v>
      </c>
      <c r="L138" s="203">
        <f>INDEX('BEFC_17-18'!$T$1:$T$506,MATCH('Base Analysis'!$A138,'BEFC_17-18'!A:A,0))</f>
        <v>1094.962</v>
      </c>
      <c r="M138" s="203">
        <f>INDEX('BEFC_17-18'!$Z$1:$Z$506,MATCH('Base Analysis'!$A138,'BEFC_17-18'!A:A,0))</f>
        <v>286.03800000000001</v>
      </c>
      <c r="O138" s="202">
        <f>INDEX('BEFC_17-18'!$AF$1:$AF$505,MATCH('Base Analysis'!$A138,'BEFC_17-18'!A:A,0))</f>
        <v>7728527.2800000003</v>
      </c>
      <c r="P138" s="203">
        <f>INDEX('BEFC_17-18'!$AC$1:$AC$506,MATCH('Base Analysis'!$A138,'BEFC_17-18'!A:A,0))</f>
        <v>2007.1849999999999</v>
      </c>
      <c r="Q138" s="201">
        <f t="shared" si="23"/>
        <v>3733801.1564137251</v>
      </c>
      <c r="R138" s="201">
        <f t="shared" si="24"/>
        <v>3994726.1235862751</v>
      </c>
      <c r="S138" s="204">
        <f t="shared" si="25"/>
        <v>2.0698818593283543</v>
      </c>
      <c r="U138" s="203">
        <f t="shared" si="26"/>
        <v>1381</v>
      </c>
      <c r="V138" s="202"/>
    </row>
    <row r="139" spans="1:22" x14ac:dyDescent="0.2">
      <c r="A139" s="199">
        <v>107654403</v>
      </c>
      <c r="B139" s="200" t="s">
        <v>156</v>
      </c>
      <c r="C139" s="200" t="s">
        <v>148</v>
      </c>
      <c r="D139" s="197">
        <f>INDEX('BEFC_17-18'!$F$1:$F$505,MATCH('Base Analysis'!$A139,'BEFC_17-18'!A:A,0))</f>
        <v>1.0693999999999999</v>
      </c>
      <c r="E139" s="197">
        <f t="shared" si="18"/>
        <v>223</v>
      </c>
      <c r="F139" s="201">
        <f t="shared" si="19"/>
        <v>12749.430999522918</v>
      </c>
      <c r="G139" s="211">
        <f t="shared" si="20"/>
        <v>401</v>
      </c>
      <c r="H139" s="202">
        <f t="shared" si="21"/>
        <v>11442.152006837694</v>
      </c>
      <c r="I139" s="211">
        <f t="shared" si="22"/>
        <v>290</v>
      </c>
      <c r="K139" s="202">
        <f>INDEX('LECI_17-18'!$L$1:$L$506,MATCH('Base Analysis'!$A139,'LECI_17-18'!A:A,0))</f>
        <v>49465510.130000003</v>
      </c>
      <c r="L139" s="203">
        <f>INDEX('BEFC_17-18'!$T$1:$T$506,MATCH('Base Analysis'!$A139,'BEFC_17-18'!A:A,0))</f>
        <v>3879.8209999999999</v>
      </c>
      <c r="M139" s="203">
        <f>INDEX('BEFC_17-18'!$Z$1:$Z$506,MATCH('Base Analysis'!$A139,'BEFC_17-18'!A:A,0))</f>
        <v>443.274</v>
      </c>
      <c r="O139" s="202">
        <f>INDEX('BEFC_17-18'!$AF$1:$AF$505,MATCH('Base Analysis'!$A139,'BEFC_17-18'!A:A,0))</f>
        <v>15230830.41</v>
      </c>
      <c r="P139" s="203">
        <f>INDEX('BEFC_17-18'!$AC$1:$AC$506,MATCH('Base Analysis'!$A139,'BEFC_17-18'!A:A,0))</f>
        <v>4343.37</v>
      </c>
      <c r="Q139" s="201">
        <f t="shared" si="23"/>
        <v>8079613.9512464879</v>
      </c>
      <c r="R139" s="201">
        <f t="shared" si="24"/>
        <v>7151216.4587535122</v>
      </c>
      <c r="S139" s="204">
        <f t="shared" si="25"/>
        <v>1.8850938302132929</v>
      </c>
      <c r="U139" s="203">
        <f t="shared" si="26"/>
        <v>4323.0950000000003</v>
      </c>
      <c r="V139" s="202"/>
    </row>
    <row r="140" spans="1:22" x14ac:dyDescent="0.2">
      <c r="A140" s="199">
        <v>107654903</v>
      </c>
      <c r="B140" s="200" t="s">
        <v>157</v>
      </c>
      <c r="C140" s="200" t="s">
        <v>148</v>
      </c>
      <c r="D140" s="197">
        <f>INDEX('BEFC_17-18'!$F$1:$F$505,MATCH('Base Analysis'!$A140,'BEFC_17-18'!A:A,0))</f>
        <v>1.1289</v>
      </c>
      <c r="E140" s="197">
        <f t="shared" si="18"/>
        <v>180</v>
      </c>
      <c r="F140" s="201">
        <f t="shared" si="19"/>
        <v>15102.88088201231</v>
      </c>
      <c r="G140" s="211">
        <f t="shared" si="20"/>
        <v>169</v>
      </c>
      <c r="H140" s="202">
        <f t="shared" si="21"/>
        <v>12564.377231898643</v>
      </c>
      <c r="I140" s="211">
        <f t="shared" si="22"/>
        <v>185</v>
      </c>
      <c r="K140" s="202">
        <f>INDEX('LECI_17-18'!$L$1:$L$506,MATCH('Base Analysis'!$A140,'LECI_17-18'!A:A,0))</f>
        <v>25494402.969999999</v>
      </c>
      <c r="L140" s="203">
        <f>INDEX('BEFC_17-18'!$T$1:$T$506,MATCH('Base Analysis'!$A140,'BEFC_17-18'!A:A,0))</f>
        <v>1688.049</v>
      </c>
      <c r="M140" s="203">
        <f>INDEX('BEFC_17-18'!$Z$1:$Z$506,MATCH('Base Analysis'!$A140,'BEFC_17-18'!A:A,0))</f>
        <v>341.053</v>
      </c>
      <c r="O140" s="202">
        <f>INDEX('BEFC_17-18'!$AF$1:$AF$505,MATCH('Base Analysis'!$A140,'BEFC_17-18'!A:A,0))</f>
        <v>5521626.1200000001</v>
      </c>
      <c r="P140" s="203">
        <f>INDEX('BEFC_17-18'!$AC$1:$AC$506,MATCH('Base Analysis'!$A140,'BEFC_17-18'!A:A,0))</f>
        <v>2168.2930000000001</v>
      </c>
      <c r="Q140" s="201">
        <f t="shared" si="23"/>
        <v>4033497.117028967</v>
      </c>
      <c r="R140" s="201">
        <f t="shared" si="24"/>
        <v>1488129.0029710331</v>
      </c>
      <c r="S140" s="204">
        <f t="shared" si="25"/>
        <v>1.3689426221946017</v>
      </c>
      <c r="U140" s="203">
        <f t="shared" si="26"/>
        <v>2029.1019999999999</v>
      </c>
      <c r="V140" s="202"/>
    </row>
    <row r="141" spans="1:22" x14ac:dyDescent="0.2">
      <c r="A141" s="199">
        <v>107655803</v>
      </c>
      <c r="B141" s="200" t="s">
        <v>158</v>
      </c>
      <c r="C141" s="200" t="s">
        <v>148</v>
      </c>
      <c r="D141" s="197">
        <f>INDEX('BEFC_17-18'!$F$1:$F$505,MATCH('Base Analysis'!$A141,'BEFC_17-18'!A:A,0))</f>
        <v>1.5121</v>
      </c>
      <c r="E141" s="197">
        <f t="shared" si="18"/>
        <v>24</v>
      </c>
      <c r="F141" s="201">
        <f t="shared" si="19"/>
        <v>16378.546044640718</v>
      </c>
      <c r="G141" s="211">
        <f t="shared" si="20"/>
        <v>101</v>
      </c>
      <c r="H141" s="202">
        <f t="shared" si="21"/>
        <v>12025.37097081337</v>
      </c>
      <c r="I141" s="211">
        <f t="shared" si="22"/>
        <v>232</v>
      </c>
      <c r="K141" s="202">
        <f>INDEX('LECI_17-18'!$L$1:$L$506,MATCH('Base Analysis'!$A141,'LECI_17-18'!A:A,0))</f>
        <v>14145347.67</v>
      </c>
      <c r="L141" s="203">
        <f>INDEX('BEFC_17-18'!$T$1:$T$506,MATCH('Base Analysis'!$A141,'BEFC_17-18'!A:A,0))</f>
        <v>863.65099999999995</v>
      </c>
      <c r="M141" s="203">
        <f>INDEX('BEFC_17-18'!$Z$1:$Z$506,MATCH('Base Analysis'!$A141,'BEFC_17-18'!A:A,0))</f>
        <v>312.64100000000002</v>
      </c>
      <c r="O141" s="202">
        <f>INDEX('BEFC_17-18'!$AF$1:$AF$505,MATCH('Base Analysis'!$A141,'BEFC_17-18'!A:A,0))</f>
        <v>5926730.71</v>
      </c>
      <c r="P141" s="203">
        <f>INDEX('BEFC_17-18'!$AC$1:$AC$506,MATCH('Base Analysis'!$A141,'BEFC_17-18'!A:A,0))</f>
        <v>2211.4490000000001</v>
      </c>
      <c r="Q141" s="201">
        <f t="shared" si="23"/>
        <v>4113776.67407338</v>
      </c>
      <c r="R141" s="201">
        <f t="shared" si="24"/>
        <v>1812954.03592662</v>
      </c>
      <c r="S141" s="204">
        <f t="shared" si="25"/>
        <v>1.4407030764097044</v>
      </c>
      <c r="U141" s="203">
        <f t="shared" si="26"/>
        <v>1176.2919999999999</v>
      </c>
      <c r="V141" s="202"/>
    </row>
    <row r="142" spans="1:22" x14ac:dyDescent="0.2">
      <c r="A142" s="199">
        <v>107655903</v>
      </c>
      <c r="B142" s="200" t="s">
        <v>159</v>
      </c>
      <c r="C142" s="200" t="s">
        <v>148</v>
      </c>
      <c r="D142" s="197">
        <f>INDEX('BEFC_17-18'!$F$1:$F$505,MATCH('Base Analysis'!$A142,'BEFC_17-18'!A:A,0))</f>
        <v>1.0840000000000001</v>
      </c>
      <c r="E142" s="197">
        <f t="shared" si="18"/>
        <v>208</v>
      </c>
      <c r="F142" s="201">
        <f t="shared" si="19"/>
        <v>13194.110255307718</v>
      </c>
      <c r="G142" s="211">
        <f t="shared" si="20"/>
        <v>365</v>
      </c>
      <c r="H142" s="202">
        <f t="shared" si="21"/>
        <v>11197.136370355962</v>
      </c>
      <c r="I142" s="211">
        <f t="shared" si="22"/>
        <v>327</v>
      </c>
      <c r="K142" s="202">
        <f>INDEX('LECI_17-18'!$L$1:$L$506,MATCH('Base Analysis'!$A142,'LECI_17-18'!A:A,0))</f>
        <v>28782239.039999999</v>
      </c>
      <c r="L142" s="203">
        <f>INDEX('BEFC_17-18'!$T$1:$T$506,MATCH('Base Analysis'!$A142,'BEFC_17-18'!A:A,0))</f>
        <v>2181.4459999999999</v>
      </c>
      <c r="M142" s="203">
        <f>INDEX('BEFC_17-18'!$Z$1:$Z$506,MATCH('Base Analysis'!$A142,'BEFC_17-18'!A:A,0))</f>
        <v>389.05399999999997</v>
      </c>
      <c r="O142" s="202">
        <f>INDEX('BEFC_17-18'!$AF$1:$AF$505,MATCH('Base Analysis'!$A142,'BEFC_17-18'!A:A,0))</f>
        <v>8696478.0500000007</v>
      </c>
      <c r="P142" s="203">
        <f>INDEX('BEFC_17-18'!$AC$1:$AC$506,MATCH('Base Analysis'!$A142,'BEFC_17-18'!A:A,0))</f>
        <v>2558.232</v>
      </c>
      <c r="Q142" s="201">
        <f t="shared" si="23"/>
        <v>4758868.5646687262</v>
      </c>
      <c r="R142" s="201">
        <f t="shared" si="24"/>
        <v>3937609.4853312746</v>
      </c>
      <c r="S142" s="204">
        <f t="shared" si="25"/>
        <v>1.8274255596309747</v>
      </c>
      <c r="U142" s="203">
        <f t="shared" si="26"/>
        <v>2570.5</v>
      </c>
      <c r="V142" s="202"/>
    </row>
    <row r="143" spans="1:22" x14ac:dyDescent="0.2">
      <c r="A143" s="199">
        <v>107656303</v>
      </c>
      <c r="B143" s="200" t="s">
        <v>160</v>
      </c>
      <c r="C143" s="200" t="s">
        <v>148</v>
      </c>
      <c r="D143" s="197">
        <f>INDEX('BEFC_17-18'!$F$1:$F$505,MATCH('Base Analysis'!$A143,'BEFC_17-18'!A:A,0))</f>
        <v>1.5576000000000001</v>
      </c>
      <c r="E143" s="197">
        <f t="shared" si="18"/>
        <v>17</v>
      </c>
      <c r="F143" s="201">
        <f t="shared" si="19"/>
        <v>14469.754139817131</v>
      </c>
      <c r="G143" s="211">
        <f t="shared" si="20"/>
        <v>217</v>
      </c>
      <c r="H143" s="202">
        <f t="shared" si="21"/>
        <v>9891.2902283192543</v>
      </c>
      <c r="I143" s="211">
        <f t="shared" si="22"/>
        <v>441</v>
      </c>
      <c r="K143" s="202">
        <f>INDEX('LECI_17-18'!$L$1:$L$506,MATCH('Base Analysis'!$A143,'LECI_17-18'!A:A,0))</f>
        <v>31785057.780000001</v>
      </c>
      <c r="L143" s="203">
        <f>INDEX('BEFC_17-18'!$T$1:$T$506,MATCH('Base Analysis'!$A143,'BEFC_17-18'!A:A,0))</f>
        <v>2196.6550000000002</v>
      </c>
      <c r="M143" s="203">
        <f>INDEX('BEFC_17-18'!$Z$1:$Z$506,MATCH('Base Analysis'!$A143,'BEFC_17-18'!A:A,0))</f>
        <v>1016.784</v>
      </c>
      <c r="O143" s="202">
        <f>INDEX('BEFC_17-18'!$AF$1:$AF$505,MATCH('Base Analysis'!$A143,'BEFC_17-18'!A:A,0))</f>
        <v>11130622.279999999</v>
      </c>
      <c r="P143" s="203">
        <f>INDEX('BEFC_17-18'!$AC$1:$AC$506,MATCH('Base Analysis'!$A143,'BEFC_17-18'!A:A,0))</f>
        <v>6962.4719999999998</v>
      </c>
      <c r="Q143" s="201">
        <f t="shared" si="23"/>
        <v>12951713.970111467</v>
      </c>
      <c r="R143" s="201">
        <f t="shared" si="24"/>
        <v>-1821091.6901114676</v>
      </c>
      <c r="S143" s="204">
        <f t="shared" si="25"/>
        <v>0.85939376870783424</v>
      </c>
      <c r="U143" s="203">
        <f t="shared" si="26"/>
        <v>3213.4390000000003</v>
      </c>
      <c r="V143" s="202"/>
    </row>
    <row r="144" spans="1:22" x14ac:dyDescent="0.2">
      <c r="A144" s="199">
        <v>107656502</v>
      </c>
      <c r="B144" s="200" t="s">
        <v>161</v>
      </c>
      <c r="C144" s="200" t="s">
        <v>148</v>
      </c>
      <c r="D144" s="197">
        <f>INDEX('BEFC_17-18'!$F$1:$F$505,MATCH('Base Analysis'!$A144,'BEFC_17-18'!A:A,0))</f>
        <v>0.81389999999999996</v>
      </c>
      <c r="E144" s="197">
        <f t="shared" si="18"/>
        <v>402</v>
      </c>
      <c r="F144" s="201">
        <f t="shared" si="19"/>
        <v>11577.815752447497</v>
      </c>
      <c r="G144" s="211">
        <f t="shared" si="20"/>
        <v>483</v>
      </c>
      <c r="H144" s="202">
        <f t="shared" si="21"/>
        <v>10800.170694026032</v>
      </c>
      <c r="I144" s="211">
        <f t="shared" si="22"/>
        <v>368</v>
      </c>
      <c r="K144" s="202">
        <f>INDEX('LECI_17-18'!$L$1:$L$506,MATCH('Base Analysis'!$A144,'LECI_17-18'!A:A,0))</f>
        <v>60078131.119999997</v>
      </c>
      <c r="L144" s="203">
        <f>INDEX('BEFC_17-18'!$T$1:$T$506,MATCH('Base Analysis'!$A144,'BEFC_17-18'!A:A,0))</f>
        <v>5189.0730000000003</v>
      </c>
      <c r="M144" s="203">
        <f>INDEX('BEFC_17-18'!$Z$1:$Z$506,MATCH('Base Analysis'!$A144,'BEFC_17-18'!A:A,0))</f>
        <v>373.62900000000002</v>
      </c>
      <c r="O144" s="202">
        <f>INDEX('BEFC_17-18'!$AF$1:$AF$505,MATCH('Base Analysis'!$A144,'BEFC_17-18'!A:A,0))</f>
        <v>15364468</v>
      </c>
      <c r="P144" s="203">
        <f>INDEX('BEFC_17-18'!$AC$1:$AC$506,MATCH('Base Analysis'!$A144,'BEFC_17-18'!A:A,0))</f>
        <v>3356.8820000000001</v>
      </c>
      <c r="Q144" s="201">
        <f t="shared" si="23"/>
        <v>6244531.4674753053</v>
      </c>
      <c r="R144" s="201">
        <f t="shared" si="24"/>
        <v>9119936.5325246938</v>
      </c>
      <c r="S144" s="204">
        <f t="shared" si="25"/>
        <v>2.4604677036261187</v>
      </c>
      <c r="U144" s="203">
        <f t="shared" si="26"/>
        <v>5562.7020000000002</v>
      </c>
      <c r="V144" s="202"/>
    </row>
    <row r="145" spans="1:22" x14ac:dyDescent="0.2">
      <c r="A145" s="199">
        <v>107657103</v>
      </c>
      <c r="B145" s="200" t="s">
        <v>162</v>
      </c>
      <c r="C145" s="200" t="s">
        <v>148</v>
      </c>
      <c r="D145" s="197">
        <f>INDEX('BEFC_17-18'!$F$1:$F$505,MATCH('Base Analysis'!$A145,'BEFC_17-18'!A:A,0))</f>
        <v>0.74709999999999999</v>
      </c>
      <c r="E145" s="197">
        <f t="shared" si="18"/>
        <v>439</v>
      </c>
      <c r="F145" s="201">
        <f t="shared" si="19"/>
        <v>12692.312795686215</v>
      </c>
      <c r="G145" s="211">
        <f t="shared" si="20"/>
        <v>406</v>
      </c>
      <c r="H145" s="202">
        <f t="shared" si="21"/>
        <v>11732.65271462786</v>
      </c>
      <c r="I145" s="211">
        <f t="shared" si="22"/>
        <v>269</v>
      </c>
      <c r="K145" s="202">
        <f>INDEX('LECI_17-18'!$L$1:$L$506,MATCH('Base Analysis'!$A145,'LECI_17-18'!A:A,0))</f>
        <v>49291244.049999997</v>
      </c>
      <c r="L145" s="203">
        <f>INDEX('BEFC_17-18'!$T$1:$T$506,MATCH('Base Analysis'!$A145,'BEFC_17-18'!A:A,0))</f>
        <v>3883.5509999999999</v>
      </c>
      <c r="M145" s="203">
        <f>INDEX('BEFC_17-18'!$Z$1:$Z$506,MATCH('Base Analysis'!$A145,'BEFC_17-18'!A:A,0))</f>
        <v>317.65100000000001</v>
      </c>
      <c r="O145" s="202">
        <f>INDEX('BEFC_17-18'!$AF$1:$AF$505,MATCH('Base Analysis'!$A145,'BEFC_17-18'!A:A,0))</f>
        <v>13775631.4</v>
      </c>
      <c r="P145" s="203">
        <f>INDEX('BEFC_17-18'!$AC$1:$AC$506,MATCH('Base Analysis'!$A145,'BEFC_17-18'!A:A,0))</f>
        <v>2397.9830000000002</v>
      </c>
      <c r="Q145" s="201">
        <f t="shared" si="23"/>
        <v>4460770.5310972612</v>
      </c>
      <c r="R145" s="201">
        <f t="shared" si="24"/>
        <v>9314860.8689027391</v>
      </c>
      <c r="S145" s="204">
        <f t="shared" si="25"/>
        <v>3.0881730642646321</v>
      </c>
      <c r="U145" s="203">
        <f t="shared" si="26"/>
        <v>4201.2020000000002</v>
      </c>
      <c r="V145" s="202"/>
    </row>
    <row r="146" spans="1:22" x14ac:dyDescent="0.2">
      <c r="A146" s="199">
        <v>107657503</v>
      </c>
      <c r="B146" s="200" t="s">
        <v>163</v>
      </c>
      <c r="C146" s="200" t="s">
        <v>148</v>
      </c>
      <c r="D146" s="197">
        <f>INDEX('BEFC_17-18'!$F$1:$F$505,MATCH('Base Analysis'!$A146,'BEFC_17-18'!A:A,0))</f>
        <v>1.1763999999999999</v>
      </c>
      <c r="E146" s="197">
        <f t="shared" si="18"/>
        <v>147</v>
      </c>
      <c r="F146" s="201">
        <f t="shared" si="19"/>
        <v>13180.333577081452</v>
      </c>
      <c r="G146" s="211">
        <f t="shared" si="20"/>
        <v>368</v>
      </c>
      <c r="H146" s="202">
        <f t="shared" si="21"/>
        <v>11230.914670603774</v>
      </c>
      <c r="I146" s="211">
        <f t="shared" si="22"/>
        <v>320</v>
      </c>
      <c r="K146" s="202">
        <f>INDEX('LECI_17-18'!$L$1:$L$506,MATCH('Base Analysis'!$A146,'LECI_17-18'!A:A,0))</f>
        <v>25414582.809999999</v>
      </c>
      <c r="L146" s="203">
        <f>INDEX('BEFC_17-18'!$T$1:$T$506,MATCH('Base Analysis'!$A146,'BEFC_17-18'!A:A,0))</f>
        <v>1928.22</v>
      </c>
      <c r="M146" s="203">
        <f>INDEX('BEFC_17-18'!$Z$1:$Z$506,MATCH('Base Analysis'!$A146,'BEFC_17-18'!A:A,0))</f>
        <v>334.69299999999998</v>
      </c>
      <c r="O146" s="202">
        <f>INDEX('BEFC_17-18'!$AF$1:$AF$505,MATCH('Base Analysis'!$A146,'BEFC_17-18'!A:A,0))</f>
        <v>9275150.5500000007</v>
      </c>
      <c r="P146" s="203">
        <f>INDEX('BEFC_17-18'!$AC$1:$AC$506,MATCH('Base Analysis'!$A146,'BEFC_17-18'!A:A,0))</f>
        <v>2517.5540000000001</v>
      </c>
      <c r="Q146" s="201">
        <f t="shared" si="23"/>
        <v>4683198.6271987883</v>
      </c>
      <c r="R146" s="201">
        <f t="shared" si="24"/>
        <v>4591951.9228012124</v>
      </c>
      <c r="S146" s="204">
        <f t="shared" si="25"/>
        <v>1.9805161575108861</v>
      </c>
      <c r="U146" s="203">
        <f t="shared" si="26"/>
        <v>2262.913</v>
      </c>
      <c r="V146" s="202"/>
    </row>
    <row r="147" spans="1:22" x14ac:dyDescent="0.2">
      <c r="A147" s="199">
        <v>107658903</v>
      </c>
      <c r="B147" s="200" t="s">
        <v>164</v>
      </c>
      <c r="C147" s="200" t="s">
        <v>148</v>
      </c>
      <c r="D147" s="197">
        <f>INDEX('BEFC_17-18'!$F$1:$F$505,MATCH('Base Analysis'!$A147,'BEFC_17-18'!A:A,0))</f>
        <v>1.1102000000000001</v>
      </c>
      <c r="E147" s="197">
        <f t="shared" si="18"/>
        <v>192</v>
      </c>
      <c r="F147" s="201">
        <f t="shared" si="19"/>
        <v>13522.370143492682</v>
      </c>
      <c r="G147" s="211">
        <f t="shared" si="20"/>
        <v>321</v>
      </c>
      <c r="H147" s="202">
        <f t="shared" si="21"/>
        <v>11484.968079066632</v>
      </c>
      <c r="I147" s="211">
        <f t="shared" si="22"/>
        <v>284</v>
      </c>
      <c r="K147" s="202">
        <f>INDEX('LECI_17-18'!$L$1:$L$506,MATCH('Base Analysis'!$A147,'LECI_17-18'!A:A,0))</f>
        <v>29231483.329999998</v>
      </c>
      <c r="L147" s="203">
        <f>INDEX('BEFC_17-18'!$T$1:$T$506,MATCH('Base Analysis'!$A147,'BEFC_17-18'!A:A,0))</f>
        <v>2161.7130000000002</v>
      </c>
      <c r="M147" s="203">
        <f>INDEX('BEFC_17-18'!$Z$1:$Z$506,MATCH('Base Analysis'!$A147,'BEFC_17-18'!A:A,0))</f>
        <v>383.48200000000003</v>
      </c>
      <c r="O147" s="202">
        <f>INDEX('BEFC_17-18'!$AF$1:$AF$505,MATCH('Base Analysis'!$A147,'BEFC_17-18'!A:A,0))</f>
        <v>9446640.1699999999</v>
      </c>
      <c r="P147" s="203">
        <f>INDEX('BEFC_17-18'!$AC$1:$AC$506,MATCH('Base Analysis'!$A147,'BEFC_17-18'!A:A,0))</f>
        <v>2779.9490000000001</v>
      </c>
      <c r="Q147" s="201">
        <f t="shared" si="23"/>
        <v>5171310.4626485249</v>
      </c>
      <c r="R147" s="201">
        <f t="shared" si="24"/>
        <v>4275329.707351475</v>
      </c>
      <c r="S147" s="204">
        <f t="shared" si="25"/>
        <v>1.8267400958096478</v>
      </c>
      <c r="U147" s="203">
        <f t="shared" si="26"/>
        <v>2545.1950000000002</v>
      </c>
      <c r="V147" s="202"/>
    </row>
    <row r="148" spans="1:22" x14ac:dyDescent="0.2">
      <c r="A148" s="199">
        <v>108051003</v>
      </c>
      <c r="B148" s="200" t="s">
        <v>165</v>
      </c>
      <c r="C148" s="200" t="s">
        <v>166</v>
      </c>
      <c r="D148" s="197">
        <f>INDEX('BEFC_17-18'!$F$1:$F$505,MATCH('Base Analysis'!$A148,'BEFC_17-18'!A:A,0))</f>
        <v>1.1279999999999999</v>
      </c>
      <c r="E148" s="197">
        <f t="shared" si="18"/>
        <v>181</v>
      </c>
      <c r="F148" s="201">
        <f t="shared" si="19"/>
        <v>12410.609924345181</v>
      </c>
      <c r="G148" s="211">
        <f t="shared" si="20"/>
        <v>429</v>
      </c>
      <c r="H148" s="202">
        <f t="shared" si="21"/>
        <v>10347.34541147138</v>
      </c>
      <c r="I148" s="211">
        <f t="shared" si="22"/>
        <v>418</v>
      </c>
      <c r="K148" s="202">
        <f>INDEX('LECI_17-18'!$L$1:$L$506,MATCH('Base Analysis'!$A148,'LECI_17-18'!A:A,0))</f>
        <v>25664458.739999998</v>
      </c>
      <c r="L148" s="203">
        <f>INDEX('BEFC_17-18'!$T$1:$T$506,MATCH('Base Analysis'!$A148,'BEFC_17-18'!A:A,0))</f>
        <v>2067.9450000000002</v>
      </c>
      <c r="M148" s="203">
        <f>INDEX('BEFC_17-18'!$Z$1:$Z$506,MATCH('Base Analysis'!$A148,'BEFC_17-18'!A:A,0))</f>
        <v>412.34899999999999</v>
      </c>
      <c r="O148" s="202">
        <f>INDEX('BEFC_17-18'!$AF$1:$AF$505,MATCH('Base Analysis'!$A148,'BEFC_17-18'!A:A,0))</f>
        <v>7166326.7300000004</v>
      </c>
      <c r="P148" s="203">
        <f>INDEX('BEFC_17-18'!$AC$1:$AC$506,MATCH('Base Analysis'!$A148,'BEFC_17-18'!A:A,0))</f>
        <v>2246.96</v>
      </c>
      <c r="Q148" s="201">
        <f t="shared" si="23"/>
        <v>4179834.8664499712</v>
      </c>
      <c r="R148" s="201">
        <f t="shared" si="24"/>
        <v>2986491.8635500292</v>
      </c>
      <c r="S148" s="204">
        <f t="shared" si="25"/>
        <v>1.7144999644654682</v>
      </c>
      <c r="U148" s="203">
        <f t="shared" si="26"/>
        <v>2480.2940000000003</v>
      </c>
      <c r="V148" s="202"/>
    </row>
    <row r="149" spans="1:22" x14ac:dyDescent="0.2">
      <c r="A149" s="199">
        <v>108051503</v>
      </c>
      <c r="B149" s="200" t="s">
        <v>167</v>
      </c>
      <c r="C149" s="200" t="s">
        <v>166</v>
      </c>
      <c r="D149" s="197">
        <f>INDEX('BEFC_17-18'!$F$1:$F$505,MATCH('Base Analysis'!$A149,'BEFC_17-18'!A:A,0))</f>
        <v>1.1572</v>
      </c>
      <c r="E149" s="197">
        <f t="shared" si="18"/>
        <v>163</v>
      </c>
      <c r="F149" s="201">
        <f t="shared" si="19"/>
        <v>11774.701568572942</v>
      </c>
      <c r="G149" s="211">
        <f t="shared" si="20"/>
        <v>472</v>
      </c>
      <c r="H149" s="202">
        <f t="shared" si="21"/>
        <v>9336.0627770193623</v>
      </c>
      <c r="I149" s="211">
        <f t="shared" si="22"/>
        <v>472</v>
      </c>
      <c r="K149" s="202">
        <f>INDEX('LECI_17-18'!$L$1:$L$506,MATCH('Base Analysis'!$A149,'LECI_17-18'!A:A,0))</f>
        <v>17958869.030000001</v>
      </c>
      <c r="L149" s="203">
        <f>INDEX('BEFC_17-18'!$T$1:$T$506,MATCH('Base Analysis'!$A149,'BEFC_17-18'!A:A,0))</f>
        <v>1525.2080000000001</v>
      </c>
      <c r="M149" s="203">
        <f>INDEX('BEFC_17-18'!$Z$1:$Z$506,MATCH('Base Analysis'!$A149,'BEFC_17-18'!A:A,0))</f>
        <v>398.39400000000001</v>
      </c>
      <c r="O149" s="202">
        <f>INDEX('BEFC_17-18'!$AF$1:$AF$505,MATCH('Base Analysis'!$A149,'BEFC_17-18'!A:A,0))</f>
        <v>8011511.8899999997</v>
      </c>
      <c r="P149" s="203">
        <f>INDEX('BEFC_17-18'!$AC$1:$AC$506,MATCH('Base Analysis'!$A149,'BEFC_17-18'!A:A,0))</f>
        <v>1864.502</v>
      </c>
      <c r="Q149" s="201">
        <f t="shared" si="23"/>
        <v>3468379.7077676966</v>
      </c>
      <c r="R149" s="201">
        <f t="shared" si="24"/>
        <v>4543132.1822323035</v>
      </c>
      <c r="S149" s="204">
        <f t="shared" si="25"/>
        <v>2.3098716302767017</v>
      </c>
      <c r="U149" s="203">
        <f t="shared" si="26"/>
        <v>1923.6020000000001</v>
      </c>
      <c r="V149" s="202"/>
    </row>
    <row r="150" spans="1:22" x14ac:dyDescent="0.2">
      <c r="A150" s="199">
        <v>108053003</v>
      </c>
      <c r="B150" s="200" t="s">
        <v>168</v>
      </c>
      <c r="C150" s="200" t="s">
        <v>166</v>
      </c>
      <c r="D150" s="197">
        <f>INDEX('BEFC_17-18'!$F$1:$F$505,MATCH('Base Analysis'!$A150,'BEFC_17-18'!A:A,0))</f>
        <v>1.3341000000000001</v>
      </c>
      <c r="E150" s="197">
        <f t="shared" si="18"/>
        <v>66</v>
      </c>
      <c r="F150" s="201">
        <f t="shared" si="19"/>
        <v>12236.432571270912</v>
      </c>
      <c r="G150" s="211">
        <f t="shared" si="20"/>
        <v>444</v>
      </c>
      <c r="H150" s="202">
        <f t="shared" si="21"/>
        <v>9157.4862183562964</v>
      </c>
      <c r="I150" s="211">
        <f t="shared" si="22"/>
        <v>477</v>
      </c>
      <c r="K150" s="202">
        <f>INDEX('LECI_17-18'!$L$1:$L$506,MATCH('Base Analysis'!$A150,'LECI_17-18'!A:A,0))</f>
        <v>16764573.390000001</v>
      </c>
      <c r="L150" s="203">
        <f>INDEX('BEFC_17-18'!$T$1:$T$506,MATCH('Base Analysis'!$A150,'BEFC_17-18'!A:A,0))</f>
        <v>1370.0540000000001</v>
      </c>
      <c r="M150" s="203">
        <f>INDEX('BEFC_17-18'!$Z$1:$Z$506,MATCH('Base Analysis'!$A150,'BEFC_17-18'!A:A,0))</f>
        <v>460.642</v>
      </c>
      <c r="O150" s="202">
        <f>INDEX('BEFC_17-18'!$AF$1:$AF$505,MATCH('Base Analysis'!$A150,'BEFC_17-18'!A:A,0))</f>
        <v>5577558.04</v>
      </c>
      <c r="P150" s="203">
        <f>INDEX('BEFC_17-18'!$AC$1:$AC$506,MATCH('Base Analysis'!$A150,'BEFC_17-18'!A:A,0))</f>
        <v>2945.4209999999998</v>
      </c>
      <c r="Q150" s="201">
        <f t="shared" si="23"/>
        <v>5479124.4135071114</v>
      </c>
      <c r="R150" s="201">
        <f t="shared" si="24"/>
        <v>98433.626492888667</v>
      </c>
      <c r="S150" s="204">
        <f t="shared" si="25"/>
        <v>1.0179652110563926</v>
      </c>
      <c r="U150" s="203">
        <f t="shared" si="26"/>
        <v>1830.6960000000001</v>
      </c>
      <c r="V150" s="202"/>
    </row>
    <row r="151" spans="1:22" x14ac:dyDescent="0.2">
      <c r="A151" s="199">
        <v>108056004</v>
      </c>
      <c r="B151" s="200" t="s">
        <v>169</v>
      </c>
      <c r="C151" s="200" t="s">
        <v>166</v>
      </c>
      <c r="D151" s="197">
        <f>INDEX('BEFC_17-18'!$F$1:$F$505,MATCH('Base Analysis'!$A151,'BEFC_17-18'!A:A,0))</f>
        <v>1.0152000000000001</v>
      </c>
      <c r="E151" s="197">
        <f t="shared" si="18"/>
        <v>267</v>
      </c>
      <c r="F151" s="201">
        <f t="shared" si="19"/>
        <v>12428.286171090091</v>
      </c>
      <c r="G151" s="211">
        <f t="shared" si="20"/>
        <v>427</v>
      </c>
      <c r="H151" s="202">
        <f t="shared" si="21"/>
        <v>9628.7830191758458</v>
      </c>
      <c r="I151" s="211">
        <f t="shared" si="22"/>
        <v>460</v>
      </c>
      <c r="K151" s="202">
        <f>INDEX('LECI_17-18'!$L$1:$L$506,MATCH('Base Analysis'!$A151,'LECI_17-18'!A:A,0))</f>
        <v>11800073.59</v>
      </c>
      <c r="L151" s="203">
        <f>INDEX('BEFC_17-18'!$T$1:$T$506,MATCH('Base Analysis'!$A151,'BEFC_17-18'!A:A,0))</f>
        <v>949.45299999999997</v>
      </c>
      <c r="M151" s="203">
        <f>INDEX('BEFC_17-18'!$Z$1:$Z$506,MATCH('Base Analysis'!$A151,'BEFC_17-18'!A:A,0))</f>
        <v>276.04700000000003</v>
      </c>
      <c r="O151" s="202">
        <f>INDEX('BEFC_17-18'!$AF$1:$AF$505,MATCH('Base Analysis'!$A151,'BEFC_17-18'!A:A,0))</f>
        <v>5652377.6399999997</v>
      </c>
      <c r="P151" s="203">
        <f>INDEX('BEFC_17-18'!$AC$1:$AC$506,MATCH('Base Analysis'!$A151,'BEFC_17-18'!A:A,0))</f>
        <v>1039.201</v>
      </c>
      <c r="Q151" s="201">
        <f t="shared" si="23"/>
        <v>1933140.1418136845</v>
      </c>
      <c r="R151" s="201">
        <f t="shared" si="24"/>
        <v>3719237.4981863154</v>
      </c>
      <c r="S151" s="204">
        <f t="shared" si="25"/>
        <v>2.9239357859988893</v>
      </c>
      <c r="U151" s="203">
        <f t="shared" si="26"/>
        <v>1225.5</v>
      </c>
      <c r="V151" s="202"/>
    </row>
    <row r="152" spans="1:22" x14ac:dyDescent="0.2">
      <c r="A152" s="199">
        <v>108058003</v>
      </c>
      <c r="B152" s="200" t="s">
        <v>170</v>
      </c>
      <c r="C152" s="200" t="s">
        <v>166</v>
      </c>
      <c r="D152" s="197">
        <f>INDEX('BEFC_17-18'!$F$1:$F$505,MATCH('Base Analysis'!$A152,'BEFC_17-18'!A:A,0))</f>
        <v>1.2598</v>
      </c>
      <c r="E152" s="197">
        <f t="shared" si="18"/>
        <v>100</v>
      </c>
      <c r="F152" s="201">
        <f t="shared" si="19"/>
        <v>14881.102753913041</v>
      </c>
      <c r="G152" s="211">
        <f t="shared" si="20"/>
        <v>187</v>
      </c>
      <c r="H152" s="202">
        <f t="shared" si="21"/>
        <v>11408.593052749889</v>
      </c>
      <c r="I152" s="211">
        <f t="shared" si="22"/>
        <v>295</v>
      </c>
      <c r="K152" s="202">
        <f>INDEX('LECI_17-18'!$L$1:$L$506,MATCH('Base Analysis'!$A152,'LECI_17-18'!A:A,0))</f>
        <v>15022607.16</v>
      </c>
      <c r="L152" s="203">
        <f>INDEX('BEFC_17-18'!$T$1:$T$506,MATCH('Base Analysis'!$A152,'BEFC_17-18'!A:A,0))</f>
        <v>1009.509</v>
      </c>
      <c r="M152" s="203">
        <f>INDEX('BEFC_17-18'!$Z$1:$Z$506,MATCH('Base Analysis'!$A152,'BEFC_17-18'!A:A,0))</f>
        <v>307.27100000000002</v>
      </c>
      <c r="O152" s="202">
        <f>INDEX('BEFC_17-18'!$AF$1:$AF$505,MATCH('Base Analysis'!$A152,'BEFC_17-18'!A:A,0))</f>
        <v>7321347.2999999998</v>
      </c>
      <c r="P152" s="203">
        <f>INDEX('BEFC_17-18'!$AC$1:$AC$506,MATCH('Base Analysis'!$A152,'BEFC_17-18'!A:A,0))</f>
        <v>1775.9380000000001</v>
      </c>
      <c r="Q152" s="201">
        <f t="shared" si="23"/>
        <v>3303631.3833149807</v>
      </c>
      <c r="R152" s="201">
        <f t="shared" si="24"/>
        <v>4017715.9166850192</v>
      </c>
      <c r="S152" s="204">
        <f t="shared" si="25"/>
        <v>2.2161513953937262</v>
      </c>
      <c r="U152" s="203">
        <f t="shared" si="26"/>
        <v>1316.78</v>
      </c>
      <c r="V152" s="202"/>
    </row>
    <row r="153" spans="1:22" x14ac:dyDescent="0.2">
      <c r="A153" s="199">
        <v>108070502</v>
      </c>
      <c r="B153" s="200" t="s">
        <v>171</v>
      </c>
      <c r="C153" s="200" t="s">
        <v>172</v>
      </c>
      <c r="D153" s="197">
        <f>INDEX('BEFC_17-18'!$F$1:$F$505,MATCH('Base Analysis'!$A153,'BEFC_17-18'!A:A,0))</f>
        <v>1.4067000000000001</v>
      </c>
      <c r="E153" s="197">
        <f t="shared" si="18"/>
        <v>40</v>
      </c>
      <c r="F153" s="201">
        <f t="shared" si="19"/>
        <v>11405.612337174125</v>
      </c>
      <c r="G153" s="211">
        <f t="shared" si="20"/>
        <v>488</v>
      </c>
      <c r="H153" s="202">
        <f t="shared" si="21"/>
        <v>9335.3454046155966</v>
      </c>
      <c r="I153" s="211">
        <f t="shared" si="22"/>
        <v>473</v>
      </c>
      <c r="K153" s="202">
        <f>INDEX('LECI_17-18'!$L$1:$L$506,MATCH('Base Analysis'!$A153,'LECI_17-18'!A:A,0))</f>
        <v>90520288.739999995</v>
      </c>
      <c r="L153" s="203">
        <f>INDEX('BEFC_17-18'!$T$1:$T$506,MATCH('Base Analysis'!$A153,'BEFC_17-18'!A:A,0))</f>
        <v>7936.4690000000001</v>
      </c>
      <c r="M153" s="203">
        <f>INDEX('BEFC_17-18'!$Z$1:$Z$506,MATCH('Base Analysis'!$A153,'BEFC_17-18'!A:A,0))</f>
        <v>1760.0429999999999</v>
      </c>
      <c r="O153" s="202">
        <f>INDEX('BEFC_17-18'!$AF$1:$AF$505,MATCH('Base Analysis'!$A153,'BEFC_17-18'!A:A,0))</f>
        <v>37416173.799999997</v>
      </c>
      <c r="P153" s="203">
        <f>INDEX('BEFC_17-18'!$AC$1:$AC$506,MATCH('Base Analysis'!$A153,'BEFC_17-18'!A:A,0))</f>
        <v>12703.495000000001</v>
      </c>
      <c r="Q153" s="201">
        <f t="shared" si="23"/>
        <v>23631266.83464453</v>
      </c>
      <c r="R153" s="201">
        <f t="shared" si="24"/>
        <v>13784906.965355467</v>
      </c>
      <c r="S153" s="204">
        <f t="shared" si="25"/>
        <v>1.5833333888450769</v>
      </c>
      <c r="U153" s="203">
        <f t="shared" si="26"/>
        <v>9696.5120000000006</v>
      </c>
      <c r="V153" s="202"/>
    </row>
    <row r="154" spans="1:22" x14ac:dyDescent="0.2">
      <c r="A154" s="199">
        <v>108071003</v>
      </c>
      <c r="B154" s="200" t="s">
        <v>173</v>
      </c>
      <c r="C154" s="200" t="s">
        <v>172</v>
      </c>
      <c r="D154" s="197">
        <f>INDEX('BEFC_17-18'!$F$1:$F$505,MATCH('Base Analysis'!$A154,'BEFC_17-18'!A:A,0))</f>
        <v>0.88200000000000001</v>
      </c>
      <c r="E154" s="197">
        <f t="shared" si="18"/>
        <v>359</v>
      </c>
      <c r="F154" s="201">
        <f t="shared" si="19"/>
        <v>11304.737098217156</v>
      </c>
      <c r="G154" s="211">
        <f t="shared" si="20"/>
        <v>491</v>
      </c>
      <c r="H154" s="202">
        <f t="shared" si="21"/>
        <v>9597.0345161285986</v>
      </c>
      <c r="I154" s="211">
        <f t="shared" si="22"/>
        <v>463</v>
      </c>
      <c r="K154" s="202">
        <f>INDEX('LECI_17-18'!$L$1:$L$506,MATCH('Base Analysis'!$A154,'LECI_17-18'!A:A,0))</f>
        <v>14240905.16</v>
      </c>
      <c r="L154" s="203">
        <f>INDEX('BEFC_17-18'!$T$1:$T$506,MATCH('Base Analysis'!$A154,'BEFC_17-18'!A:A,0))</f>
        <v>1259.729</v>
      </c>
      <c r="M154" s="203">
        <f>INDEX('BEFC_17-18'!$Z$1:$Z$506,MATCH('Base Analysis'!$A154,'BEFC_17-18'!A:A,0))</f>
        <v>224.15700000000001</v>
      </c>
      <c r="O154" s="202">
        <f>INDEX('BEFC_17-18'!$AF$1:$AF$505,MATCH('Base Analysis'!$A154,'BEFC_17-18'!A:A,0))</f>
        <v>6731161.6699999999</v>
      </c>
      <c r="P154" s="203">
        <f>INDEX('BEFC_17-18'!$AC$1:$AC$506,MATCH('Base Analysis'!$A154,'BEFC_17-18'!A:A,0))</f>
        <v>1145.203</v>
      </c>
      <c r="Q154" s="201">
        <f t="shared" si="23"/>
        <v>2130326.9433203554</v>
      </c>
      <c r="R154" s="201">
        <f t="shared" si="24"/>
        <v>4600834.7266796445</v>
      </c>
      <c r="S154" s="204">
        <f t="shared" si="25"/>
        <v>3.1596848038304972</v>
      </c>
      <c r="U154" s="203">
        <f t="shared" si="26"/>
        <v>1483.886</v>
      </c>
      <c r="V154" s="202"/>
    </row>
    <row r="155" spans="1:22" x14ac:dyDescent="0.2">
      <c r="A155" s="199">
        <v>108071504</v>
      </c>
      <c r="B155" s="200" t="s">
        <v>174</v>
      </c>
      <c r="C155" s="200" t="s">
        <v>172</v>
      </c>
      <c r="D155" s="197">
        <f>INDEX('BEFC_17-18'!$F$1:$F$505,MATCH('Base Analysis'!$A155,'BEFC_17-18'!A:A,0))</f>
        <v>1.3476999999999999</v>
      </c>
      <c r="E155" s="197">
        <f t="shared" si="18"/>
        <v>59</v>
      </c>
      <c r="F155" s="201">
        <f t="shared" si="19"/>
        <v>11460.659656646429</v>
      </c>
      <c r="G155" s="211">
        <f t="shared" si="20"/>
        <v>487</v>
      </c>
      <c r="H155" s="202">
        <f t="shared" si="21"/>
        <v>7636.5234969675384</v>
      </c>
      <c r="I155" s="211">
        <f t="shared" si="22"/>
        <v>499</v>
      </c>
      <c r="K155" s="202">
        <f>INDEX('LECI_17-18'!$L$1:$L$506,MATCH('Base Analysis'!$A155,'LECI_17-18'!A:A,0))</f>
        <v>9952161.7899999991</v>
      </c>
      <c r="L155" s="203">
        <f>INDEX('BEFC_17-18'!$T$1:$T$506,MATCH('Base Analysis'!$A155,'BEFC_17-18'!A:A,0))</f>
        <v>868.37599999999998</v>
      </c>
      <c r="M155" s="203">
        <f>INDEX('BEFC_17-18'!$Z$1:$Z$506,MATCH('Base Analysis'!$A155,'BEFC_17-18'!A:A,0))</f>
        <v>434.85599999999999</v>
      </c>
      <c r="O155" s="202">
        <f>INDEX('BEFC_17-18'!$AF$1:$AF$505,MATCH('Base Analysis'!$A155,'BEFC_17-18'!A:A,0))</f>
        <v>5055599.8499999996</v>
      </c>
      <c r="P155" s="203">
        <f>INDEX('BEFC_17-18'!$AC$1:$AC$506,MATCH('Base Analysis'!$A155,'BEFC_17-18'!A:A,0))</f>
        <v>2094.0639999999999</v>
      </c>
      <c r="Q155" s="201">
        <f t="shared" si="23"/>
        <v>3895415.0139645082</v>
      </c>
      <c r="R155" s="201">
        <f t="shared" si="24"/>
        <v>1160184.8360354914</v>
      </c>
      <c r="S155" s="204">
        <f t="shared" si="25"/>
        <v>1.2978334354302157</v>
      </c>
      <c r="U155" s="203">
        <f t="shared" si="26"/>
        <v>1303.232</v>
      </c>
      <c r="V155" s="202"/>
    </row>
    <row r="156" spans="1:22" x14ac:dyDescent="0.2">
      <c r="A156" s="199">
        <v>108073503</v>
      </c>
      <c r="B156" s="200" t="s">
        <v>175</v>
      </c>
      <c r="C156" s="200" t="s">
        <v>172</v>
      </c>
      <c r="D156" s="197">
        <f>INDEX('BEFC_17-18'!$F$1:$F$505,MATCH('Base Analysis'!$A156,'BEFC_17-18'!A:A,0))</f>
        <v>1.0321</v>
      </c>
      <c r="E156" s="197">
        <f t="shared" si="18"/>
        <v>259</v>
      </c>
      <c r="F156" s="201">
        <f t="shared" si="19"/>
        <v>11714.307519782848</v>
      </c>
      <c r="G156" s="211">
        <f t="shared" si="20"/>
        <v>476</v>
      </c>
      <c r="H156" s="202">
        <f t="shared" si="21"/>
        <v>10479.554256472044</v>
      </c>
      <c r="I156" s="211">
        <f t="shared" si="22"/>
        <v>405</v>
      </c>
      <c r="K156" s="202">
        <f>INDEX('LECI_17-18'!$L$1:$L$506,MATCH('Base Analysis'!$A156,'LECI_17-18'!A:A,0))</f>
        <v>40739550.119999997</v>
      </c>
      <c r="L156" s="203">
        <f>INDEX('BEFC_17-18'!$T$1:$T$506,MATCH('Base Analysis'!$A156,'BEFC_17-18'!A:A,0))</f>
        <v>3477.76</v>
      </c>
      <c r="M156" s="203">
        <f>INDEX('BEFC_17-18'!$Z$1:$Z$506,MATCH('Base Analysis'!$A156,'BEFC_17-18'!A:A,0))</f>
        <v>409.767</v>
      </c>
      <c r="O156" s="202">
        <f>INDEX('BEFC_17-18'!$AF$1:$AF$505,MATCH('Base Analysis'!$A156,'BEFC_17-18'!A:A,0))</f>
        <v>11418121.93</v>
      </c>
      <c r="P156" s="203">
        <f>INDEX('BEFC_17-18'!$AC$1:$AC$506,MATCH('Base Analysis'!$A156,'BEFC_17-18'!A:A,0))</f>
        <v>3235.962</v>
      </c>
      <c r="Q156" s="201">
        <f t="shared" si="23"/>
        <v>6019593.9376344839</v>
      </c>
      <c r="R156" s="201">
        <f t="shared" si="24"/>
        <v>5398527.9923655158</v>
      </c>
      <c r="S156" s="204">
        <f t="shared" si="25"/>
        <v>1.8968259401375789</v>
      </c>
      <c r="U156" s="203">
        <f t="shared" si="26"/>
        <v>3887.527</v>
      </c>
      <c r="V156" s="202"/>
    </row>
    <row r="157" spans="1:22" x14ac:dyDescent="0.2">
      <c r="A157" s="199">
        <v>108077503</v>
      </c>
      <c r="B157" s="200" t="s">
        <v>176</v>
      </c>
      <c r="C157" s="200" t="s">
        <v>172</v>
      </c>
      <c r="D157" s="197">
        <f>INDEX('BEFC_17-18'!$F$1:$F$505,MATCH('Base Analysis'!$A157,'BEFC_17-18'!A:A,0))</f>
        <v>1.1316999999999999</v>
      </c>
      <c r="E157" s="197">
        <f t="shared" si="18"/>
        <v>178</v>
      </c>
      <c r="F157" s="201">
        <f t="shared" si="19"/>
        <v>11268.021663794374</v>
      </c>
      <c r="G157" s="211">
        <f t="shared" si="20"/>
        <v>492</v>
      </c>
      <c r="H157" s="202">
        <f t="shared" si="21"/>
        <v>9976.2253972446288</v>
      </c>
      <c r="I157" s="211">
        <f t="shared" si="22"/>
        <v>434</v>
      </c>
      <c r="K157" s="202">
        <f>INDEX('LECI_17-18'!$L$1:$L$506,MATCH('Base Analysis'!$A157,'LECI_17-18'!A:A,0))</f>
        <v>21681161.059999999</v>
      </c>
      <c r="L157" s="203">
        <f>INDEX('BEFC_17-18'!$T$1:$T$506,MATCH('Base Analysis'!$A157,'BEFC_17-18'!A:A,0))</f>
        <v>1924.1320000000001</v>
      </c>
      <c r="M157" s="203">
        <f>INDEX('BEFC_17-18'!$Z$1:$Z$506,MATCH('Base Analysis'!$A157,'BEFC_17-18'!A:A,0))</f>
        <v>249.15100000000001</v>
      </c>
      <c r="O157" s="202">
        <f>INDEX('BEFC_17-18'!$AF$1:$AF$505,MATCH('Base Analysis'!$A157,'BEFC_17-18'!A:A,0))</f>
        <v>7423326.4199999999</v>
      </c>
      <c r="P157" s="203">
        <f>INDEX('BEFC_17-18'!$AC$1:$AC$506,MATCH('Base Analysis'!$A157,'BEFC_17-18'!A:A,0))</f>
        <v>2151.5120000000002</v>
      </c>
      <c r="Q157" s="201">
        <f t="shared" si="23"/>
        <v>4002280.8030341044</v>
      </c>
      <c r="R157" s="201">
        <f t="shared" si="24"/>
        <v>3421045.6169658955</v>
      </c>
      <c r="S157" s="204">
        <f t="shared" si="25"/>
        <v>1.8547740114517757</v>
      </c>
      <c r="U157" s="203">
        <f t="shared" si="26"/>
        <v>2173.2829999999999</v>
      </c>
      <c r="V157" s="202"/>
    </row>
    <row r="158" spans="1:22" x14ac:dyDescent="0.2">
      <c r="A158" s="199">
        <v>108078003</v>
      </c>
      <c r="B158" s="200" t="s">
        <v>177</v>
      </c>
      <c r="C158" s="200" t="s">
        <v>172</v>
      </c>
      <c r="D158" s="197">
        <f>INDEX('BEFC_17-18'!$F$1:$F$505,MATCH('Base Analysis'!$A158,'BEFC_17-18'!A:A,0))</f>
        <v>1.1215999999999999</v>
      </c>
      <c r="E158" s="197">
        <f t="shared" si="18"/>
        <v>185</v>
      </c>
      <c r="F158" s="201">
        <f t="shared" si="19"/>
        <v>11595.133012768141</v>
      </c>
      <c r="G158" s="211">
        <f t="shared" si="20"/>
        <v>481</v>
      </c>
      <c r="H158" s="202">
        <f t="shared" si="21"/>
        <v>9850.3056829587476</v>
      </c>
      <c r="I158" s="211">
        <f t="shared" si="22"/>
        <v>448</v>
      </c>
      <c r="K158" s="202">
        <f>INDEX('LECI_17-18'!$L$1:$L$506,MATCH('Base Analysis'!$A158,'LECI_17-18'!A:A,0))</f>
        <v>20933308.170000002</v>
      </c>
      <c r="L158" s="203">
        <f>INDEX('BEFC_17-18'!$T$1:$T$506,MATCH('Base Analysis'!$A158,'BEFC_17-18'!A:A,0))</f>
        <v>1805.3530000000001</v>
      </c>
      <c r="M158" s="203">
        <f>INDEX('BEFC_17-18'!$Z$1:$Z$506,MATCH('Base Analysis'!$A158,'BEFC_17-18'!A:A,0))</f>
        <v>319.79000000000002</v>
      </c>
      <c r="O158" s="202">
        <f>INDEX('BEFC_17-18'!$AF$1:$AF$505,MATCH('Base Analysis'!$A158,'BEFC_17-18'!A:A,0))</f>
        <v>8966156.1500000004</v>
      </c>
      <c r="P158" s="203">
        <f>INDEX('BEFC_17-18'!$AC$1:$AC$506,MATCH('Base Analysis'!$A158,'BEFC_17-18'!A:A,0))</f>
        <v>1795.3140000000001</v>
      </c>
      <c r="Q158" s="201">
        <f t="shared" si="23"/>
        <v>3339674.9623605954</v>
      </c>
      <c r="R158" s="201">
        <f t="shared" si="24"/>
        <v>5626481.187639405</v>
      </c>
      <c r="S158" s="204">
        <f t="shared" si="25"/>
        <v>2.6847391590654732</v>
      </c>
      <c r="U158" s="203">
        <f t="shared" si="26"/>
        <v>2125.143</v>
      </c>
      <c r="V158" s="202"/>
    </row>
    <row r="159" spans="1:22" x14ac:dyDescent="0.2">
      <c r="A159" s="199">
        <v>108079004</v>
      </c>
      <c r="B159" s="200" t="s">
        <v>178</v>
      </c>
      <c r="C159" s="200" t="s">
        <v>172</v>
      </c>
      <c r="D159" s="197">
        <f>INDEX('BEFC_17-18'!$F$1:$F$505,MATCH('Base Analysis'!$A159,'BEFC_17-18'!A:A,0))</f>
        <v>1.1801999999999999</v>
      </c>
      <c r="E159" s="197">
        <f t="shared" si="18"/>
        <v>142</v>
      </c>
      <c r="F159" s="201">
        <f t="shared" si="19"/>
        <v>12805.620766407988</v>
      </c>
      <c r="G159" s="211">
        <f t="shared" si="20"/>
        <v>393</v>
      </c>
      <c r="H159" s="202">
        <f t="shared" si="21"/>
        <v>9363.0287311156972</v>
      </c>
      <c r="I159" s="211">
        <f t="shared" si="22"/>
        <v>471</v>
      </c>
      <c r="K159" s="202">
        <f>INDEX('LECI_17-18'!$L$1:$L$506,MATCH('Base Analysis'!$A159,'LECI_17-18'!A:A,0))</f>
        <v>6386035.0199999996</v>
      </c>
      <c r="L159" s="203">
        <f>INDEX('BEFC_17-18'!$T$1:$T$506,MATCH('Base Analysis'!$A159,'BEFC_17-18'!A:A,0))</f>
        <v>498.69</v>
      </c>
      <c r="M159" s="203">
        <f>INDEX('BEFC_17-18'!$Z$1:$Z$506,MATCH('Base Analysis'!$A159,'BEFC_17-18'!A:A,0))</f>
        <v>183.358</v>
      </c>
      <c r="O159" s="202">
        <f>INDEX('BEFC_17-18'!$AF$1:$AF$505,MATCH('Base Analysis'!$A159,'BEFC_17-18'!A:A,0))</f>
        <v>3199195.53</v>
      </c>
      <c r="P159" s="203">
        <f>INDEX('BEFC_17-18'!$AC$1:$AC$506,MATCH('Base Analysis'!$A159,'BEFC_17-18'!A:A,0))</f>
        <v>935.98099999999999</v>
      </c>
      <c r="Q159" s="201">
        <f t="shared" si="23"/>
        <v>1741128.4660762588</v>
      </c>
      <c r="R159" s="201">
        <f t="shared" si="24"/>
        <v>1458067.063923741</v>
      </c>
      <c r="S159" s="204">
        <f t="shared" si="25"/>
        <v>1.8374264692883839</v>
      </c>
      <c r="U159" s="203">
        <f t="shared" si="26"/>
        <v>682.048</v>
      </c>
      <c r="V159" s="202"/>
    </row>
    <row r="160" spans="1:22" x14ac:dyDescent="0.2">
      <c r="A160" s="199">
        <v>108110603</v>
      </c>
      <c r="B160" s="200" t="s">
        <v>179</v>
      </c>
      <c r="C160" s="200" t="s">
        <v>180</v>
      </c>
      <c r="D160" s="197">
        <f>INDEX('BEFC_17-18'!$F$1:$F$505,MATCH('Base Analysis'!$A160,'BEFC_17-18'!A:A,0))</f>
        <v>1.4060999999999999</v>
      </c>
      <c r="E160" s="197">
        <f t="shared" si="18"/>
        <v>41</v>
      </c>
      <c r="F160" s="201">
        <f t="shared" si="19"/>
        <v>14649.384234278057</v>
      </c>
      <c r="G160" s="211">
        <f t="shared" si="20"/>
        <v>203</v>
      </c>
      <c r="H160" s="202">
        <f t="shared" si="21"/>
        <v>9860.0361672397321</v>
      </c>
      <c r="I160" s="211">
        <f t="shared" si="22"/>
        <v>445</v>
      </c>
      <c r="K160" s="202">
        <f>INDEX('LECI_17-18'!$L$1:$L$506,MATCH('Base Analysis'!$A160,'LECI_17-18'!A:A,0))</f>
        <v>9787180.3599999994</v>
      </c>
      <c r="L160" s="203">
        <f>INDEX('BEFC_17-18'!$T$1:$T$506,MATCH('Base Analysis'!$A160,'BEFC_17-18'!A:A,0))</f>
        <v>668.09500000000003</v>
      </c>
      <c r="M160" s="203">
        <f>INDEX('BEFC_17-18'!$Z$1:$Z$506,MATCH('Base Analysis'!$A160,'BEFC_17-18'!A:A,0))</f>
        <v>324.51600000000002</v>
      </c>
      <c r="O160" s="202">
        <f>INDEX('BEFC_17-18'!$AF$1:$AF$505,MATCH('Base Analysis'!$A160,'BEFC_17-18'!A:A,0))</f>
        <v>5009087.18</v>
      </c>
      <c r="P160" s="203">
        <f>INDEX('BEFC_17-18'!$AC$1:$AC$506,MATCH('Base Analysis'!$A160,'BEFC_17-18'!A:A,0))</f>
        <v>1449.0070000000001</v>
      </c>
      <c r="Q160" s="201">
        <f t="shared" si="23"/>
        <v>2695468.5354123232</v>
      </c>
      <c r="R160" s="201">
        <f t="shared" si="24"/>
        <v>2313618.6445876765</v>
      </c>
      <c r="S160" s="204">
        <f t="shared" si="25"/>
        <v>1.8583363575541663</v>
      </c>
      <c r="U160" s="203">
        <f t="shared" si="26"/>
        <v>992.6110000000001</v>
      </c>
      <c r="V160" s="202"/>
    </row>
    <row r="161" spans="1:22" x14ac:dyDescent="0.2">
      <c r="A161" s="199">
        <v>108111203</v>
      </c>
      <c r="B161" s="200" t="s">
        <v>181</v>
      </c>
      <c r="C161" s="200" t="s">
        <v>180</v>
      </c>
      <c r="D161" s="197">
        <f>INDEX('BEFC_17-18'!$F$1:$F$505,MATCH('Base Analysis'!$A161,'BEFC_17-18'!A:A,0))</f>
        <v>1.1718</v>
      </c>
      <c r="E161" s="197">
        <f t="shared" si="18"/>
        <v>153</v>
      </c>
      <c r="F161" s="201">
        <f t="shared" si="19"/>
        <v>13102.027691037296</v>
      </c>
      <c r="G161" s="211">
        <f t="shared" si="20"/>
        <v>374</v>
      </c>
      <c r="H161" s="202">
        <f t="shared" si="21"/>
        <v>11116.188448005623</v>
      </c>
      <c r="I161" s="211">
        <f t="shared" si="22"/>
        <v>333</v>
      </c>
      <c r="K161" s="202">
        <f>INDEX('LECI_17-18'!$L$1:$L$506,MATCH('Base Analysis'!$A161,'LECI_17-18'!A:A,0))</f>
        <v>18595760.309999999</v>
      </c>
      <c r="L161" s="203">
        <f>INDEX('BEFC_17-18'!$T$1:$T$506,MATCH('Base Analysis'!$A161,'BEFC_17-18'!A:A,0))</f>
        <v>1419.3040000000001</v>
      </c>
      <c r="M161" s="203">
        <f>INDEX('BEFC_17-18'!$Z$1:$Z$506,MATCH('Base Analysis'!$A161,'BEFC_17-18'!A:A,0))</f>
        <v>253.55</v>
      </c>
      <c r="O161" s="202">
        <f>INDEX('BEFC_17-18'!$AF$1:$AF$505,MATCH('Base Analysis'!$A161,'BEFC_17-18'!A:A,0))</f>
        <v>9298144.9100000001</v>
      </c>
      <c r="P161" s="203">
        <f>INDEX('BEFC_17-18'!$AC$1:$AC$506,MATCH('Base Analysis'!$A161,'BEFC_17-18'!A:A,0))</f>
        <v>1921.915</v>
      </c>
      <c r="Q161" s="201">
        <f t="shared" si="23"/>
        <v>3575180.3892161832</v>
      </c>
      <c r="R161" s="201">
        <f t="shared" si="24"/>
        <v>5722964.5207838174</v>
      </c>
      <c r="S161" s="204">
        <f t="shared" si="25"/>
        <v>2.600748465181224</v>
      </c>
      <c r="U161" s="203">
        <f t="shared" si="26"/>
        <v>1672.854</v>
      </c>
      <c r="V161" s="202"/>
    </row>
    <row r="162" spans="1:22" x14ac:dyDescent="0.2">
      <c r="A162" s="199">
        <v>108111303</v>
      </c>
      <c r="B162" s="200" t="s">
        <v>182</v>
      </c>
      <c r="C162" s="200" t="s">
        <v>180</v>
      </c>
      <c r="D162" s="197">
        <f>INDEX('BEFC_17-18'!$F$1:$F$505,MATCH('Base Analysis'!$A162,'BEFC_17-18'!A:A,0))</f>
        <v>1.0577000000000001</v>
      </c>
      <c r="E162" s="197">
        <f t="shared" si="18"/>
        <v>233</v>
      </c>
      <c r="F162" s="201">
        <f t="shared" si="19"/>
        <v>11667.007144717725</v>
      </c>
      <c r="G162" s="211">
        <f t="shared" si="20"/>
        <v>479</v>
      </c>
      <c r="H162" s="202">
        <f t="shared" si="21"/>
        <v>10428.586546512013</v>
      </c>
      <c r="I162" s="211">
        <f t="shared" si="22"/>
        <v>411</v>
      </c>
      <c r="K162" s="202">
        <f>INDEX('LECI_17-18'!$L$1:$L$506,MATCH('Base Analysis'!$A162,'LECI_17-18'!A:A,0))</f>
        <v>19842044.050000001</v>
      </c>
      <c r="L162" s="203">
        <f>INDEX('BEFC_17-18'!$T$1:$T$506,MATCH('Base Analysis'!$A162,'BEFC_17-18'!A:A,0))</f>
        <v>1700.6969999999999</v>
      </c>
      <c r="M162" s="203">
        <f>INDEX('BEFC_17-18'!$Z$1:$Z$506,MATCH('Base Analysis'!$A162,'BEFC_17-18'!A:A,0))</f>
        <v>201.96199999999999</v>
      </c>
      <c r="O162" s="202">
        <f>INDEX('BEFC_17-18'!$AF$1:$AF$505,MATCH('Base Analysis'!$A162,'BEFC_17-18'!A:A,0))</f>
        <v>7140688.5199999996</v>
      </c>
      <c r="P162" s="203">
        <f>INDEX('BEFC_17-18'!$AC$1:$AC$506,MATCH('Base Analysis'!$A162,'BEFC_17-18'!A:A,0))</f>
        <v>1395.0989999999999</v>
      </c>
      <c r="Q162" s="201">
        <f t="shared" si="23"/>
        <v>2595187.9171634065</v>
      </c>
      <c r="R162" s="201">
        <f t="shared" si="24"/>
        <v>4545500.6028365931</v>
      </c>
      <c r="S162" s="204">
        <f t="shared" si="25"/>
        <v>2.7515111613978682</v>
      </c>
      <c r="U162" s="203">
        <f t="shared" si="26"/>
        <v>1902.6589999999999</v>
      </c>
      <c r="V162" s="202"/>
    </row>
    <row r="163" spans="1:22" x14ac:dyDescent="0.2">
      <c r="A163" s="199">
        <v>108111403</v>
      </c>
      <c r="B163" s="200" t="s">
        <v>183</v>
      </c>
      <c r="C163" s="200" t="s">
        <v>180</v>
      </c>
      <c r="D163" s="197">
        <f>INDEX('BEFC_17-18'!$F$1:$F$505,MATCH('Base Analysis'!$A163,'BEFC_17-18'!A:A,0))</f>
        <v>1.2302</v>
      </c>
      <c r="E163" s="197">
        <f t="shared" si="18"/>
        <v>113</v>
      </c>
      <c r="F163" s="201">
        <f t="shared" si="19"/>
        <v>13289.647155415576</v>
      </c>
      <c r="G163" s="211">
        <f t="shared" si="20"/>
        <v>348</v>
      </c>
      <c r="H163" s="202">
        <f t="shared" si="21"/>
        <v>11346.266411381466</v>
      </c>
      <c r="I163" s="211">
        <f t="shared" si="22"/>
        <v>306</v>
      </c>
      <c r="K163" s="202">
        <f>INDEX('LECI_17-18'!$L$1:$L$506,MATCH('Base Analysis'!$A163,'LECI_17-18'!A:A,0))</f>
        <v>10666908.710000001</v>
      </c>
      <c r="L163" s="203">
        <f>INDEX('BEFC_17-18'!$T$1:$T$506,MATCH('Base Analysis'!$A163,'BEFC_17-18'!A:A,0))</f>
        <v>802.64800000000002</v>
      </c>
      <c r="M163" s="203">
        <f>INDEX('BEFC_17-18'!$Z$1:$Z$506,MATCH('Base Analysis'!$A163,'BEFC_17-18'!A:A,0))</f>
        <v>137.477</v>
      </c>
      <c r="O163" s="202">
        <f>INDEX('BEFC_17-18'!$AF$1:$AF$505,MATCH('Base Analysis'!$A163,'BEFC_17-18'!A:A,0))</f>
        <v>5719640.1200000001</v>
      </c>
      <c r="P163" s="203">
        <f>INDEX('BEFC_17-18'!$AC$1:$AC$506,MATCH('Base Analysis'!$A163,'BEFC_17-18'!A:A,0))</f>
        <v>1047.8140000000001</v>
      </c>
      <c r="Q163" s="201">
        <f t="shared" si="23"/>
        <v>1949162.1972595907</v>
      </c>
      <c r="R163" s="201">
        <f t="shared" si="24"/>
        <v>3770477.9227404092</v>
      </c>
      <c r="S163" s="204">
        <f t="shared" si="25"/>
        <v>2.93440952632956</v>
      </c>
      <c r="U163" s="203">
        <f t="shared" si="26"/>
        <v>940.125</v>
      </c>
      <c r="V163" s="202"/>
    </row>
    <row r="164" spans="1:22" x14ac:dyDescent="0.2">
      <c r="A164" s="199">
        <v>108112003</v>
      </c>
      <c r="B164" s="200" t="s">
        <v>184</v>
      </c>
      <c r="C164" s="200" t="s">
        <v>180</v>
      </c>
      <c r="D164" s="197">
        <f>INDEX('BEFC_17-18'!$F$1:$F$505,MATCH('Base Analysis'!$A164,'BEFC_17-18'!A:A,0))</f>
        <v>1.3896999999999999</v>
      </c>
      <c r="E164" s="197">
        <f t="shared" si="18"/>
        <v>46</v>
      </c>
      <c r="F164" s="201">
        <f t="shared" si="19"/>
        <v>15878.073982562557</v>
      </c>
      <c r="G164" s="211">
        <f t="shared" si="20"/>
        <v>126</v>
      </c>
      <c r="H164" s="202">
        <f t="shared" si="21"/>
        <v>12992.532028404457</v>
      </c>
      <c r="I164" s="211">
        <f t="shared" si="22"/>
        <v>155</v>
      </c>
      <c r="K164" s="202">
        <f>INDEX('LECI_17-18'!$L$1:$L$506,MATCH('Base Analysis'!$A164,'LECI_17-18'!A:A,0))</f>
        <v>10976052.08</v>
      </c>
      <c r="L164" s="203">
        <f>INDEX('BEFC_17-18'!$T$1:$T$506,MATCH('Base Analysis'!$A164,'BEFC_17-18'!A:A,0))</f>
        <v>691.27099999999996</v>
      </c>
      <c r="M164" s="203">
        <f>INDEX('BEFC_17-18'!$Z$1:$Z$506,MATCH('Base Analysis'!$A164,'BEFC_17-18'!A:A,0))</f>
        <v>153.52600000000001</v>
      </c>
      <c r="O164" s="202">
        <f>INDEX('BEFC_17-18'!$AF$1:$AF$505,MATCH('Base Analysis'!$A164,'BEFC_17-18'!A:A,0))</f>
        <v>5146863.7300000004</v>
      </c>
      <c r="P164" s="203">
        <f>INDEX('BEFC_17-18'!$AC$1:$AC$506,MATCH('Base Analysis'!$A164,'BEFC_17-18'!A:A,0))</f>
        <v>1365.8340000000001</v>
      </c>
      <c r="Q164" s="201">
        <f t="shared" si="23"/>
        <v>2540748.6448280476</v>
      </c>
      <c r="R164" s="201">
        <f t="shared" si="24"/>
        <v>2606115.0851719528</v>
      </c>
      <c r="S164" s="204">
        <f t="shared" si="25"/>
        <v>2.0257272361345011</v>
      </c>
      <c r="U164" s="203">
        <f t="shared" si="26"/>
        <v>844.79700000000003</v>
      </c>
      <c r="V164" s="202"/>
    </row>
    <row r="165" spans="1:22" x14ac:dyDescent="0.2">
      <c r="A165" s="199">
        <v>108112203</v>
      </c>
      <c r="B165" s="200" t="s">
        <v>185</v>
      </c>
      <c r="C165" s="200" t="s">
        <v>180</v>
      </c>
      <c r="D165" s="197">
        <f>INDEX('BEFC_17-18'!$F$1:$F$505,MATCH('Base Analysis'!$A165,'BEFC_17-18'!A:A,0))</f>
        <v>1.0905</v>
      </c>
      <c r="E165" s="197">
        <f t="shared" si="18"/>
        <v>204</v>
      </c>
      <c r="F165" s="201">
        <f t="shared" si="19"/>
        <v>12587.364086470927</v>
      </c>
      <c r="G165" s="211">
        <f t="shared" si="20"/>
        <v>416</v>
      </c>
      <c r="H165" s="202">
        <f t="shared" si="21"/>
        <v>10939.329342393596</v>
      </c>
      <c r="I165" s="211">
        <f t="shared" si="22"/>
        <v>353</v>
      </c>
      <c r="K165" s="202">
        <f>INDEX('LECI_17-18'!$L$1:$L$506,MATCH('Base Analysis'!$A165,'LECI_17-18'!A:A,0))</f>
        <v>23737414.829999998</v>
      </c>
      <c r="L165" s="203">
        <f>INDEX('BEFC_17-18'!$T$1:$T$506,MATCH('Base Analysis'!$A165,'BEFC_17-18'!A:A,0))</f>
        <v>1885.8130000000001</v>
      </c>
      <c r="M165" s="203">
        <f>INDEX('BEFC_17-18'!$Z$1:$Z$506,MATCH('Base Analysis'!$A165,'BEFC_17-18'!A:A,0))</f>
        <v>284.10199999999998</v>
      </c>
      <c r="O165" s="202">
        <f>INDEX('BEFC_17-18'!$AF$1:$AF$505,MATCH('Base Analysis'!$A165,'BEFC_17-18'!A:A,0))</f>
        <v>12229941.300000001</v>
      </c>
      <c r="P165" s="203">
        <f>INDEX('BEFC_17-18'!$AC$1:$AC$506,MATCH('Base Analysis'!$A165,'BEFC_17-18'!A:A,0))</f>
        <v>1962.299</v>
      </c>
      <c r="Q165" s="201">
        <f t="shared" si="23"/>
        <v>3650303.4226688109</v>
      </c>
      <c r="R165" s="201">
        <f t="shared" si="24"/>
        <v>8579637.8773311898</v>
      </c>
      <c r="S165" s="204">
        <f t="shared" si="25"/>
        <v>3.3503903330475588</v>
      </c>
      <c r="U165" s="203">
        <f t="shared" si="26"/>
        <v>2169.915</v>
      </c>
      <c r="V165" s="202"/>
    </row>
    <row r="166" spans="1:22" x14ac:dyDescent="0.2">
      <c r="A166" s="199">
        <v>108112502</v>
      </c>
      <c r="B166" s="200" t="s">
        <v>186</v>
      </c>
      <c r="C166" s="200" t="s">
        <v>180</v>
      </c>
      <c r="D166" s="197">
        <f>INDEX('BEFC_17-18'!$F$1:$F$505,MATCH('Base Analysis'!$A166,'BEFC_17-18'!A:A,0))</f>
        <v>1.9091</v>
      </c>
      <c r="E166" s="197">
        <f t="shared" si="18"/>
        <v>4</v>
      </c>
      <c r="F166" s="201">
        <f t="shared" si="19"/>
        <v>13583.873768294183</v>
      </c>
      <c r="G166" s="211">
        <f t="shared" si="20"/>
        <v>312</v>
      </c>
      <c r="H166" s="202">
        <f t="shared" si="21"/>
        <v>9046.247673580121</v>
      </c>
      <c r="I166" s="211">
        <f t="shared" si="22"/>
        <v>481</v>
      </c>
      <c r="K166" s="202">
        <f>INDEX('LECI_17-18'!$L$1:$L$506,MATCH('Base Analysis'!$A166,'LECI_17-18'!A:A,0))</f>
        <v>42214360</v>
      </c>
      <c r="L166" s="203">
        <f>INDEX('BEFC_17-18'!$T$1:$T$506,MATCH('Base Analysis'!$A166,'BEFC_17-18'!A:A,0))</f>
        <v>3107.6819999999998</v>
      </c>
      <c r="M166" s="203">
        <f>INDEX('BEFC_17-18'!$Z$1:$Z$506,MATCH('Base Analysis'!$A166,'BEFC_17-18'!A:A,0))</f>
        <v>1558.8230000000001</v>
      </c>
      <c r="O166" s="202">
        <f>INDEX('BEFC_17-18'!$AF$1:$AF$505,MATCH('Base Analysis'!$A166,'BEFC_17-18'!A:A,0))</f>
        <v>16764963.82</v>
      </c>
      <c r="P166" s="203">
        <f>INDEX('BEFC_17-18'!$AC$1:$AC$506,MATCH('Base Analysis'!$A166,'BEFC_17-18'!A:A,0))</f>
        <v>11131.638999999999</v>
      </c>
      <c r="Q166" s="201">
        <f t="shared" si="23"/>
        <v>20707272.40935944</v>
      </c>
      <c r="R166" s="201">
        <f t="shared" si="24"/>
        <v>-3942308.5893594399</v>
      </c>
      <c r="S166" s="204">
        <f t="shared" si="25"/>
        <v>0.80961719576463564</v>
      </c>
      <c r="U166" s="203">
        <f t="shared" si="26"/>
        <v>4666.5050000000001</v>
      </c>
      <c r="V166" s="202"/>
    </row>
    <row r="167" spans="1:22" x14ac:dyDescent="0.2">
      <c r="A167" s="199">
        <v>108114503</v>
      </c>
      <c r="B167" s="200" t="s">
        <v>187</v>
      </c>
      <c r="C167" s="200" t="s">
        <v>180</v>
      </c>
      <c r="D167" s="197">
        <f>INDEX('BEFC_17-18'!$F$1:$F$505,MATCH('Base Analysis'!$A167,'BEFC_17-18'!A:A,0))</f>
        <v>1.1999</v>
      </c>
      <c r="E167" s="197">
        <f t="shared" si="18"/>
        <v>131</v>
      </c>
      <c r="F167" s="201">
        <f t="shared" si="19"/>
        <v>13892.44309805072</v>
      </c>
      <c r="G167" s="211">
        <f t="shared" si="20"/>
        <v>270</v>
      </c>
      <c r="H167" s="202">
        <f t="shared" si="21"/>
        <v>11296.55084581982</v>
      </c>
      <c r="I167" s="211">
        <f t="shared" si="22"/>
        <v>314</v>
      </c>
      <c r="K167" s="202">
        <f>INDEX('LECI_17-18'!$L$1:$L$506,MATCH('Base Analysis'!$A167,'LECI_17-18'!A:A,0))</f>
        <v>14963772.74</v>
      </c>
      <c r="L167" s="203">
        <f>INDEX('BEFC_17-18'!$T$1:$T$506,MATCH('Base Analysis'!$A167,'BEFC_17-18'!A:A,0))</f>
        <v>1077.116</v>
      </c>
      <c r="M167" s="203">
        <f>INDEX('BEFC_17-18'!$Z$1:$Z$506,MATCH('Base Analysis'!$A167,'BEFC_17-18'!A:A,0))</f>
        <v>247.51599999999999</v>
      </c>
      <c r="O167" s="202">
        <f>INDEX('BEFC_17-18'!$AF$1:$AF$505,MATCH('Base Analysis'!$A167,'BEFC_17-18'!A:A,0))</f>
        <v>8469189.1699999999</v>
      </c>
      <c r="P167" s="203">
        <f>INDEX('BEFC_17-18'!$AC$1:$AC$506,MATCH('Base Analysis'!$A167,'BEFC_17-18'!A:A,0))</f>
        <v>1620.0450000000001</v>
      </c>
      <c r="Q167" s="201">
        <f t="shared" si="23"/>
        <v>3013636.4582448923</v>
      </c>
      <c r="R167" s="201">
        <f t="shared" si="24"/>
        <v>5455552.7117551081</v>
      </c>
      <c r="S167" s="204">
        <f t="shared" si="25"/>
        <v>2.8102889274615293</v>
      </c>
      <c r="U167" s="203">
        <f t="shared" si="26"/>
        <v>1324.6320000000001</v>
      </c>
      <c r="V167" s="202"/>
    </row>
    <row r="168" spans="1:22" x14ac:dyDescent="0.2">
      <c r="A168" s="199">
        <v>108116003</v>
      </c>
      <c r="B168" s="200" t="s">
        <v>188</v>
      </c>
      <c r="C168" s="200" t="s">
        <v>180</v>
      </c>
      <c r="D168" s="197">
        <f>INDEX('BEFC_17-18'!$F$1:$F$505,MATCH('Base Analysis'!$A168,'BEFC_17-18'!A:A,0))</f>
        <v>1.1476</v>
      </c>
      <c r="E168" s="197">
        <f t="shared" si="18"/>
        <v>168</v>
      </c>
      <c r="F168" s="201">
        <f t="shared" si="19"/>
        <v>12392.791937157714</v>
      </c>
      <c r="G168" s="211">
        <f t="shared" si="20"/>
        <v>433</v>
      </c>
      <c r="H168" s="202">
        <f t="shared" si="21"/>
        <v>10876.675778358445</v>
      </c>
      <c r="I168" s="211">
        <f t="shared" si="22"/>
        <v>361</v>
      </c>
      <c r="K168" s="202">
        <f>INDEX('LECI_17-18'!$L$1:$L$506,MATCH('Base Analysis'!$A168,'LECI_17-18'!A:A,0))</f>
        <v>20850054.510000002</v>
      </c>
      <c r="L168" s="203">
        <f>INDEX('BEFC_17-18'!$T$1:$T$506,MATCH('Base Analysis'!$A168,'BEFC_17-18'!A:A,0))</f>
        <v>1682.434</v>
      </c>
      <c r="M168" s="203">
        <f>INDEX('BEFC_17-18'!$Z$1:$Z$506,MATCH('Base Analysis'!$A168,'BEFC_17-18'!A:A,0))</f>
        <v>234.517</v>
      </c>
      <c r="O168" s="202">
        <f>INDEX('BEFC_17-18'!$AF$1:$AF$505,MATCH('Base Analysis'!$A168,'BEFC_17-18'!A:A,0))</f>
        <v>9299688.5999999996</v>
      </c>
      <c r="P168" s="203">
        <f>INDEX('BEFC_17-18'!$AC$1:$AC$506,MATCH('Base Analysis'!$A168,'BEFC_17-18'!A:A,0))</f>
        <v>1824.4739999999999</v>
      </c>
      <c r="Q168" s="201">
        <f t="shared" si="23"/>
        <v>3393918.9118326292</v>
      </c>
      <c r="R168" s="201">
        <f t="shared" si="24"/>
        <v>5905769.6881673709</v>
      </c>
      <c r="S168" s="204">
        <f t="shared" si="25"/>
        <v>2.7401033559102936</v>
      </c>
      <c r="U168" s="203">
        <f t="shared" si="26"/>
        <v>1916.951</v>
      </c>
      <c r="V168" s="202"/>
    </row>
    <row r="169" spans="1:22" x14ac:dyDescent="0.2">
      <c r="A169" s="199">
        <v>108116303</v>
      </c>
      <c r="B169" s="200" t="s">
        <v>189</v>
      </c>
      <c r="C169" s="200" t="s">
        <v>180</v>
      </c>
      <c r="D169" s="197">
        <f>INDEX('BEFC_17-18'!$F$1:$F$505,MATCH('Base Analysis'!$A169,'BEFC_17-18'!A:A,0))</f>
        <v>1.2193000000000001</v>
      </c>
      <c r="E169" s="197">
        <f t="shared" si="18"/>
        <v>119</v>
      </c>
      <c r="F169" s="201">
        <f t="shared" si="19"/>
        <v>13026.659551831977</v>
      </c>
      <c r="G169" s="211">
        <f t="shared" si="20"/>
        <v>381</v>
      </c>
      <c r="H169" s="202">
        <f t="shared" si="21"/>
        <v>10995.159881230284</v>
      </c>
      <c r="I169" s="211">
        <f t="shared" si="22"/>
        <v>347</v>
      </c>
      <c r="K169" s="202">
        <f>INDEX('LECI_17-18'!$L$1:$L$506,MATCH('Base Analysis'!$A169,'LECI_17-18'!A:A,0))</f>
        <v>11742270</v>
      </c>
      <c r="L169" s="203">
        <f>INDEX('BEFC_17-18'!$T$1:$T$506,MATCH('Base Analysis'!$A169,'BEFC_17-18'!A:A,0))</f>
        <v>901.40300000000002</v>
      </c>
      <c r="M169" s="203">
        <f>INDEX('BEFC_17-18'!$Z$1:$Z$506,MATCH('Base Analysis'!$A169,'BEFC_17-18'!A:A,0))</f>
        <v>166.54599999999999</v>
      </c>
      <c r="O169" s="202">
        <f>INDEX('BEFC_17-18'!$AF$1:$AF$505,MATCH('Base Analysis'!$A169,'BEFC_17-18'!A:A,0))</f>
        <v>6553829.79</v>
      </c>
      <c r="P169" s="203">
        <f>INDEX('BEFC_17-18'!$AC$1:$AC$506,MATCH('Base Analysis'!$A169,'BEFC_17-18'!A:A,0))</f>
        <v>1271.3800000000001</v>
      </c>
      <c r="Q169" s="201">
        <f t="shared" si="23"/>
        <v>2365043.6378516592</v>
      </c>
      <c r="R169" s="201">
        <f t="shared" si="24"/>
        <v>4188786.1521483408</v>
      </c>
      <c r="S169" s="204">
        <f t="shared" si="25"/>
        <v>2.7711242554295188</v>
      </c>
      <c r="U169" s="203">
        <f t="shared" si="26"/>
        <v>1067.9490000000001</v>
      </c>
      <c r="V169" s="202"/>
    </row>
    <row r="170" spans="1:22" x14ac:dyDescent="0.2">
      <c r="A170" s="199">
        <v>108116503</v>
      </c>
      <c r="B170" s="200" t="s">
        <v>190</v>
      </c>
      <c r="C170" s="200" t="s">
        <v>180</v>
      </c>
      <c r="D170" s="197">
        <f>INDEX('BEFC_17-18'!$F$1:$F$505,MATCH('Base Analysis'!$A170,'BEFC_17-18'!A:A,0))</f>
        <v>1.0424</v>
      </c>
      <c r="E170" s="197">
        <f t="shared" si="18"/>
        <v>250</v>
      </c>
      <c r="F170" s="201">
        <f t="shared" si="19"/>
        <v>11334.073182932476</v>
      </c>
      <c r="G170" s="211">
        <f t="shared" si="20"/>
        <v>490</v>
      </c>
      <c r="H170" s="202">
        <f t="shared" si="21"/>
        <v>9863.6906314100506</v>
      </c>
      <c r="I170" s="211">
        <f t="shared" si="22"/>
        <v>444</v>
      </c>
      <c r="K170" s="202">
        <f>INDEX('LECI_17-18'!$L$1:$L$506,MATCH('Base Analysis'!$A170,'LECI_17-18'!A:A,0))</f>
        <v>18239413.940000001</v>
      </c>
      <c r="L170" s="203">
        <f>INDEX('BEFC_17-18'!$T$1:$T$506,MATCH('Base Analysis'!$A170,'BEFC_17-18'!A:A,0))</f>
        <v>1609.2550000000001</v>
      </c>
      <c r="M170" s="203">
        <f>INDEX('BEFC_17-18'!$Z$1:$Z$506,MATCH('Base Analysis'!$A170,'BEFC_17-18'!A:A,0))</f>
        <v>239.892</v>
      </c>
      <c r="O170" s="202">
        <f>INDEX('BEFC_17-18'!$AF$1:$AF$505,MATCH('Base Analysis'!$A170,'BEFC_17-18'!A:A,0))</f>
        <v>3036332.79</v>
      </c>
      <c r="P170" s="203">
        <f>INDEX('BEFC_17-18'!$AC$1:$AC$506,MATCH('Base Analysis'!$A170,'BEFC_17-18'!A:A,0))</f>
        <v>1840.7449999999999</v>
      </c>
      <c r="Q170" s="201">
        <f t="shared" si="23"/>
        <v>3424186.5147770545</v>
      </c>
      <c r="R170" s="201">
        <f t="shared" si="24"/>
        <v>-387853.72477705451</v>
      </c>
      <c r="S170" s="204">
        <f t="shared" si="25"/>
        <v>0.88673113362742528</v>
      </c>
      <c r="U170" s="203">
        <f t="shared" si="26"/>
        <v>1849.1470000000002</v>
      </c>
      <c r="V170" s="202"/>
    </row>
    <row r="171" spans="1:22" x14ac:dyDescent="0.2">
      <c r="A171" s="199">
        <v>108118503</v>
      </c>
      <c r="B171" s="200" t="s">
        <v>191</v>
      </c>
      <c r="C171" s="200" t="s">
        <v>180</v>
      </c>
      <c r="D171" s="197">
        <f>INDEX('BEFC_17-18'!$F$1:$F$505,MATCH('Base Analysis'!$A171,'BEFC_17-18'!A:A,0))</f>
        <v>0.86</v>
      </c>
      <c r="E171" s="197">
        <f t="shared" si="18"/>
        <v>372</v>
      </c>
      <c r="F171" s="201">
        <f t="shared" si="19"/>
        <v>13028.827420369156</v>
      </c>
      <c r="G171" s="211">
        <f t="shared" si="20"/>
        <v>380</v>
      </c>
      <c r="H171" s="202">
        <f t="shared" si="21"/>
        <v>11557.311767524579</v>
      </c>
      <c r="I171" s="211">
        <f t="shared" si="22"/>
        <v>282</v>
      </c>
      <c r="K171" s="202">
        <f>INDEX('LECI_17-18'!$L$1:$L$506,MATCH('Base Analysis'!$A171,'LECI_17-18'!A:A,0))</f>
        <v>19391689.809999999</v>
      </c>
      <c r="L171" s="203">
        <f>INDEX('BEFC_17-18'!$T$1:$T$506,MATCH('Base Analysis'!$A171,'BEFC_17-18'!A:A,0))</f>
        <v>1488.3679999999999</v>
      </c>
      <c r="M171" s="203">
        <f>INDEX('BEFC_17-18'!$Z$1:$Z$506,MATCH('Base Analysis'!$A171,'BEFC_17-18'!A:A,0))</f>
        <v>189.50399999999999</v>
      </c>
      <c r="O171" s="202">
        <f>INDEX('BEFC_17-18'!$AF$1:$AF$505,MATCH('Base Analysis'!$A171,'BEFC_17-18'!A:A,0))</f>
        <v>3833812.92</v>
      </c>
      <c r="P171" s="203">
        <f>INDEX('BEFC_17-18'!$AC$1:$AC$506,MATCH('Base Analysis'!$A171,'BEFC_17-18'!A:A,0))</f>
        <v>1186.423</v>
      </c>
      <c r="Q171" s="201">
        <f t="shared" si="23"/>
        <v>2207005.1188086011</v>
      </c>
      <c r="R171" s="201">
        <f t="shared" si="24"/>
        <v>1626807.8011913989</v>
      </c>
      <c r="S171" s="204">
        <f t="shared" si="25"/>
        <v>1.7371110231360007</v>
      </c>
      <c r="U171" s="203">
        <f t="shared" si="26"/>
        <v>1677.8719999999998</v>
      </c>
      <c r="V171" s="202"/>
    </row>
    <row r="172" spans="1:22" x14ac:dyDescent="0.2">
      <c r="A172" s="199">
        <v>108561003</v>
      </c>
      <c r="B172" s="200" t="s">
        <v>192</v>
      </c>
      <c r="C172" s="200" t="s">
        <v>193</v>
      </c>
      <c r="D172" s="197">
        <f>INDEX('BEFC_17-18'!$F$1:$F$505,MATCH('Base Analysis'!$A172,'BEFC_17-18'!A:A,0))</f>
        <v>1.1952</v>
      </c>
      <c r="E172" s="197">
        <f t="shared" si="18"/>
        <v>133</v>
      </c>
      <c r="F172" s="201">
        <f t="shared" si="19"/>
        <v>13093.50326876482</v>
      </c>
      <c r="G172" s="211">
        <f t="shared" si="20"/>
        <v>376</v>
      </c>
      <c r="H172" s="202">
        <f t="shared" si="21"/>
        <v>9405.6993657599141</v>
      </c>
      <c r="I172" s="211">
        <f t="shared" si="22"/>
        <v>469</v>
      </c>
      <c r="K172" s="202">
        <f>INDEX('LECI_17-18'!$L$1:$L$506,MATCH('Base Analysis'!$A172,'LECI_17-18'!A:A,0))</f>
        <v>10170326.289999999</v>
      </c>
      <c r="L172" s="203">
        <f>INDEX('BEFC_17-18'!$T$1:$T$506,MATCH('Base Analysis'!$A172,'BEFC_17-18'!A:A,0))</f>
        <v>776.74599999999998</v>
      </c>
      <c r="M172" s="203">
        <f>INDEX('BEFC_17-18'!$Z$1:$Z$506,MATCH('Base Analysis'!$A172,'BEFC_17-18'!A:A,0))</f>
        <v>304.548</v>
      </c>
      <c r="O172" s="202">
        <f>INDEX('BEFC_17-18'!$AF$1:$AF$505,MATCH('Base Analysis'!$A172,'BEFC_17-18'!A:A,0))</f>
        <v>5057797.1100000003</v>
      </c>
      <c r="P172" s="203">
        <f>INDEX('BEFC_17-18'!$AC$1:$AC$506,MATCH('Base Analysis'!$A172,'BEFC_17-18'!A:A,0))</f>
        <v>1214.9739999999999</v>
      </c>
      <c r="Q172" s="201">
        <f t="shared" si="23"/>
        <v>2260116.1956733484</v>
      </c>
      <c r="R172" s="201">
        <f t="shared" si="24"/>
        <v>2797680.914326652</v>
      </c>
      <c r="S172" s="204">
        <f t="shared" si="25"/>
        <v>2.2378482662450674</v>
      </c>
      <c r="U172" s="203">
        <f t="shared" si="26"/>
        <v>1081.2939999999999</v>
      </c>
      <c r="V172" s="202"/>
    </row>
    <row r="173" spans="1:22" x14ac:dyDescent="0.2">
      <c r="A173" s="199">
        <v>108561803</v>
      </c>
      <c r="B173" s="200" t="s">
        <v>194</v>
      </c>
      <c r="C173" s="200" t="s">
        <v>193</v>
      </c>
      <c r="D173" s="197">
        <f>INDEX('BEFC_17-18'!$F$1:$F$505,MATCH('Base Analysis'!$A173,'BEFC_17-18'!A:A,0))</f>
        <v>1.1715</v>
      </c>
      <c r="E173" s="197">
        <f t="shared" si="18"/>
        <v>154</v>
      </c>
      <c r="F173" s="201">
        <f t="shared" si="19"/>
        <v>12448.488016146997</v>
      </c>
      <c r="G173" s="211">
        <f t="shared" si="20"/>
        <v>426</v>
      </c>
      <c r="H173" s="202">
        <f t="shared" si="21"/>
        <v>10416.668955493473</v>
      </c>
      <c r="I173" s="211">
        <f t="shared" si="22"/>
        <v>413</v>
      </c>
      <c r="K173" s="202">
        <f>INDEX('LECI_17-18'!$L$1:$L$506,MATCH('Base Analysis'!$A173,'LECI_17-18'!A:A,0))</f>
        <v>12606534.02</v>
      </c>
      <c r="L173" s="203">
        <f>INDEX('BEFC_17-18'!$T$1:$T$506,MATCH('Base Analysis'!$A173,'BEFC_17-18'!A:A,0))</f>
        <v>1012.696</v>
      </c>
      <c r="M173" s="203">
        <f>INDEX('BEFC_17-18'!$Z$1:$Z$506,MATCH('Base Analysis'!$A173,'BEFC_17-18'!A:A,0))</f>
        <v>197.53100000000001</v>
      </c>
      <c r="O173" s="202">
        <f>INDEX('BEFC_17-18'!$AF$1:$AF$505,MATCH('Base Analysis'!$A173,'BEFC_17-18'!A:A,0))</f>
        <v>6594050.21</v>
      </c>
      <c r="P173" s="203">
        <f>INDEX('BEFC_17-18'!$AC$1:$AC$506,MATCH('Base Analysis'!$A173,'BEFC_17-18'!A:A,0))</f>
        <v>1041.6379999999999</v>
      </c>
      <c r="Q173" s="201">
        <f t="shared" si="23"/>
        <v>1937673.4924605754</v>
      </c>
      <c r="R173" s="201">
        <f t="shared" si="24"/>
        <v>4656376.7175394241</v>
      </c>
      <c r="S173" s="204">
        <f t="shared" si="25"/>
        <v>3.4030760268214615</v>
      </c>
      <c r="U173" s="203">
        <f t="shared" si="26"/>
        <v>1210.2270000000001</v>
      </c>
      <c r="V173" s="202"/>
    </row>
    <row r="174" spans="1:22" x14ac:dyDescent="0.2">
      <c r="A174" s="199">
        <v>108565203</v>
      </c>
      <c r="B174" s="200" t="s">
        <v>195</v>
      </c>
      <c r="C174" s="200" t="s">
        <v>193</v>
      </c>
      <c r="D174" s="197">
        <f>INDEX('BEFC_17-18'!$F$1:$F$505,MATCH('Base Analysis'!$A174,'BEFC_17-18'!A:A,0))</f>
        <v>1.1540999999999999</v>
      </c>
      <c r="E174" s="197">
        <f t="shared" si="18"/>
        <v>166</v>
      </c>
      <c r="F174" s="201">
        <f t="shared" si="19"/>
        <v>14643.427715520265</v>
      </c>
      <c r="G174" s="211">
        <f t="shared" si="20"/>
        <v>205</v>
      </c>
      <c r="H174" s="202">
        <f t="shared" si="21"/>
        <v>10998.715237518829</v>
      </c>
      <c r="I174" s="211">
        <f t="shared" si="22"/>
        <v>345</v>
      </c>
      <c r="K174" s="202">
        <f>INDEX('LECI_17-18'!$L$1:$L$506,MATCH('Base Analysis'!$A174,'LECI_17-18'!A:A,0))</f>
        <v>12939020.59</v>
      </c>
      <c r="L174" s="203">
        <f>INDEX('BEFC_17-18'!$T$1:$T$506,MATCH('Base Analysis'!$A174,'BEFC_17-18'!A:A,0))</f>
        <v>883.60599999999999</v>
      </c>
      <c r="M174" s="203">
        <f>INDEX('BEFC_17-18'!$Z$1:$Z$506,MATCH('Base Analysis'!$A174,'BEFC_17-18'!A:A,0))</f>
        <v>292.80599999999998</v>
      </c>
      <c r="O174" s="202">
        <f>INDEX('BEFC_17-18'!$AF$1:$AF$505,MATCH('Base Analysis'!$A174,'BEFC_17-18'!A:A,0))</f>
        <v>7095233.7000000002</v>
      </c>
      <c r="P174" s="203">
        <f>INDEX('BEFC_17-18'!$AC$1:$AC$506,MATCH('Base Analysis'!$A174,'BEFC_17-18'!A:A,0))</f>
        <v>1093.905</v>
      </c>
      <c r="Q174" s="201">
        <f t="shared" si="23"/>
        <v>2034901.4933883804</v>
      </c>
      <c r="R174" s="201">
        <f t="shared" si="24"/>
        <v>5060332.2066116203</v>
      </c>
      <c r="S174" s="204">
        <f t="shared" si="25"/>
        <v>3.4867701080633129</v>
      </c>
      <c r="U174" s="203">
        <f t="shared" si="26"/>
        <v>1176.412</v>
      </c>
      <c r="V174" s="202"/>
    </row>
    <row r="175" spans="1:22" x14ac:dyDescent="0.2">
      <c r="A175" s="199">
        <v>108565503</v>
      </c>
      <c r="B175" s="200" t="s">
        <v>196</v>
      </c>
      <c r="C175" s="200" t="s">
        <v>193</v>
      </c>
      <c r="D175" s="197">
        <f>INDEX('BEFC_17-18'!$F$1:$F$505,MATCH('Base Analysis'!$A175,'BEFC_17-18'!A:A,0))</f>
        <v>1.2496</v>
      </c>
      <c r="E175" s="197">
        <f t="shared" si="18"/>
        <v>104</v>
      </c>
      <c r="F175" s="201">
        <f t="shared" si="19"/>
        <v>13865.650219608924</v>
      </c>
      <c r="G175" s="211">
        <f t="shared" si="20"/>
        <v>272</v>
      </c>
      <c r="H175" s="202">
        <f t="shared" si="21"/>
        <v>10860.899794020148</v>
      </c>
      <c r="I175" s="211">
        <f t="shared" si="22"/>
        <v>363</v>
      </c>
      <c r="K175" s="202">
        <f>INDEX('LECI_17-18'!$L$1:$L$506,MATCH('Base Analysis'!$A175,'LECI_17-18'!A:A,0))</f>
        <v>16198032.84</v>
      </c>
      <c r="L175" s="203">
        <f>INDEX('BEFC_17-18'!$T$1:$T$506,MATCH('Base Analysis'!$A175,'BEFC_17-18'!A:A,0))</f>
        <v>1168.213</v>
      </c>
      <c r="M175" s="203">
        <f>INDEX('BEFC_17-18'!$Z$1:$Z$506,MATCH('Base Analysis'!$A175,'BEFC_17-18'!A:A,0))</f>
        <v>323.19499999999999</v>
      </c>
      <c r="O175" s="202">
        <f>INDEX('BEFC_17-18'!$AF$1:$AF$505,MATCH('Base Analysis'!$A175,'BEFC_17-18'!A:A,0))</f>
        <v>7356236.7199999997</v>
      </c>
      <c r="P175" s="203">
        <f>INDEX('BEFC_17-18'!$AC$1:$AC$506,MATCH('Base Analysis'!$A175,'BEFC_17-18'!A:A,0))</f>
        <v>1797.085</v>
      </c>
      <c r="Q175" s="201">
        <f t="shared" si="23"/>
        <v>3342969.4079886805</v>
      </c>
      <c r="R175" s="201">
        <f t="shared" si="24"/>
        <v>4013267.3120113192</v>
      </c>
      <c r="S175" s="204">
        <f t="shared" si="25"/>
        <v>2.2005097331793797</v>
      </c>
      <c r="U175" s="203">
        <f t="shared" si="26"/>
        <v>1491.4079999999999</v>
      </c>
      <c r="V175" s="202"/>
    </row>
    <row r="176" spans="1:22" x14ac:dyDescent="0.2">
      <c r="A176" s="199">
        <v>108566303</v>
      </c>
      <c r="B176" s="200" t="s">
        <v>197</v>
      </c>
      <c r="C176" s="200" t="s">
        <v>193</v>
      </c>
      <c r="D176" s="197">
        <f>INDEX('BEFC_17-18'!$F$1:$F$505,MATCH('Base Analysis'!$A176,'BEFC_17-18'!A:A,0))</f>
        <v>1.0886</v>
      </c>
      <c r="E176" s="197">
        <f t="shared" si="18"/>
        <v>205</v>
      </c>
      <c r="F176" s="201">
        <f t="shared" si="19"/>
        <v>13447.580573712195</v>
      </c>
      <c r="G176" s="211">
        <f t="shared" si="20"/>
        <v>329</v>
      </c>
      <c r="H176" s="202">
        <f t="shared" si="21"/>
        <v>9970.5882311582518</v>
      </c>
      <c r="I176" s="211">
        <f t="shared" si="22"/>
        <v>435</v>
      </c>
      <c r="K176" s="202">
        <f>INDEX('LECI_17-18'!$L$1:$L$506,MATCH('Base Analysis'!$A176,'LECI_17-18'!A:A,0))</f>
        <v>9926667.7899999991</v>
      </c>
      <c r="L176" s="203">
        <f>INDEX('BEFC_17-18'!$T$1:$T$506,MATCH('Base Analysis'!$A176,'BEFC_17-18'!A:A,0))</f>
        <v>738.17499999999995</v>
      </c>
      <c r="M176" s="203">
        <f>INDEX('BEFC_17-18'!$Z$1:$Z$506,MATCH('Base Analysis'!$A176,'BEFC_17-18'!A:A,0))</f>
        <v>257.42</v>
      </c>
      <c r="O176" s="202">
        <f>INDEX('BEFC_17-18'!$AF$1:$AF$505,MATCH('Base Analysis'!$A176,'BEFC_17-18'!A:A,0))</f>
        <v>3254075.68</v>
      </c>
      <c r="P176" s="203">
        <f>INDEX('BEFC_17-18'!$AC$1:$AC$506,MATCH('Base Analysis'!$A176,'BEFC_17-18'!A:A,0))</f>
        <v>1121.9639999999999</v>
      </c>
      <c r="Q176" s="201">
        <f t="shared" si="23"/>
        <v>2087097.3431221184</v>
      </c>
      <c r="R176" s="201">
        <f t="shared" si="24"/>
        <v>1166978.3368778818</v>
      </c>
      <c r="S176" s="204">
        <f t="shared" si="25"/>
        <v>1.5591393907541382</v>
      </c>
      <c r="U176" s="203">
        <f t="shared" si="26"/>
        <v>995.59500000000003</v>
      </c>
      <c r="V176" s="202"/>
    </row>
    <row r="177" spans="1:22" x14ac:dyDescent="0.2">
      <c r="A177" s="199">
        <v>108567004</v>
      </c>
      <c r="B177" s="200" t="s">
        <v>198</v>
      </c>
      <c r="C177" s="200" t="s">
        <v>193</v>
      </c>
      <c r="D177" s="197">
        <f>INDEX('BEFC_17-18'!$F$1:$F$505,MATCH('Base Analysis'!$A177,'BEFC_17-18'!A:A,0))</f>
        <v>1.3471</v>
      </c>
      <c r="E177" s="197">
        <f t="shared" si="18"/>
        <v>60</v>
      </c>
      <c r="F177" s="201">
        <f t="shared" si="19"/>
        <v>15247.748300447687</v>
      </c>
      <c r="G177" s="211">
        <f t="shared" si="20"/>
        <v>157</v>
      </c>
      <c r="H177" s="202">
        <f t="shared" si="21"/>
        <v>10910.574377768404</v>
      </c>
      <c r="I177" s="211">
        <f t="shared" si="22"/>
        <v>355</v>
      </c>
      <c r="K177" s="202">
        <f>INDEX('LECI_17-18'!$L$1:$L$506,MATCH('Base Analysis'!$A177,'LECI_17-18'!A:A,0))</f>
        <v>4138162.65</v>
      </c>
      <c r="L177" s="203">
        <f>INDEX('BEFC_17-18'!$T$1:$T$506,MATCH('Base Analysis'!$A177,'BEFC_17-18'!A:A,0))</f>
        <v>271.39499999999998</v>
      </c>
      <c r="M177" s="203">
        <f>INDEX('BEFC_17-18'!$Z$1:$Z$506,MATCH('Base Analysis'!$A177,'BEFC_17-18'!A:A,0))</f>
        <v>107.88500000000001</v>
      </c>
      <c r="O177" s="202">
        <f>INDEX('BEFC_17-18'!$AF$1:$AF$505,MATCH('Base Analysis'!$A177,'BEFC_17-18'!A:A,0))</f>
        <v>1913899.05</v>
      </c>
      <c r="P177" s="203">
        <f>INDEX('BEFC_17-18'!$AC$1:$AC$506,MATCH('Base Analysis'!$A177,'BEFC_17-18'!A:A,0))</f>
        <v>362.68200000000002</v>
      </c>
      <c r="Q177" s="201">
        <f t="shared" si="23"/>
        <v>674667.49253827764</v>
      </c>
      <c r="R177" s="201">
        <f t="shared" si="24"/>
        <v>1239231.5574617223</v>
      </c>
      <c r="S177" s="204">
        <f t="shared" si="25"/>
        <v>2.8368034197103604</v>
      </c>
      <c r="U177" s="203">
        <f t="shared" si="26"/>
        <v>379.28</v>
      </c>
      <c r="V177" s="202"/>
    </row>
    <row r="178" spans="1:22" x14ac:dyDescent="0.2">
      <c r="A178" s="199">
        <v>108567204</v>
      </c>
      <c r="B178" s="200" t="s">
        <v>199</v>
      </c>
      <c r="C178" s="200" t="s">
        <v>193</v>
      </c>
      <c r="D178" s="197">
        <f>INDEX('BEFC_17-18'!$F$1:$F$505,MATCH('Base Analysis'!$A178,'BEFC_17-18'!A:A,0))</f>
        <v>1.2753000000000001</v>
      </c>
      <c r="E178" s="197">
        <f t="shared" si="18"/>
        <v>90</v>
      </c>
      <c r="F178" s="201">
        <f t="shared" si="19"/>
        <v>15530.797716230285</v>
      </c>
      <c r="G178" s="211">
        <f t="shared" si="20"/>
        <v>144</v>
      </c>
      <c r="H178" s="202">
        <f t="shared" si="21"/>
        <v>11729.085925253892</v>
      </c>
      <c r="I178" s="211">
        <f t="shared" si="22"/>
        <v>270</v>
      </c>
      <c r="K178" s="202">
        <f>INDEX('LECI_17-18'!$L$1:$L$506,MATCH('Base Analysis'!$A178,'LECI_17-18'!A:A,0))</f>
        <v>7265664.3799999999</v>
      </c>
      <c r="L178" s="203">
        <f>INDEX('BEFC_17-18'!$T$1:$T$506,MATCH('Base Analysis'!$A178,'BEFC_17-18'!A:A,0))</f>
        <v>467.82299999999998</v>
      </c>
      <c r="M178" s="203">
        <f>INDEX('BEFC_17-18'!$Z$1:$Z$506,MATCH('Base Analysis'!$A178,'BEFC_17-18'!A:A,0))</f>
        <v>151.63399999999999</v>
      </c>
      <c r="O178" s="202">
        <f>INDEX('BEFC_17-18'!$AF$1:$AF$505,MATCH('Base Analysis'!$A178,'BEFC_17-18'!A:A,0))</f>
        <v>3832906.3</v>
      </c>
      <c r="P178" s="203">
        <f>INDEX('BEFC_17-18'!$AC$1:$AC$506,MATCH('Base Analysis'!$A178,'BEFC_17-18'!A:A,0))</f>
        <v>846.69600000000003</v>
      </c>
      <c r="Q178" s="201">
        <f t="shared" si="23"/>
        <v>1575038.9246287094</v>
      </c>
      <c r="R178" s="201">
        <f t="shared" si="24"/>
        <v>2257867.3753712904</v>
      </c>
      <c r="S178" s="204">
        <f t="shared" si="25"/>
        <v>2.4335311591766198</v>
      </c>
      <c r="U178" s="203">
        <f t="shared" si="26"/>
        <v>619.45699999999999</v>
      </c>
      <c r="V178" s="202"/>
    </row>
    <row r="179" spans="1:22" x14ac:dyDescent="0.2">
      <c r="A179" s="199">
        <v>108567404</v>
      </c>
      <c r="B179" s="200" t="s">
        <v>200</v>
      </c>
      <c r="C179" s="200" t="s">
        <v>193</v>
      </c>
      <c r="D179" s="197">
        <f>INDEX('BEFC_17-18'!$F$1:$F$505,MATCH('Base Analysis'!$A179,'BEFC_17-18'!A:A,0))</f>
        <v>0.97960000000000003</v>
      </c>
      <c r="E179" s="197">
        <f t="shared" si="18"/>
        <v>291</v>
      </c>
      <c r="F179" s="201">
        <f t="shared" si="19"/>
        <v>17650.172410049294</v>
      </c>
      <c r="G179" s="211">
        <f t="shared" si="20"/>
        <v>58</v>
      </c>
      <c r="H179" s="202">
        <f t="shared" si="21"/>
        <v>12498.415661724328</v>
      </c>
      <c r="I179" s="211">
        <f t="shared" si="22"/>
        <v>189</v>
      </c>
      <c r="K179" s="202">
        <f>INDEX('LECI_17-18'!$L$1:$L$506,MATCH('Base Analysis'!$A179,'LECI_17-18'!A:A,0))</f>
        <v>5689903.7300000004</v>
      </c>
      <c r="L179" s="203">
        <f>INDEX('BEFC_17-18'!$T$1:$T$506,MATCH('Base Analysis'!$A179,'BEFC_17-18'!A:A,0))</f>
        <v>322.37099999999998</v>
      </c>
      <c r="M179" s="203">
        <f>INDEX('BEFC_17-18'!$Z$1:$Z$506,MATCH('Base Analysis'!$A179,'BEFC_17-18'!A:A,0))</f>
        <v>132.87899999999999</v>
      </c>
      <c r="O179" s="202">
        <f>INDEX('BEFC_17-18'!$AF$1:$AF$505,MATCH('Base Analysis'!$A179,'BEFC_17-18'!A:A,0))</f>
        <v>1474893.39</v>
      </c>
      <c r="P179" s="203">
        <f>INDEX('BEFC_17-18'!$AC$1:$AC$506,MATCH('Base Analysis'!$A179,'BEFC_17-18'!A:A,0))</f>
        <v>565.56700000000001</v>
      </c>
      <c r="Q179" s="201">
        <f t="shared" si="23"/>
        <v>1052077.7699262607</v>
      </c>
      <c r="R179" s="201">
        <f t="shared" si="24"/>
        <v>422815.62007373921</v>
      </c>
      <c r="S179" s="204">
        <f t="shared" si="25"/>
        <v>1.4018862789044331</v>
      </c>
      <c r="U179" s="203">
        <f t="shared" si="26"/>
        <v>455.25</v>
      </c>
      <c r="V179" s="202"/>
    </row>
    <row r="180" spans="1:22" x14ac:dyDescent="0.2">
      <c r="A180" s="199">
        <v>108567703</v>
      </c>
      <c r="B180" s="200" t="s">
        <v>201</v>
      </c>
      <c r="C180" s="200" t="s">
        <v>193</v>
      </c>
      <c r="D180" s="197">
        <f>INDEX('BEFC_17-18'!$F$1:$F$505,MATCH('Base Analysis'!$A180,'BEFC_17-18'!A:A,0))</f>
        <v>1.1694</v>
      </c>
      <c r="E180" s="197">
        <f t="shared" si="18"/>
        <v>155</v>
      </c>
      <c r="F180" s="201">
        <f t="shared" si="19"/>
        <v>14819.234734910287</v>
      </c>
      <c r="G180" s="211">
        <f t="shared" si="20"/>
        <v>193</v>
      </c>
      <c r="H180" s="202">
        <f t="shared" si="21"/>
        <v>12613.201110948467</v>
      </c>
      <c r="I180" s="211">
        <f t="shared" si="22"/>
        <v>180</v>
      </c>
      <c r="K180" s="202">
        <f>INDEX('LECI_17-18'!$L$1:$L$506,MATCH('Base Analysis'!$A180,'LECI_17-18'!A:A,0))</f>
        <v>32743617.82</v>
      </c>
      <c r="L180" s="203">
        <f>INDEX('BEFC_17-18'!$T$1:$T$506,MATCH('Base Analysis'!$A180,'BEFC_17-18'!A:A,0))</f>
        <v>2209.5349999999999</v>
      </c>
      <c r="M180" s="203">
        <f>INDEX('BEFC_17-18'!$Z$1:$Z$506,MATCH('Base Analysis'!$A180,'BEFC_17-18'!A:A,0))</f>
        <v>386.44499999999999</v>
      </c>
      <c r="O180" s="202">
        <f>INDEX('BEFC_17-18'!$AF$1:$AF$505,MATCH('Base Analysis'!$A180,'BEFC_17-18'!A:A,0))</f>
        <v>7497730.1900000004</v>
      </c>
      <c r="P180" s="203">
        <f>INDEX('BEFC_17-18'!$AC$1:$AC$506,MATCH('Base Analysis'!$A180,'BEFC_17-18'!A:A,0))</f>
        <v>3568.6930000000002</v>
      </c>
      <c r="Q180" s="201">
        <f t="shared" si="23"/>
        <v>6638546.0484636789</v>
      </c>
      <c r="R180" s="201">
        <f t="shared" si="24"/>
        <v>859184.14153632149</v>
      </c>
      <c r="S180" s="204">
        <f t="shared" si="25"/>
        <v>1.1294235417309726</v>
      </c>
      <c r="U180" s="203">
        <f t="shared" si="26"/>
        <v>2595.98</v>
      </c>
      <c r="V180" s="202"/>
    </row>
    <row r="181" spans="1:22" x14ac:dyDescent="0.2">
      <c r="A181" s="199">
        <v>108568404</v>
      </c>
      <c r="B181" s="200" t="s">
        <v>202</v>
      </c>
      <c r="C181" s="200" t="s">
        <v>193</v>
      </c>
      <c r="D181" s="197">
        <f>INDEX('BEFC_17-18'!$F$1:$F$505,MATCH('Base Analysis'!$A181,'BEFC_17-18'!A:A,0))</f>
        <v>1.4931000000000001</v>
      </c>
      <c r="E181" s="197">
        <f t="shared" si="18"/>
        <v>27</v>
      </c>
      <c r="F181" s="201">
        <f t="shared" si="19"/>
        <v>13227.603252350063</v>
      </c>
      <c r="G181" s="211">
        <f t="shared" si="20"/>
        <v>361</v>
      </c>
      <c r="H181" s="202">
        <f t="shared" si="21"/>
        <v>9368.1225001682124</v>
      </c>
      <c r="I181" s="211">
        <f t="shared" si="22"/>
        <v>470</v>
      </c>
      <c r="K181" s="202">
        <f>INDEX('LECI_17-18'!$L$1:$L$506,MATCH('Base Analysis'!$A181,'LECI_17-18'!A:A,0))</f>
        <v>5012282.79</v>
      </c>
      <c r="L181" s="203">
        <f>INDEX('BEFC_17-18'!$T$1:$T$506,MATCH('Base Analysis'!$A181,'BEFC_17-18'!A:A,0))</f>
        <v>378.92599999999999</v>
      </c>
      <c r="M181" s="203">
        <f>INDEX('BEFC_17-18'!$Z$1:$Z$506,MATCH('Base Analysis'!$A181,'BEFC_17-18'!A:A,0))</f>
        <v>156.11000000000001</v>
      </c>
      <c r="O181" s="202">
        <f>INDEX('BEFC_17-18'!$AF$1:$AF$505,MATCH('Base Analysis'!$A181,'BEFC_17-18'!A:A,0))</f>
        <v>2205680.04</v>
      </c>
      <c r="P181" s="203">
        <f>INDEX('BEFC_17-18'!$AC$1:$AC$506,MATCH('Base Analysis'!$A181,'BEFC_17-18'!A:A,0))</f>
        <v>825.13099999999997</v>
      </c>
      <c r="Q181" s="201">
        <f t="shared" si="23"/>
        <v>1534923.3289372001</v>
      </c>
      <c r="R181" s="201">
        <f t="shared" si="24"/>
        <v>670756.71106279991</v>
      </c>
      <c r="S181" s="204">
        <f t="shared" si="25"/>
        <v>1.4369968834386275</v>
      </c>
      <c r="U181" s="203">
        <f t="shared" si="26"/>
        <v>535.03600000000006</v>
      </c>
      <c r="V181" s="202"/>
    </row>
    <row r="182" spans="1:22" x14ac:dyDescent="0.2">
      <c r="A182" s="199">
        <v>108569103</v>
      </c>
      <c r="B182" s="200" t="s">
        <v>203</v>
      </c>
      <c r="C182" s="200" t="s">
        <v>193</v>
      </c>
      <c r="D182" s="197">
        <f>INDEX('BEFC_17-18'!$F$1:$F$505,MATCH('Base Analysis'!$A182,'BEFC_17-18'!A:A,0))</f>
        <v>1.4238999999999999</v>
      </c>
      <c r="E182" s="197">
        <f t="shared" si="18"/>
        <v>36</v>
      </c>
      <c r="F182" s="201">
        <f t="shared" si="19"/>
        <v>13344.80675529482</v>
      </c>
      <c r="G182" s="211">
        <f t="shared" si="20"/>
        <v>344</v>
      </c>
      <c r="H182" s="202">
        <f t="shared" si="21"/>
        <v>10790.832174455372</v>
      </c>
      <c r="I182" s="211">
        <f t="shared" si="22"/>
        <v>369</v>
      </c>
      <c r="K182" s="202">
        <f>INDEX('LECI_17-18'!$L$1:$L$506,MATCH('Base Analysis'!$A182,'LECI_17-18'!A:A,0))</f>
        <v>15813942.970000001</v>
      </c>
      <c r="L182" s="203">
        <f>INDEX('BEFC_17-18'!$T$1:$T$506,MATCH('Base Analysis'!$A182,'BEFC_17-18'!A:A,0))</f>
        <v>1185.0260000000001</v>
      </c>
      <c r="M182" s="203">
        <f>INDEX('BEFC_17-18'!$Z$1:$Z$506,MATCH('Base Analysis'!$A182,'BEFC_17-18'!A:A,0))</f>
        <v>280.47199999999998</v>
      </c>
      <c r="O182" s="202">
        <f>INDEX('BEFC_17-18'!$AF$1:$AF$505,MATCH('Base Analysis'!$A182,'BEFC_17-18'!A:A,0))</f>
        <v>8406784.5700000003</v>
      </c>
      <c r="P182" s="203">
        <f>INDEX('BEFC_17-18'!$AC$1:$AC$506,MATCH('Base Analysis'!$A182,'BEFC_17-18'!A:A,0))</f>
        <v>1897.337</v>
      </c>
      <c r="Q182" s="201">
        <f t="shared" si="23"/>
        <v>3529459.9574561133</v>
      </c>
      <c r="R182" s="201">
        <f t="shared" si="24"/>
        <v>4877324.6125438865</v>
      </c>
      <c r="S182" s="204">
        <f t="shared" si="25"/>
        <v>2.3818897710513363</v>
      </c>
      <c r="U182" s="203">
        <f t="shared" si="26"/>
        <v>1465.498</v>
      </c>
      <c r="V182" s="202"/>
    </row>
    <row r="183" spans="1:22" x14ac:dyDescent="0.2">
      <c r="A183" s="199">
        <v>109122703</v>
      </c>
      <c r="B183" s="200" t="s">
        <v>204</v>
      </c>
      <c r="C183" s="200" t="s">
        <v>205</v>
      </c>
      <c r="D183" s="197">
        <f>INDEX('BEFC_17-18'!$F$1:$F$505,MATCH('Base Analysis'!$A183,'BEFC_17-18'!A:A,0))</f>
        <v>1.3433999999999999</v>
      </c>
      <c r="E183" s="197">
        <f t="shared" si="18"/>
        <v>61</v>
      </c>
      <c r="F183" s="201">
        <f t="shared" si="19"/>
        <v>17587.639504440245</v>
      </c>
      <c r="G183" s="211">
        <f t="shared" si="20"/>
        <v>61</v>
      </c>
      <c r="H183" s="202">
        <f t="shared" si="21"/>
        <v>12374.359517147504</v>
      </c>
      <c r="I183" s="211">
        <f t="shared" si="22"/>
        <v>199</v>
      </c>
      <c r="K183" s="202">
        <f>INDEX('LECI_17-18'!$L$1:$L$506,MATCH('Base Analysis'!$A183,'LECI_17-18'!A:A,0))</f>
        <v>10627260.82</v>
      </c>
      <c r="L183" s="203">
        <f>INDEX('BEFC_17-18'!$T$1:$T$506,MATCH('Base Analysis'!$A183,'BEFC_17-18'!A:A,0))</f>
        <v>604.24599999999998</v>
      </c>
      <c r="M183" s="203">
        <f>INDEX('BEFC_17-18'!$Z$1:$Z$506,MATCH('Base Analysis'!$A183,'BEFC_17-18'!A:A,0))</f>
        <v>254.56700000000001</v>
      </c>
      <c r="O183" s="202">
        <f>INDEX('BEFC_17-18'!$AF$1:$AF$505,MATCH('Base Analysis'!$A183,'BEFC_17-18'!A:A,0))</f>
        <v>5222737.25</v>
      </c>
      <c r="P183" s="203">
        <f>INDEX('BEFC_17-18'!$AC$1:$AC$506,MATCH('Base Analysis'!$A183,'BEFC_17-18'!A:A,0))</f>
        <v>1369.836</v>
      </c>
      <c r="Q183" s="201">
        <f t="shared" si="23"/>
        <v>2548193.2362473574</v>
      </c>
      <c r="R183" s="201">
        <f t="shared" si="24"/>
        <v>2674544.0137526426</v>
      </c>
      <c r="S183" s="204">
        <f t="shared" si="25"/>
        <v>2.0495844568253223</v>
      </c>
      <c r="U183" s="203">
        <f t="shared" si="26"/>
        <v>858.81299999999999</v>
      </c>
      <c r="V183" s="202"/>
    </row>
    <row r="184" spans="1:22" x14ac:dyDescent="0.2">
      <c r="A184" s="199">
        <v>109243503</v>
      </c>
      <c r="B184" s="200" t="s">
        <v>206</v>
      </c>
      <c r="C184" s="200" t="s">
        <v>207</v>
      </c>
      <c r="D184" s="197">
        <f>INDEX('BEFC_17-18'!$F$1:$F$505,MATCH('Base Analysis'!$A184,'BEFC_17-18'!A:A,0))</f>
        <v>1.1631</v>
      </c>
      <c r="E184" s="197">
        <f t="shared" si="18"/>
        <v>157</v>
      </c>
      <c r="F184" s="201">
        <f t="shared" si="19"/>
        <v>16825.979783739298</v>
      </c>
      <c r="G184" s="211">
        <f t="shared" si="20"/>
        <v>83</v>
      </c>
      <c r="H184" s="202">
        <f t="shared" si="21"/>
        <v>12097.922246728349</v>
      </c>
      <c r="I184" s="211">
        <f t="shared" si="22"/>
        <v>224</v>
      </c>
      <c r="K184" s="202">
        <f>INDEX('LECI_17-18'!$L$1:$L$506,MATCH('Base Analysis'!$A184,'LECI_17-18'!A:A,0))</f>
        <v>9977604.0999999996</v>
      </c>
      <c r="L184" s="203">
        <f>INDEX('BEFC_17-18'!$T$1:$T$506,MATCH('Base Analysis'!$A184,'BEFC_17-18'!A:A,0))</f>
        <v>592.98800000000006</v>
      </c>
      <c r="M184" s="203">
        <f>INDEX('BEFC_17-18'!$Z$1:$Z$506,MATCH('Base Analysis'!$A184,'BEFC_17-18'!A:A,0))</f>
        <v>231.749</v>
      </c>
      <c r="O184" s="202">
        <f>INDEX('BEFC_17-18'!$AF$1:$AF$505,MATCH('Base Analysis'!$A184,'BEFC_17-18'!A:A,0))</f>
        <v>4940531.58</v>
      </c>
      <c r="P184" s="203">
        <f>INDEX('BEFC_17-18'!$AC$1:$AC$506,MATCH('Base Analysis'!$A184,'BEFC_17-18'!A:A,0))</f>
        <v>1008.476</v>
      </c>
      <c r="Q184" s="201">
        <f t="shared" si="23"/>
        <v>1875984.9515692319</v>
      </c>
      <c r="R184" s="201">
        <f t="shared" si="24"/>
        <v>3064546.6284307679</v>
      </c>
      <c r="S184" s="204">
        <f t="shared" si="25"/>
        <v>2.6335667436283661</v>
      </c>
      <c r="U184" s="203">
        <f t="shared" si="26"/>
        <v>824.73700000000008</v>
      </c>
      <c r="V184" s="202"/>
    </row>
    <row r="185" spans="1:22" x14ac:dyDescent="0.2">
      <c r="A185" s="199">
        <v>109246003</v>
      </c>
      <c r="B185" s="200" t="s">
        <v>208</v>
      </c>
      <c r="C185" s="200" t="s">
        <v>207</v>
      </c>
      <c r="D185" s="197">
        <f>INDEX('BEFC_17-18'!$F$1:$F$505,MATCH('Base Analysis'!$A185,'BEFC_17-18'!A:A,0))</f>
        <v>1.1727000000000001</v>
      </c>
      <c r="E185" s="197">
        <f t="shared" si="18"/>
        <v>151</v>
      </c>
      <c r="F185" s="201">
        <f t="shared" si="19"/>
        <v>14962.526520753754</v>
      </c>
      <c r="G185" s="211">
        <f t="shared" si="20"/>
        <v>181</v>
      </c>
      <c r="H185" s="202">
        <f t="shared" si="21"/>
        <v>11867.82997769157</v>
      </c>
      <c r="I185" s="211">
        <f t="shared" si="22"/>
        <v>253</v>
      </c>
      <c r="K185" s="202">
        <f>INDEX('LECI_17-18'!$L$1:$L$506,MATCH('Base Analysis'!$A185,'LECI_17-18'!A:A,0))</f>
        <v>12656008.17</v>
      </c>
      <c r="L185" s="203">
        <f>INDEX('BEFC_17-18'!$T$1:$T$506,MATCH('Base Analysis'!$A185,'BEFC_17-18'!A:A,0))</f>
        <v>845.84699999999998</v>
      </c>
      <c r="M185" s="203">
        <f>INDEX('BEFC_17-18'!$Z$1:$Z$506,MATCH('Base Analysis'!$A185,'BEFC_17-18'!A:A,0))</f>
        <v>220.566</v>
      </c>
      <c r="O185" s="202">
        <f>INDEX('BEFC_17-18'!$AF$1:$AF$505,MATCH('Base Analysis'!$A185,'BEFC_17-18'!A:A,0))</f>
        <v>4909284.84</v>
      </c>
      <c r="P185" s="203">
        <f>INDEX('BEFC_17-18'!$AC$1:$AC$506,MATCH('Base Analysis'!$A185,'BEFC_17-18'!A:A,0))</f>
        <v>1263.8430000000001</v>
      </c>
      <c r="Q185" s="201">
        <f t="shared" si="23"/>
        <v>2351023.1767004002</v>
      </c>
      <c r="R185" s="201">
        <f t="shared" si="24"/>
        <v>2558261.6632995997</v>
      </c>
      <c r="S185" s="204">
        <f t="shared" si="25"/>
        <v>2.0881482108100924</v>
      </c>
      <c r="U185" s="203">
        <f t="shared" si="26"/>
        <v>1066.413</v>
      </c>
      <c r="V185" s="202"/>
    </row>
    <row r="186" spans="1:22" x14ac:dyDescent="0.2">
      <c r="A186" s="199">
        <v>109248003</v>
      </c>
      <c r="B186" s="200" t="s">
        <v>209</v>
      </c>
      <c r="C186" s="200" t="s">
        <v>207</v>
      </c>
      <c r="D186" s="197">
        <f>INDEX('BEFC_17-18'!$F$1:$F$505,MATCH('Base Analysis'!$A186,'BEFC_17-18'!A:A,0))</f>
        <v>1.1232</v>
      </c>
      <c r="E186" s="197">
        <f t="shared" si="18"/>
        <v>183</v>
      </c>
      <c r="F186" s="201">
        <f t="shared" si="19"/>
        <v>11508.873507070459</v>
      </c>
      <c r="G186" s="211">
        <f t="shared" si="20"/>
        <v>486</v>
      </c>
      <c r="H186" s="202">
        <f t="shared" si="21"/>
        <v>9946.7361795679844</v>
      </c>
      <c r="I186" s="211">
        <f t="shared" si="22"/>
        <v>438</v>
      </c>
      <c r="K186" s="202">
        <f>INDEX('LECI_17-18'!$L$1:$L$506,MATCH('Base Analysis'!$A186,'LECI_17-18'!A:A,0))</f>
        <v>24196370.75</v>
      </c>
      <c r="L186" s="203">
        <f>INDEX('BEFC_17-18'!$T$1:$T$506,MATCH('Base Analysis'!$A186,'BEFC_17-18'!A:A,0))</f>
        <v>2102.41</v>
      </c>
      <c r="M186" s="203">
        <f>INDEX('BEFC_17-18'!$Z$1:$Z$506,MATCH('Base Analysis'!$A186,'BEFC_17-18'!A:A,0))</f>
        <v>330.18400000000003</v>
      </c>
      <c r="O186" s="202">
        <f>INDEX('BEFC_17-18'!$AF$1:$AF$505,MATCH('Base Analysis'!$A186,'BEFC_17-18'!A:A,0))</f>
        <v>6283477.2800000003</v>
      </c>
      <c r="P186" s="203">
        <f>INDEX('BEFC_17-18'!$AC$1:$AC$506,MATCH('Base Analysis'!$A186,'BEFC_17-18'!A:A,0))</f>
        <v>2165.9340000000002</v>
      </c>
      <c r="Q186" s="201">
        <f t="shared" si="23"/>
        <v>4029108.8633662602</v>
      </c>
      <c r="R186" s="201">
        <f t="shared" si="24"/>
        <v>2254368.4166337401</v>
      </c>
      <c r="S186" s="204">
        <f t="shared" si="25"/>
        <v>1.5595203537762563</v>
      </c>
      <c r="U186" s="203">
        <f t="shared" si="26"/>
        <v>2432.5940000000001</v>
      </c>
      <c r="V186" s="202"/>
    </row>
    <row r="187" spans="1:22" x14ac:dyDescent="0.2">
      <c r="A187" s="199">
        <v>109420803</v>
      </c>
      <c r="B187" s="200" t="s">
        <v>210</v>
      </c>
      <c r="C187" s="200" t="s">
        <v>211</v>
      </c>
      <c r="D187" s="197">
        <f>INDEX('BEFC_17-18'!$F$1:$F$505,MATCH('Base Analysis'!$A187,'BEFC_17-18'!A:A,0))</f>
        <v>1.2264999999999999</v>
      </c>
      <c r="E187" s="197">
        <f t="shared" si="18"/>
        <v>115</v>
      </c>
      <c r="F187" s="201">
        <f t="shared" si="19"/>
        <v>13053.730996564531</v>
      </c>
      <c r="G187" s="211">
        <f t="shared" si="20"/>
        <v>378</v>
      </c>
      <c r="H187" s="202">
        <f t="shared" si="21"/>
        <v>10985.504164448077</v>
      </c>
      <c r="I187" s="211">
        <f t="shared" si="22"/>
        <v>349</v>
      </c>
      <c r="K187" s="202">
        <f>INDEX('LECI_17-18'!$L$1:$L$506,MATCH('Base Analysis'!$A187,'LECI_17-18'!A:A,0))</f>
        <v>33794464.780000001</v>
      </c>
      <c r="L187" s="203">
        <f>INDEX('BEFC_17-18'!$T$1:$T$506,MATCH('Base Analysis'!$A187,'BEFC_17-18'!A:A,0))</f>
        <v>2588.8739999999998</v>
      </c>
      <c r="M187" s="203">
        <f>INDEX('BEFC_17-18'!$Z$1:$Z$506,MATCH('Base Analysis'!$A187,'BEFC_17-18'!A:A,0))</f>
        <v>487.404</v>
      </c>
      <c r="O187" s="202">
        <f>INDEX('BEFC_17-18'!$AF$1:$AF$505,MATCH('Base Analysis'!$A187,'BEFC_17-18'!A:A,0))</f>
        <v>12432657.4</v>
      </c>
      <c r="P187" s="203">
        <f>INDEX('BEFC_17-18'!$AC$1:$AC$506,MATCH('Base Analysis'!$A187,'BEFC_17-18'!A:A,0))</f>
        <v>4371.42</v>
      </c>
      <c r="Q187" s="201">
        <f t="shared" si="23"/>
        <v>8131793.0590205127</v>
      </c>
      <c r="R187" s="201">
        <f t="shared" si="24"/>
        <v>4300864.3409794876</v>
      </c>
      <c r="S187" s="204">
        <f t="shared" si="25"/>
        <v>1.5288949570855821</v>
      </c>
      <c r="U187" s="203">
        <f t="shared" si="26"/>
        <v>3076.2779999999998</v>
      </c>
      <c r="V187" s="202"/>
    </row>
    <row r="188" spans="1:22" x14ac:dyDescent="0.2">
      <c r="A188" s="199">
        <v>109422303</v>
      </c>
      <c r="B188" s="200" t="s">
        <v>212</v>
      </c>
      <c r="C188" s="200" t="s">
        <v>211</v>
      </c>
      <c r="D188" s="197">
        <f>INDEX('BEFC_17-18'!$F$1:$F$505,MATCH('Base Analysis'!$A188,'BEFC_17-18'!A:A,0))</f>
        <v>1.2363999999999999</v>
      </c>
      <c r="E188" s="197">
        <f t="shared" si="18"/>
        <v>110</v>
      </c>
      <c r="F188" s="201">
        <f t="shared" si="19"/>
        <v>13680.306592223378</v>
      </c>
      <c r="G188" s="211">
        <f t="shared" si="20"/>
        <v>297</v>
      </c>
      <c r="H188" s="202">
        <f t="shared" si="21"/>
        <v>10170.470661103758</v>
      </c>
      <c r="I188" s="211">
        <f t="shared" si="22"/>
        <v>429</v>
      </c>
      <c r="K188" s="202">
        <f>INDEX('LECI_17-18'!$L$1:$L$506,MATCH('Base Analysis'!$A188,'LECI_17-18'!A:A,0))</f>
        <v>16174048.640000001</v>
      </c>
      <c r="L188" s="203">
        <f>INDEX('BEFC_17-18'!$T$1:$T$506,MATCH('Base Analysis'!$A188,'BEFC_17-18'!A:A,0))</f>
        <v>1182.287</v>
      </c>
      <c r="M188" s="203">
        <f>INDEX('BEFC_17-18'!$Z$1:$Z$506,MATCH('Base Analysis'!$A188,'BEFC_17-18'!A:A,0))</f>
        <v>408.00799999999998</v>
      </c>
      <c r="O188" s="202">
        <f>INDEX('BEFC_17-18'!$AF$1:$AF$505,MATCH('Base Analysis'!$A188,'BEFC_17-18'!A:A,0))</f>
        <v>7892832.2699999996</v>
      </c>
      <c r="P188" s="203">
        <f>INDEX('BEFC_17-18'!$AC$1:$AC$506,MATCH('Base Analysis'!$A188,'BEFC_17-18'!A:A,0))</f>
        <v>2392.8690000000001</v>
      </c>
      <c r="Q188" s="201">
        <f t="shared" si="23"/>
        <v>4451257.3775444496</v>
      </c>
      <c r="R188" s="201">
        <f t="shared" si="24"/>
        <v>3441574.8924555499</v>
      </c>
      <c r="S188" s="204">
        <f t="shared" si="25"/>
        <v>1.7731691521181159</v>
      </c>
      <c r="U188" s="203">
        <f t="shared" si="26"/>
        <v>1590.2950000000001</v>
      </c>
      <c r="V188" s="202"/>
    </row>
    <row r="189" spans="1:22" x14ac:dyDescent="0.2">
      <c r="A189" s="199">
        <v>109426003</v>
      </c>
      <c r="B189" s="200" t="s">
        <v>213</v>
      </c>
      <c r="C189" s="200" t="s">
        <v>211</v>
      </c>
      <c r="D189" s="197">
        <f>INDEX('BEFC_17-18'!$F$1:$F$505,MATCH('Base Analysis'!$A189,'BEFC_17-18'!A:A,0))</f>
        <v>1.1574</v>
      </c>
      <c r="E189" s="197">
        <f t="shared" si="18"/>
        <v>162</v>
      </c>
      <c r="F189" s="201">
        <f t="shared" si="19"/>
        <v>14559.422863241616</v>
      </c>
      <c r="G189" s="211">
        <f t="shared" si="20"/>
        <v>213</v>
      </c>
      <c r="H189" s="202">
        <f t="shared" si="21"/>
        <v>10785.353376178626</v>
      </c>
      <c r="I189" s="211">
        <f t="shared" si="22"/>
        <v>371</v>
      </c>
      <c r="K189" s="202">
        <f>INDEX('LECI_17-18'!$L$1:$L$506,MATCH('Base Analysis'!$A189,'LECI_17-18'!A:A,0))</f>
        <v>9958354.0500000007</v>
      </c>
      <c r="L189" s="203">
        <f>INDEX('BEFC_17-18'!$T$1:$T$506,MATCH('Base Analysis'!$A189,'BEFC_17-18'!A:A,0))</f>
        <v>683.98</v>
      </c>
      <c r="M189" s="203">
        <f>INDEX('BEFC_17-18'!$Z$1:$Z$506,MATCH('Base Analysis'!$A189,'BEFC_17-18'!A:A,0))</f>
        <v>239.34200000000001</v>
      </c>
      <c r="O189" s="202">
        <f>INDEX('BEFC_17-18'!$AF$1:$AF$505,MATCH('Base Analysis'!$A189,'BEFC_17-18'!A:A,0))</f>
        <v>5453659.7300000004</v>
      </c>
      <c r="P189" s="203">
        <f>INDEX('BEFC_17-18'!$AC$1:$AC$506,MATCH('Base Analysis'!$A189,'BEFC_17-18'!A:A,0))</f>
        <v>1224.538</v>
      </c>
      <c r="Q189" s="201">
        <f t="shared" si="23"/>
        <v>2277907.3181956573</v>
      </c>
      <c r="R189" s="201">
        <f t="shared" si="24"/>
        <v>3175752.4118043431</v>
      </c>
      <c r="S189" s="204">
        <f t="shared" si="25"/>
        <v>2.3941534786937133</v>
      </c>
      <c r="U189" s="203">
        <f t="shared" si="26"/>
        <v>923.322</v>
      </c>
      <c r="V189" s="202"/>
    </row>
    <row r="190" spans="1:22" x14ac:dyDescent="0.2">
      <c r="A190" s="199">
        <v>109426303</v>
      </c>
      <c r="B190" s="200" t="s">
        <v>214</v>
      </c>
      <c r="C190" s="200" t="s">
        <v>211</v>
      </c>
      <c r="D190" s="197">
        <f>INDEX('BEFC_17-18'!$F$1:$F$505,MATCH('Base Analysis'!$A190,'BEFC_17-18'!A:A,0))</f>
        <v>1.3515999999999999</v>
      </c>
      <c r="E190" s="197">
        <f t="shared" si="18"/>
        <v>58</v>
      </c>
      <c r="F190" s="201">
        <f t="shared" si="19"/>
        <v>14502.460098694382</v>
      </c>
      <c r="G190" s="211">
        <f t="shared" si="20"/>
        <v>214</v>
      </c>
      <c r="H190" s="202">
        <f t="shared" si="21"/>
        <v>10632.533833684663</v>
      </c>
      <c r="I190" s="211">
        <f t="shared" si="22"/>
        <v>380</v>
      </c>
      <c r="K190" s="202">
        <f>INDEX('LECI_17-18'!$L$1:$L$506,MATCH('Base Analysis'!$A190,'LECI_17-18'!A:A,0))</f>
        <v>12942749.52</v>
      </c>
      <c r="L190" s="203">
        <f>INDEX('BEFC_17-18'!$T$1:$T$506,MATCH('Base Analysis'!$A190,'BEFC_17-18'!A:A,0))</f>
        <v>892.452</v>
      </c>
      <c r="M190" s="203">
        <f>INDEX('BEFC_17-18'!$Z$1:$Z$506,MATCH('Base Analysis'!$A190,'BEFC_17-18'!A:A,0))</f>
        <v>324.82600000000002</v>
      </c>
      <c r="O190" s="202">
        <f>INDEX('BEFC_17-18'!$AF$1:$AF$505,MATCH('Base Analysis'!$A190,'BEFC_17-18'!A:A,0))</f>
        <v>7009245.4500000002</v>
      </c>
      <c r="P190" s="203">
        <f>INDEX('BEFC_17-18'!$AC$1:$AC$506,MATCH('Base Analysis'!$A190,'BEFC_17-18'!A:A,0))</f>
        <v>1954.87</v>
      </c>
      <c r="Q190" s="201">
        <f t="shared" si="23"/>
        <v>3636483.865034115</v>
      </c>
      <c r="R190" s="201">
        <f t="shared" si="24"/>
        <v>3372761.5849658852</v>
      </c>
      <c r="S190" s="204">
        <f t="shared" si="25"/>
        <v>1.9274787707422549</v>
      </c>
      <c r="U190" s="203">
        <f t="shared" si="26"/>
        <v>1217.278</v>
      </c>
      <c r="V190" s="202"/>
    </row>
    <row r="191" spans="1:22" x14ac:dyDescent="0.2">
      <c r="A191" s="199">
        <v>109427503</v>
      </c>
      <c r="B191" s="200" t="s">
        <v>215</v>
      </c>
      <c r="C191" s="200" t="s">
        <v>211</v>
      </c>
      <c r="D191" s="197">
        <f>INDEX('BEFC_17-18'!$F$1:$F$505,MATCH('Base Analysis'!$A191,'BEFC_17-18'!A:A,0))</f>
        <v>1.1856</v>
      </c>
      <c r="E191" s="197">
        <f t="shared" si="18"/>
        <v>140</v>
      </c>
      <c r="F191" s="201">
        <f t="shared" si="19"/>
        <v>15899.154183487119</v>
      </c>
      <c r="G191" s="211">
        <f t="shared" si="20"/>
        <v>122</v>
      </c>
      <c r="H191" s="202">
        <f t="shared" si="21"/>
        <v>11382.816177773497</v>
      </c>
      <c r="I191" s="211">
        <f t="shared" si="22"/>
        <v>299</v>
      </c>
      <c r="K191" s="202">
        <f>INDEX('LECI_17-18'!$L$1:$L$506,MATCH('Base Analysis'!$A191,'LECI_17-18'!A:A,0))</f>
        <v>13233184.01</v>
      </c>
      <c r="L191" s="203">
        <f>INDEX('BEFC_17-18'!$T$1:$T$506,MATCH('Base Analysis'!$A191,'BEFC_17-18'!A:A,0))</f>
        <v>832.32</v>
      </c>
      <c r="M191" s="203">
        <f>INDEX('BEFC_17-18'!$Z$1:$Z$506,MATCH('Base Analysis'!$A191,'BEFC_17-18'!A:A,0))</f>
        <v>330.238</v>
      </c>
      <c r="O191" s="202">
        <f>INDEX('BEFC_17-18'!$AF$1:$AF$505,MATCH('Base Analysis'!$A191,'BEFC_17-18'!A:A,0))</f>
        <v>6237469.3200000003</v>
      </c>
      <c r="P191" s="203">
        <f>INDEX('BEFC_17-18'!$AC$1:$AC$506,MATCH('Base Analysis'!$A191,'BEFC_17-18'!A:A,0))</f>
        <v>1664.9169999999999</v>
      </c>
      <c r="Q191" s="201">
        <f t="shared" si="23"/>
        <v>3097108.1489413632</v>
      </c>
      <c r="R191" s="201">
        <f t="shared" si="24"/>
        <v>3140361.1710586371</v>
      </c>
      <c r="S191" s="204">
        <f t="shared" si="25"/>
        <v>2.0139656156766947</v>
      </c>
      <c r="U191" s="203">
        <f t="shared" si="26"/>
        <v>1162.558</v>
      </c>
      <c r="V191" s="202"/>
    </row>
    <row r="192" spans="1:22" x14ac:dyDescent="0.2">
      <c r="A192" s="199">
        <v>109530304</v>
      </c>
      <c r="B192" s="200" t="s">
        <v>216</v>
      </c>
      <c r="C192" s="200" t="s">
        <v>217</v>
      </c>
      <c r="D192" s="197">
        <f>INDEX('BEFC_17-18'!$F$1:$F$505,MATCH('Base Analysis'!$A192,'BEFC_17-18'!A:A,0))</f>
        <v>1.3671</v>
      </c>
      <c r="E192" s="197">
        <f t="shared" si="18"/>
        <v>54</v>
      </c>
      <c r="F192" s="201">
        <f t="shared" si="19"/>
        <v>24236.836821909834</v>
      </c>
      <c r="G192" s="211">
        <f t="shared" si="20"/>
        <v>3</v>
      </c>
      <c r="H192" s="202">
        <f t="shared" si="21"/>
        <v>18094.213060596459</v>
      </c>
      <c r="I192" s="211">
        <f t="shared" si="22"/>
        <v>17</v>
      </c>
      <c r="K192" s="202">
        <f>INDEX('LECI_17-18'!$L$1:$L$506,MATCH('Base Analysis'!$A192,'LECI_17-18'!A:A,0))</f>
        <v>3998278.26</v>
      </c>
      <c r="L192" s="203">
        <f>INDEX('BEFC_17-18'!$T$1:$T$506,MATCH('Base Analysis'!$A192,'BEFC_17-18'!A:A,0))</f>
        <v>164.96700000000001</v>
      </c>
      <c r="M192" s="203">
        <f>INDEX('BEFC_17-18'!$Z$1:$Z$506,MATCH('Base Analysis'!$A192,'BEFC_17-18'!A:A,0))</f>
        <v>56.003</v>
      </c>
      <c r="O192" s="202">
        <f>INDEX('BEFC_17-18'!$AF$1:$AF$505,MATCH('Base Analysis'!$A192,'BEFC_17-18'!A:A,0))</f>
        <v>1418746.41</v>
      </c>
      <c r="P192" s="203">
        <f>INDEX('BEFC_17-18'!$AC$1:$AC$506,MATCH('Base Analysis'!$A192,'BEFC_17-18'!A:A,0))</f>
        <v>390.51100000000002</v>
      </c>
      <c r="Q192" s="201">
        <f t="shared" si="23"/>
        <v>726435.49219044612</v>
      </c>
      <c r="R192" s="201">
        <f t="shared" si="24"/>
        <v>692310.91780955379</v>
      </c>
      <c r="S192" s="204">
        <f t="shared" si="25"/>
        <v>1.9530246322657014</v>
      </c>
      <c r="U192" s="203">
        <f t="shared" si="26"/>
        <v>220.97000000000003</v>
      </c>
      <c r="V192" s="202"/>
    </row>
    <row r="193" spans="1:22" x14ac:dyDescent="0.2">
      <c r="A193" s="199">
        <v>109531304</v>
      </c>
      <c r="B193" s="200" t="s">
        <v>218</v>
      </c>
      <c r="C193" s="200" t="s">
        <v>217</v>
      </c>
      <c r="D193" s="197">
        <f>INDEX('BEFC_17-18'!$F$1:$F$505,MATCH('Base Analysis'!$A193,'BEFC_17-18'!A:A,0))</f>
        <v>1.1873</v>
      </c>
      <c r="E193" s="197">
        <f t="shared" si="18"/>
        <v>139</v>
      </c>
      <c r="F193" s="201">
        <f t="shared" si="19"/>
        <v>13727.906867053742</v>
      </c>
      <c r="G193" s="211">
        <f t="shared" si="20"/>
        <v>290</v>
      </c>
      <c r="H193" s="202">
        <f t="shared" si="21"/>
        <v>10429.894976735175</v>
      </c>
      <c r="I193" s="211">
        <f t="shared" si="22"/>
        <v>410</v>
      </c>
      <c r="K193" s="202">
        <f>INDEX('LECI_17-18'!$L$1:$L$506,MATCH('Base Analysis'!$A193,'LECI_17-18'!A:A,0))</f>
        <v>11088991.33</v>
      </c>
      <c r="L193" s="203">
        <f>INDEX('BEFC_17-18'!$T$1:$T$506,MATCH('Base Analysis'!$A193,'BEFC_17-18'!A:A,0))</f>
        <v>807.77</v>
      </c>
      <c r="M193" s="203">
        <f>INDEX('BEFC_17-18'!$Z$1:$Z$506,MATCH('Base Analysis'!$A193,'BEFC_17-18'!A:A,0))</f>
        <v>255.423</v>
      </c>
      <c r="O193" s="202">
        <f>INDEX('BEFC_17-18'!$AF$1:$AF$505,MATCH('Base Analysis'!$A193,'BEFC_17-18'!A:A,0))</f>
        <v>4087361.36</v>
      </c>
      <c r="P193" s="203">
        <f>INDEX('BEFC_17-18'!$AC$1:$AC$506,MATCH('Base Analysis'!$A193,'BEFC_17-18'!A:A,0))</f>
        <v>1627.729</v>
      </c>
      <c r="Q193" s="201">
        <f t="shared" si="23"/>
        <v>3027930.3714048066</v>
      </c>
      <c r="R193" s="201">
        <f t="shared" si="24"/>
        <v>1059430.9885951933</v>
      </c>
      <c r="S193" s="204">
        <f t="shared" si="25"/>
        <v>1.349886179220056</v>
      </c>
      <c r="U193" s="203">
        <f t="shared" si="26"/>
        <v>1063.193</v>
      </c>
      <c r="V193" s="202"/>
    </row>
    <row r="194" spans="1:22" x14ac:dyDescent="0.2">
      <c r="A194" s="199">
        <v>109532804</v>
      </c>
      <c r="B194" s="200" t="s">
        <v>219</v>
      </c>
      <c r="C194" s="200" t="s">
        <v>217</v>
      </c>
      <c r="D194" s="197">
        <f>INDEX('BEFC_17-18'!$F$1:$F$505,MATCH('Base Analysis'!$A194,'BEFC_17-18'!A:A,0))</f>
        <v>1.3174999999999999</v>
      </c>
      <c r="E194" s="197">
        <f t="shared" ref="E194:E257" si="27">RANK(D194,$D$2:$D$501)</f>
        <v>75</v>
      </c>
      <c r="F194" s="201">
        <f t="shared" ref="F194:F257" si="28">K194/L194</f>
        <v>17958.877099688394</v>
      </c>
      <c r="G194" s="211">
        <f t="shared" ref="G194:G257" si="29">RANK(F194,$F$2:$F$501,0)</f>
        <v>49</v>
      </c>
      <c r="H194" s="202">
        <f t="shared" ref="H194:H257" si="30">K194/(L194+M194)</f>
        <v>12573.78839054277</v>
      </c>
      <c r="I194" s="211">
        <f t="shared" ref="I194:I257" si="31">RANK(H194,$H$2:$H$501,0)</f>
        <v>183</v>
      </c>
      <c r="K194" s="202">
        <f>INDEX('LECI_17-18'!$L$1:$L$506,MATCH('Base Analysis'!$A194,'LECI_17-18'!A:A,0))</f>
        <v>6403076</v>
      </c>
      <c r="L194" s="203">
        <f>INDEX('BEFC_17-18'!$T$1:$T$506,MATCH('Base Analysis'!$A194,'BEFC_17-18'!A:A,0))</f>
        <v>356.541</v>
      </c>
      <c r="M194" s="203">
        <f>INDEX('BEFC_17-18'!$Z$1:$Z$506,MATCH('Base Analysis'!$A194,'BEFC_17-18'!A:A,0))</f>
        <v>152.69900000000001</v>
      </c>
      <c r="O194" s="202">
        <f>INDEX('BEFC_17-18'!$AF$1:$AF$505,MATCH('Base Analysis'!$A194,'BEFC_17-18'!A:A,0))</f>
        <v>2037185.82</v>
      </c>
      <c r="P194" s="203">
        <f>INDEX('BEFC_17-18'!$AC$1:$AC$506,MATCH('Base Analysis'!$A194,'BEFC_17-18'!A:A,0))</f>
        <v>850.77700000000004</v>
      </c>
      <c r="Q194" s="201">
        <f t="shared" ref="Q194:Q257" si="32">(P194/$P$503)*$O$503</f>
        <v>1582630.47324995</v>
      </c>
      <c r="R194" s="201">
        <f t="shared" ref="R194:R257" si="33">O194-Q194</f>
        <v>454555.34675005008</v>
      </c>
      <c r="S194" s="204">
        <f t="shared" ref="S194:S257" si="34">O194/Q194</f>
        <v>1.2872150855383286</v>
      </c>
      <c r="U194" s="203">
        <f t="shared" ref="U194:U257" si="35">L194+M194</f>
        <v>509.24</v>
      </c>
      <c r="V194" s="202"/>
    </row>
    <row r="195" spans="1:22" x14ac:dyDescent="0.2">
      <c r="A195" s="199">
        <v>109535504</v>
      </c>
      <c r="B195" s="200" t="s">
        <v>220</v>
      </c>
      <c r="C195" s="200" t="s">
        <v>217</v>
      </c>
      <c r="D195" s="197">
        <f>INDEX('BEFC_17-18'!$F$1:$F$505,MATCH('Base Analysis'!$A195,'BEFC_17-18'!A:A,0))</f>
        <v>1.3406</v>
      </c>
      <c r="E195" s="197">
        <f t="shared" si="27"/>
        <v>63</v>
      </c>
      <c r="F195" s="201">
        <f t="shared" si="28"/>
        <v>16038.646858309741</v>
      </c>
      <c r="G195" s="211">
        <f t="shared" si="29"/>
        <v>116</v>
      </c>
      <c r="H195" s="202">
        <f t="shared" si="30"/>
        <v>11199.313536549289</v>
      </c>
      <c r="I195" s="211">
        <f t="shared" si="31"/>
        <v>326</v>
      </c>
      <c r="K195" s="202">
        <f>INDEX('LECI_17-18'!$L$1:$L$506,MATCH('Base Analysis'!$A195,'LECI_17-18'!A:A,0))</f>
        <v>9048026.1999999993</v>
      </c>
      <c r="L195" s="203">
        <f>INDEX('BEFC_17-18'!$T$1:$T$506,MATCH('Base Analysis'!$A195,'BEFC_17-18'!A:A,0))</f>
        <v>564.13900000000001</v>
      </c>
      <c r="M195" s="203">
        <f>INDEX('BEFC_17-18'!$Z$1:$Z$506,MATCH('Base Analysis'!$A195,'BEFC_17-18'!A:A,0))</f>
        <v>243.77</v>
      </c>
      <c r="O195" s="202">
        <f>INDEX('BEFC_17-18'!$AF$1:$AF$505,MATCH('Base Analysis'!$A195,'BEFC_17-18'!A:A,0))</f>
        <v>4158483.2</v>
      </c>
      <c r="P195" s="203">
        <f>INDEX('BEFC_17-18'!$AC$1:$AC$506,MATCH('Base Analysis'!$A195,'BEFC_17-18'!A:A,0))</f>
        <v>1158.2629999999999</v>
      </c>
      <c r="Q195" s="201">
        <f t="shared" si="32"/>
        <v>2154621.3870825213</v>
      </c>
      <c r="R195" s="201">
        <f t="shared" si="33"/>
        <v>2003861.8129174788</v>
      </c>
      <c r="S195" s="204">
        <f t="shared" si="34"/>
        <v>1.9300296678252231</v>
      </c>
      <c r="U195" s="203">
        <f t="shared" si="35"/>
        <v>807.90899999999999</v>
      </c>
      <c r="V195" s="202"/>
    </row>
    <row r="196" spans="1:22" x14ac:dyDescent="0.2">
      <c r="A196" s="199">
        <v>109537504</v>
      </c>
      <c r="B196" s="200" t="s">
        <v>221</v>
      </c>
      <c r="C196" s="200" t="s">
        <v>217</v>
      </c>
      <c r="D196" s="197">
        <f>INDEX('BEFC_17-18'!$F$1:$F$505,MATCH('Base Analysis'!$A196,'BEFC_17-18'!A:A,0))</f>
        <v>1.5350999999999999</v>
      </c>
      <c r="E196" s="197">
        <f t="shared" si="27"/>
        <v>19</v>
      </c>
      <c r="F196" s="201">
        <f t="shared" si="28"/>
        <v>16823.276933668865</v>
      </c>
      <c r="G196" s="211">
        <f t="shared" si="29"/>
        <v>84</v>
      </c>
      <c r="H196" s="202">
        <f t="shared" si="30"/>
        <v>11940.151326486768</v>
      </c>
      <c r="I196" s="211">
        <f t="shared" si="31"/>
        <v>240</v>
      </c>
      <c r="K196" s="202">
        <f>INDEX('LECI_17-18'!$L$1:$L$506,MATCH('Base Analysis'!$A196,'LECI_17-18'!A:A,0))</f>
        <v>7086300.71</v>
      </c>
      <c r="L196" s="203">
        <f>INDEX('BEFC_17-18'!$T$1:$T$506,MATCH('Base Analysis'!$A196,'BEFC_17-18'!A:A,0))</f>
        <v>421.22</v>
      </c>
      <c r="M196" s="203">
        <f>INDEX('BEFC_17-18'!$Z$1:$Z$506,MATCH('Base Analysis'!$A196,'BEFC_17-18'!A:A,0))</f>
        <v>172.26499999999999</v>
      </c>
      <c r="O196" s="202">
        <f>INDEX('BEFC_17-18'!$AF$1:$AF$505,MATCH('Base Analysis'!$A196,'BEFC_17-18'!A:A,0))</f>
        <v>3492686.8</v>
      </c>
      <c r="P196" s="203">
        <f>INDEX('BEFC_17-18'!$AC$1:$AC$506,MATCH('Base Analysis'!$A196,'BEFC_17-18'!A:A,0))</f>
        <v>1332.836</v>
      </c>
      <c r="Q196" s="201">
        <f t="shared" si="32"/>
        <v>2479365.1796470401</v>
      </c>
      <c r="R196" s="201">
        <f t="shared" si="33"/>
        <v>1013321.6203529597</v>
      </c>
      <c r="S196" s="204">
        <f t="shared" si="34"/>
        <v>1.4087020454555288</v>
      </c>
      <c r="U196" s="203">
        <f t="shared" si="35"/>
        <v>593.48500000000001</v>
      </c>
      <c r="V196" s="202"/>
    </row>
    <row r="197" spans="1:22" x14ac:dyDescent="0.2">
      <c r="A197" s="199">
        <v>110141003</v>
      </c>
      <c r="B197" s="200" t="s">
        <v>222</v>
      </c>
      <c r="C197" s="200" t="s">
        <v>223</v>
      </c>
      <c r="D197" s="197">
        <f>INDEX('BEFC_17-18'!$F$1:$F$505,MATCH('Base Analysis'!$A197,'BEFC_17-18'!A:A,0))</f>
        <v>0.99170000000000003</v>
      </c>
      <c r="E197" s="197">
        <f t="shared" si="27"/>
        <v>283</v>
      </c>
      <c r="F197" s="201">
        <f t="shared" si="28"/>
        <v>15066.673390081531</v>
      </c>
      <c r="G197" s="211">
        <f t="shared" si="29"/>
        <v>174</v>
      </c>
      <c r="H197" s="202">
        <f t="shared" si="30"/>
        <v>12430.684743487929</v>
      </c>
      <c r="I197" s="211">
        <f t="shared" si="31"/>
        <v>196</v>
      </c>
      <c r="K197" s="202">
        <f>INDEX('LECI_17-18'!$L$1:$L$506,MATCH('Base Analysis'!$A197,'LECI_17-18'!A:A,0))</f>
        <v>25748236.690000001</v>
      </c>
      <c r="L197" s="203">
        <f>INDEX('BEFC_17-18'!$T$1:$T$506,MATCH('Base Analysis'!$A197,'BEFC_17-18'!A:A,0))</f>
        <v>1708.953</v>
      </c>
      <c r="M197" s="203">
        <f>INDEX('BEFC_17-18'!$Z$1:$Z$506,MATCH('Base Analysis'!$A197,'BEFC_17-18'!A:A,0))</f>
        <v>362.392</v>
      </c>
      <c r="O197" s="202">
        <f>INDEX('BEFC_17-18'!$AF$1:$AF$505,MATCH('Base Analysis'!$A197,'BEFC_17-18'!A:A,0))</f>
        <v>7847879.8799999999</v>
      </c>
      <c r="P197" s="203">
        <f>INDEX('BEFC_17-18'!$AC$1:$AC$506,MATCH('Base Analysis'!$A197,'BEFC_17-18'!A:A,0))</f>
        <v>2315.9</v>
      </c>
      <c r="Q197" s="201">
        <f t="shared" si="32"/>
        <v>4308078.2778560761</v>
      </c>
      <c r="R197" s="201">
        <f t="shared" si="33"/>
        <v>3539801.6021439238</v>
      </c>
      <c r="S197" s="204">
        <f t="shared" si="34"/>
        <v>1.8216660361857475</v>
      </c>
      <c r="U197" s="203">
        <f t="shared" si="35"/>
        <v>2071.3449999999998</v>
      </c>
      <c r="V197" s="202"/>
    </row>
    <row r="198" spans="1:22" x14ac:dyDescent="0.2">
      <c r="A198" s="199">
        <v>110141103</v>
      </c>
      <c r="B198" s="200" t="s">
        <v>224</v>
      </c>
      <c r="C198" s="200" t="s">
        <v>223</v>
      </c>
      <c r="D198" s="197">
        <f>INDEX('BEFC_17-18'!$F$1:$F$505,MATCH('Base Analysis'!$A198,'BEFC_17-18'!A:A,0))</f>
        <v>0.9879</v>
      </c>
      <c r="E198" s="197">
        <f t="shared" si="27"/>
        <v>286</v>
      </c>
      <c r="F198" s="201">
        <f t="shared" si="28"/>
        <v>14900.342287414172</v>
      </c>
      <c r="G198" s="211">
        <f t="shared" si="29"/>
        <v>186</v>
      </c>
      <c r="H198" s="202">
        <f t="shared" si="30"/>
        <v>13052.905083071846</v>
      </c>
      <c r="I198" s="211">
        <f t="shared" si="31"/>
        <v>151</v>
      </c>
      <c r="K198" s="202">
        <f>INDEX('LECI_17-18'!$L$1:$L$506,MATCH('Base Analysis'!$A198,'LECI_17-18'!A:A,0))</f>
        <v>41843945.829999998</v>
      </c>
      <c r="L198" s="203">
        <f>INDEX('BEFC_17-18'!$T$1:$T$506,MATCH('Base Analysis'!$A198,'BEFC_17-18'!A:A,0))</f>
        <v>2808.2539999999999</v>
      </c>
      <c r="M198" s="203">
        <f>INDEX('BEFC_17-18'!$Z$1:$Z$506,MATCH('Base Analysis'!$A198,'BEFC_17-18'!A:A,0))</f>
        <v>397.46499999999997</v>
      </c>
      <c r="O198" s="202">
        <f>INDEX('BEFC_17-18'!$AF$1:$AF$505,MATCH('Base Analysis'!$A198,'BEFC_17-18'!A:A,0))</f>
        <v>7949157.1799999997</v>
      </c>
      <c r="P198" s="203">
        <f>INDEX('BEFC_17-18'!$AC$1:$AC$506,MATCH('Base Analysis'!$A198,'BEFC_17-18'!A:A,0))</f>
        <v>3074.5720000000001</v>
      </c>
      <c r="Q198" s="201">
        <f t="shared" si="32"/>
        <v>5719373.3956148839</v>
      </c>
      <c r="R198" s="201">
        <f t="shared" si="33"/>
        <v>2229783.7843851158</v>
      </c>
      <c r="S198" s="204">
        <f t="shared" si="34"/>
        <v>1.3898650481702628</v>
      </c>
      <c r="U198" s="203">
        <f t="shared" si="35"/>
        <v>3205.7190000000001</v>
      </c>
      <c r="V198" s="202"/>
    </row>
    <row r="199" spans="1:22" x14ac:dyDescent="0.2">
      <c r="A199" s="199">
        <v>110147003</v>
      </c>
      <c r="B199" s="200" t="s">
        <v>225</v>
      </c>
      <c r="C199" s="200" t="s">
        <v>223</v>
      </c>
      <c r="D199" s="197">
        <f>INDEX('BEFC_17-18'!$F$1:$F$505,MATCH('Base Analysis'!$A199,'BEFC_17-18'!A:A,0))</f>
        <v>1.0446</v>
      </c>
      <c r="E199" s="197">
        <f t="shared" si="27"/>
        <v>247</v>
      </c>
      <c r="F199" s="201">
        <f t="shared" si="28"/>
        <v>14358.958397005774</v>
      </c>
      <c r="G199" s="211">
        <f t="shared" si="29"/>
        <v>229</v>
      </c>
      <c r="H199" s="202">
        <f t="shared" si="30"/>
        <v>11257.047859760685</v>
      </c>
      <c r="I199" s="211">
        <f t="shared" si="31"/>
        <v>317</v>
      </c>
      <c r="K199" s="202">
        <f>INDEX('LECI_17-18'!$L$1:$L$506,MATCH('Base Analysis'!$A199,'LECI_17-18'!A:A,0))</f>
        <v>21752601.460000001</v>
      </c>
      <c r="L199" s="203">
        <f>INDEX('BEFC_17-18'!$T$1:$T$506,MATCH('Base Analysis'!$A199,'BEFC_17-18'!A:A,0))</f>
        <v>1514.915</v>
      </c>
      <c r="M199" s="203">
        <f>INDEX('BEFC_17-18'!$Z$1:$Z$506,MATCH('Base Analysis'!$A199,'BEFC_17-18'!A:A,0))</f>
        <v>417.43900000000002</v>
      </c>
      <c r="O199" s="202">
        <f>INDEX('BEFC_17-18'!$AF$1:$AF$505,MATCH('Base Analysis'!$A199,'BEFC_17-18'!A:A,0))</f>
        <v>4892568.4400000004</v>
      </c>
      <c r="P199" s="203">
        <f>INDEX('BEFC_17-18'!$AC$1:$AC$506,MATCH('Base Analysis'!$A199,'BEFC_17-18'!A:A,0))</f>
        <v>2523.4229999999998</v>
      </c>
      <c r="Q199" s="201">
        <f t="shared" si="32"/>
        <v>4694116.245149795</v>
      </c>
      <c r="R199" s="201">
        <f t="shared" si="33"/>
        <v>198452.19485020544</v>
      </c>
      <c r="S199" s="204">
        <f t="shared" si="34"/>
        <v>1.0422767959901411</v>
      </c>
      <c r="U199" s="203">
        <f t="shared" si="35"/>
        <v>1932.354</v>
      </c>
      <c r="V199" s="202"/>
    </row>
    <row r="200" spans="1:22" x14ac:dyDescent="0.2">
      <c r="A200" s="199">
        <v>110148002</v>
      </c>
      <c r="B200" s="200" t="s">
        <v>226</v>
      </c>
      <c r="C200" s="200" t="s">
        <v>223</v>
      </c>
      <c r="D200" s="197">
        <f>INDEX('BEFC_17-18'!$F$1:$F$505,MATCH('Base Analysis'!$A200,'BEFC_17-18'!A:A,0))</f>
        <v>1.0125999999999999</v>
      </c>
      <c r="E200" s="197">
        <f t="shared" si="27"/>
        <v>270</v>
      </c>
      <c r="F200" s="201">
        <f t="shared" si="28"/>
        <v>16283.000059422448</v>
      </c>
      <c r="G200" s="211">
        <f t="shared" si="29"/>
        <v>105</v>
      </c>
      <c r="H200" s="202">
        <f t="shared" si="30"/>
        <v>14563.388582482858</v>
      </c>
      <c r="I200" s="211">
        <f t="shared" si="31"/>
        <v>75</v>
      </c>
      <c r="K200" s="202">
        <f>INDEX('LECI_17-18'!$L$1:$L$506,MATCH('Base Analysis'!$A200,'LECI_17-18'!A:A,0))</f>
        <v>116732957.69</v>
      </c>
      <c r="L200" s="203">
        <f>INDEX('BEFC_17-18'!$T$1:$T$506,MATCH('Base Analysis'!$A200,'BEFC_17-18'!A:A,0))</f>
        <v>7169.0079999999998</v>
      </c>
      <c r="M200" s="203">
        <f>INDEX('BEFC_17-18'!$Z$1:$Z$506,MATCH('Base Analysis'!$A200,'BEFC_17-18'!A:A,0))</f>
        <v>846.5</v>
      </c>
      <c r="O200" s="202">
        <f>INDEX('BEFC_17-18'!$AF$1:$AF$505,MATCH('Base Analysis'!$A200,'BEFC_17-18'!A:A,0))</f>
        <v>6440590.5199999996</v>
      </c>
      <c r="P200" s="203">
        <f>INDEX('BEFC_17-18'!$AC$1:$AC$506,MATCH('Base Analysis'!$A200,'BEFC_17-18'!A:A,0))</f>
        <v>8450.518</v>
      </c>
      <c r="Q200" s="201">
        <f t="shared" si="32"/>
        <v>15719803.546108108</v>
      </c>
      <c r="R200" s="201">
        <f t="shared" si="33"/>
        <v>-9279213.0261081085</v>
      </c>
      <c r="S200" s="204">
        <f t="shared" si="34"/>
        <v>0.40971189627840826</v>
      </c>
      <c r="U200" s="203">
        <f t="shared" si="35"/>
        <v>8015.5079999999998</v>
      </c>
      <c r="V200" s="202"/>
    </row>
    <row r="201" spans="1:22" x14ac:dyDescent="0.2">
      <c r="A201" s="199">
        <v>110171003</v>
      </c>
      <c r="B201" s="200" t="s">
        <v>227</v>
      </c>
      <c r="C201" s="200" t="s">
        <v>134</v>
      </c>
      <c r="D201" s="197">
        <f>INDEX('BEFC_17-18'!$F$1:$F$505,MATCH('Base Analysis'!$A201,'BEFC_17-18'!A:A,0))</f>
        <v>1.2887999999999999</v>
      </c>
      <c r="E201" s="197">
        <f t="shared" si="27"/>
        <v>84</v>
      </c>
      <c r="F201" s="201">
        <f t="shared" si="28"/>
        <v>13767.65903114231</v>
      </c>
      <c r="G201" s="211">
        <f t="shared" si="29"/>
        <v>286</v>
      </c>
      <c r="H201" s="202">
        <f t="shared" si="30"/>
        <v>11935.413497972724</v>
      </c>
      <c r="I201" s="211">
        <f t="shared" si="31"/>
        <v>242</v>
      </c>
      <c r="K201" s="202">
        <f>INDEX('LECI_17-18'!$L$1:$L$506,MATCH('Base Analysis'!$A201,'LECI_17-18'!A:A,0))</f>
        <v>32380776.82</v>
      </c>
      <c r="L201" s="203">
        <f>INDEX('BEFC_17-18'!$T$1:$T$506,MATCH('Base Analysis'!$A201,'BEFC_17-18'!A:A,0))</f>
        <v>2351.9450000000002</v>
      </c>
      <c r="M201" s="203">
        <f>INDEX('BEFC_17-18'!$Z$1:$Z$506,MATCH('Base Analysis'!$A201,'BEFC_17-18'!A:A,0))</f>
        <v>361.05500000000001</v>
      </c>
      <c r="O201" s="202">
        <f>INDEX('BEFC_17-18'!$AF$1:$AF$505,MATCH('Base Analysis'!$A201,'BEFC_17-18'!A:A,0))</f>
        <v>12062263.810000001</v>
      </c>
      <c r="P201" s="203">
        <f>INDEX('BEFC_17-18'!$AC$1:$AC$506,MATCH('Base Analysis'!$A201,'BEFC_17-18'!A:A,0))</f>
        <v>3740.9589999999998</v>
      </c>
      <c r="Q201" s="201">
        <f t="shared" si="32"/>
        <v>6958998.3186882799</v>
      </c>
      <c r="R201" s="201">
        <f t="shared" si="33"/>
        <v>5103265.4913117206</v>
      </c>
      <c r="S201" s="204">
        <f t="shared" si="34"/>
        <v>1.7333333416113899</v>
      </c>
      <c r="U201" s="203">
        <f t="shared" si="35"/>
        <v>2713</v>
      </c>
      <c r="V201" s="202"/>
    </row>
    <row r="202" spans="1:22" x14ac:dyDescent="0.2">
      <c r="A202" s="199">
        <v>110171803</v>
      </c>
      <c r="B202" s="200" t="s">
        <v>228</v>
      </c>
      <c r="C202" s="200" t="s">
        <v>134</v>
      </c>
      <c r="D202" s="197">
        <f>INDEX('BEFC_17-18'!$F$1:$F$505,MATCH('Base Analysis'!$A202,'BEFC_17-18'!A:A,0))</f>
        <v>1.3785000000000001</v>
      </c>
      <c r="E202" s="197">
        <f t="shared" si="27"/>
        <v>52</v>
      </c>
      <c r="F202" s="201">
        <f t="shared" si="28"/>
        <v>13547.515520987157</v>
      </c>
      <c r="G202" s="211">
        <f t="shared" si="29"/>
        <v>316</v>
      </c>
      <c r="H202" s="202">
        <f t="shared" si="30"/>
        <v>10307.242160742462</v>
      </c>
      <c r="I202" s="211">
        <f t="shared" si="31"/>
        <v>422</v>
      </c>
      <c r="K202" s="202">
        <f>INDEX('LECI_17-18'!$L$1:$L$506,MATCH('Base Analysis'!$A202,'LECI_17-18'!A:A,0))</f>
        <v>14017993.640000001</v>
      </c>
      <c r="L202" s="203">
        <f>INDEX('BEFC_17-18'!$T$1:$T$506,MATCH('Base Analysis'!$A202,'BEFC_17-18'!A:A,0))</f>
        <v>1034.7280000000001</v>
      </c>
      <c r="M202" s="203">
        <f>INDEX('BEFC_17-18'!$Z$1:$Z$506,MATCH('Base Analysis'!$A202,'BEFC_17-18'!A:A,0))</f>
        <v>325.286</v>
      </c>
      <c r="O202" s="202">
        <f>INDEX('BEFC_17-18'!$AF$1:$AF$505,MATCH('Base Analysis'!$A202,'BEFC_17-18'!A:A,0))</f>
        <v>7181350.3799999999</v>
      </c>
      <c r="P202" s="203">
        <f>INDEX('BEFC_17-18'!$AC$1:$AC$506,MATCH('Base Analysis'!$A202,'BEFC_17-18'!A:A,0))</f>
        <v>2299.46</v>
      </c>
      <c r="Q202" s="201">
        <f t="shared" si="32"/>
        <v>4277496.2981125833</v>
      </c>
      <c r="R202" s="201">
        <f t="shared" si="33"/>
        <v>2903854.0818874165</v>
      </c>
      <c r="S202" s="204">
        <f t="shared" si="34"/>
        <v>1.6788677019238387</v>
      </c>
      <c r="U202" s="203">
        <f t="shared" si="35"/>
        <v>1360.0140000000001</v>
      </c>
      <c r="V202" s="202"/>
    </row>
    <row r="203" spans="1:22" x14ac:dyDescent="0.2">
      <c r="A203" s="199">
        <v>110173003</v>
      </c>
      <c r="B203" s="200" t="s">
        <v>229</v>
      </c>
      <c r="C203" s="200" t="s">
        <v>134</v>
      </c>
      <c r="D203" s="197">
        <f>INDEX('BEFC_17-18'!$F$1:$F$505,MATCH('Base Analysis'!$A203,'BEFC_17-18'!A:A,0))</f>
        <v>1.3548</v>
      </c>
      <c r="E203" s="197">
        <f t="shared" si="27"/>
        <v>56</v>
      </c>
      <c r="F203" s="201">
        <f t="shared" si="28"/>
        <v>14829.510642657247</v>
      </c>
      <c r="G203" s="211">
        <f t="shared" si="29"/>
        <v>190</v>
      </c>
      <c r="H203" s="202">
        <f t="shared" si="30"/>
        <v>10886.01003664673</v>
      </c>
      <c r="I203" s="211">
        <f t="shared" si="31"/>
        <v>359</v>
      </c>
      <c r="K203" s="202">
        <f>INDEX('LECI_17-18'!$L$1:$L$506,MATCH('Base Analysis'!$A203,'LECI_17-18'!A:A,0))</f>
        <v>12087074.41</v>
      </c>
      <c r="L203" s="203">
        <f>INDEX('BEFC_17-18'!$T$1:$T$506,MATCH('Base Analysis'!$A203,'BEFC_17-18'!A:A,0))</f>
        <v>815.06899999999996</v>
      </c>
      <c r="M203" s="203">
        <f>INDEX('BEFC_17-18'!$Z$1:$Z$506,MATCH('Base Analysis'!$A203,'BEFC_17-18'!A:A,0))</f>
        <v>295.262</v>
      </c>
      <c r="O203" s="202">
        <f>INDEX('BEFC_17-18'!$AF$1:$AF$505,MATCH('Base Analysis'!$A203,'BEFC_17-18'!A:A,0))</f>
        <v>5354069.5199999996</v>
      </c>
      <c r="P203" s="203">
        <f>INDEX('BEFC_17-18'!$AC$1:$AC$506,MATCH('Base Analysis'!$A203,'BEFC_17-18'!A:A,0))</f>
        <v>1975.41</v>
      </c>
      <c r="Q203" s="201">
        <f t="shared" si="32"/>
        <v>3674692.737536021</v>
      </c>
      <c r="R203" s="201">
        <f t="shared" si="33"/>
        <v>1679376.7824639785</v>
      </c>
      <c r="S203" s="204">
        <f t="shared" si="34"/>
        <v>1.4570114843370674</v>
      </c>
      <c r="U203" s="203">
        <f t="shared" si="35"/>
        <v>1110.3309999999999</v>
      </c>
      <c r="V203" s="202"/>
    </row>
    <row r="204" spans="1:22" x14ac:dyDescent="0.2">
      <c r="A204" s="199">
        <v>110173504</v>
      </c>
      <c r="B204" s="200" t="s">
        <v>230</v>
      </c>
      <c r="C204" s="200" t="s">
        <v>134</v>
      </c>
      <c r="D204" s="197">
        <f>INDEX('BEFC_17-18'!$F$1:$F$505,MATCH('Base Analysis'!$A204,'BEFC_17-18'!A:A,0))</f>
        <v>1.3231999999999999</v>
      </c>
      <c r="E204" s="197">
        <f t="shared" si="27"/>
        <v>71</v>
      </c>
      <c r="F204" s="201">
        <f t="shared" si="28"/>
        <v>17647.822885745885</v>
      </c>
      <c r="G204" s="211">
        <f t="shared" si="29"/>
        <v>59</v>
      </c>
      <c r="H204" s="202">
        <f t="shared" si="30"/>
        <v>12219.446873677636</v>
      </c>
      <c r="I204" s="211">
        <f t="shared" si="31"/>
        <v>215</v>
      </c>
      <c r="K204" s="202">
        <f>INDEX('LECI_17-18'!$L$1:$L$506,MATCH('Base Analysis'!$A204,'LECI_17-18'!A:A,0))</f>
        <v>5457730.4100000001</v>
      </c>
      <c r="L204" s="203">
        <f>INDEX('BEFC_17-18'!$T$1:$T$506,MATCH('Base Analysis'!$A204,'BEFC_17-18'!A:A,0))</f>
        <v>309.25799999999998</v>
      </c>
      <c r="M204" s="203">
        <f>INDEX('BEFC_17-18'!$Z$1:$Z$506,MATCH('Base Analysis'!$A204,'BEFC_17-18'!A:A,0))</f>
        <v>137.38499999999999</v>
      </c>
      <c r="O204" s="202">
        <f>INDEX('BEFC_17-18'!$AF$1:$AF$505,MATCH('Base Analysis'!$A204,'BEFC_17-18'!A:A,0))</f>
        <v>2652719.5299999998</v>
      </c>
      <c r="P204" s="203">
        <f>INDEX('BEFC_17-18'!$AC$1:$AC$506,MATCH('Base Analysis'!$A204,'BEFC_17-18'!A:A,0))</f>
        <v>702.31600000000003</v>
      </c>
      <c r="Q204" s="201">
        <f t="shared" si="32"/>
        <v>1306460.6864677956</v>
      </c>
      <c r="R204" s="201">
        <f t="shared" si="33"/>
        <v>1346258.8435322042</v>
      </c>
      <c r="S204" s="204">
        <f t="shared" si="34"/>
        <v>2.0304625753202026</v>
      </c>
      <c r="U204" s="203">
        <f t="shared" si="35"/>
        <v>446.64299999999997</v>
      </c>
      <c r="V204" s="202"/>
    </row>
    <row r="205" spans="1:22" x14ac:dyDescent="0.2">
      <c r="A205" s="199">
        <v>110175003</v>
      </c>
      <c r="B205" s="200" t="s">
        <v>231</v>
      </c>
      <c r="C205" s="200" t="s">
        <v>134</v>
      </c>
      <c r="D205" s="197">
        <f>INDEX('BEFC_17-18'!$F$1:$F$505,MATCH('Base Analysis'!$A205,'BEFC_17-18'!A:A,0))</f>
        <v>1.3832</v>
      </c>
      <c r="E205" s="197">
        <f t="shared" si="27"/>
        <v>49</v>
      </c>
      <c r="F205" s="201">
        <f t="shared" si="28"/>
        <v>13668.184958550419</v>
      </c>
      <c r="G205" s="211">
        <f t="shared" si="29"/>
        <v>300</v>
      </c>
      <c r="H205" s="202">
        <f t="shared" si="30"/>
        <v>10219.747568220046</v>
      </c>
      <c r="I205" s="211">
        <f t="shared" si="31"/>
        <v>427</v>
      </c>
      <c r="K205" s="202">
        <f>INDEX('LECI_17-18'!$L$1:$L$506,MATCH('Base Analysis'!$A205,'LECI_17-18'!A:A,0))</f>
        <v>12479558.59</v>
      </c>
      <c r="L205" s="203">
        <f>INDEX('BEFC_17-18'!$T$1:$T$506,MATCH('Base Analysis'!$A205,'BEFC_17-18'!A:A,0))</f>
        <v>913.03700000000003</v>
      </c>
      <c r="M205" s="203">
        <f>INDEX('BEFC_17-18'!$Z$1:$Z$506,MATCH('Base Analysis'!$A205,'BEFC_17-18'!A:A,0))</f>
        <v>308.08499999999998</v>
      </c>
      <c r="O205" s="202">
        <f>INDEX('BEFC_17-18'!$AF$1:$AF$505,MATCH('Base Analysis'!$A205,'BEFC_17-18'!A:A,0))</f>
        <v>6627172.4800000004</v>
      </c>
      <c r="P205" s="203">
        <f>INDEX('BEFC_17-18'!$AC$1:$AC$506,MATCH('Base Analysis'!$A205,'BEFC_17-18'!A:A,0))</f>
        <v>2009.9459999999999</v>
      </c>
      <c r="Q205" s="201">
        <f t="shared" si="32"/>
        <v>3738937.2176103061</v>
      </c>
      <c r="R205" s="201">
        <f t="shared" si="33"/>
        <v>2888235.2623896943</v>
      </c>
      <c r="S205" s="204">
        <f t="shared" si="34"/>
        <v>1.7724749291820612</v>
      </c>
      <c r="U205" s="203">
        <f t="shared" si="35"/>
        <v>1221.1220000000001</v>
      </c>
      <c r="V205" s="202"/>
    </row>
    <row r="206" spans="1:22" x14ac:dyDescent="0.2">
      <c r="A206" s="199">
        <v>110177003</v>
      </c>
      <c r="B206" s="200" t="s">
        <v>232</v>
      </c>
      <c r="C206" s="200" t="s">
        <v>134</v>
      </c>
      <c r="D206" s="197">
        <f>INDEX('BEFC_17-18'!$F$1:$F$505,MATCH('Base Analysis'!$A206,'BEFC_17-18'!A:A,0))</f>
        <v>1.3170999999999999</v>
      </c>
      <c r="E206" s="197">
        <f t="shared" si="27"/>
        <v>76</v>
      </c>
      <c r="F206" s="201">
        <f t="shared" si="28"/>
        <v>14702.535934331456</v>
      </c>
      <c r="G206" s="211">
        <f t="shared" si="29"/>
        <v>201</v>
      </c>
      <c r="H206" s="202">
        <f t="shared" si="30"/>
        <v>12090.229147257396</v>
      </c>
      <c r="I206" s="211">
        <f t="shared" si="31"/>
        <v>226</v>
      </c>
      <c r="K206" s="202">
        <f>INDEX('LECI_17-18'!$L$1:$L$506,MATCH('Base Analysis'!$A206,'LECI_17-18'!A:A,0))</f>
        <v>26499630.23</v>
      </c>
      <c r="L206" s="203">
        <f>INDEX('BEFC_17-18'!$T$1:$T$506,MATCH('Base Analysis'!$A206,'BEFC_17-18'!A:A,0))</f>
        <v>1802.385</v>
      </c>
      <c r="M206" s="203">
        <f>INDEX('BEFC_17-18'!$Z$1:$Z$506,MATCH('Base Analysis'!$A206,'BEFC_17-18'!A:A,0))</f>
        <v>389.43700000000001</v>
      </c>
      <c r="O206" s="202">
        <f>INDEX('BEFC_17-18'!$AF$1:$AF$505,MATCH('Base Analysis'!$A206,'BEFC_17-18'!A:A,0))</f>
        <v>11264138.460000001</v>
      </c>
      <c r="P206" s="203">
        <f>INDEX('BEFC_17-18'!$AC$1:$AC$506,MATCH('Base Analysis'!$A206,'BEFC_17-18'!A:A,0))</f>
        <v>3334.57</v>
      </c>
      <c r="Q206" s="201">
        <f t="shared" si="32"/>
        <v>6203026.2891275678</v>
      </c>
      <c r="R206" s="201">
        <f t="shared" si="33"/>
        <v>5061112.1708724331</v>
      </c>
      <c r="S206" s="204">
        <f t="shared" si="34"/>
        <v>1.8159101598107623</v>
      </c>
      <c r="U206" s="203">
        <f t="shared" si="35"/>
        <v>2191.8220000000001</v>
      </c>
      <c r="V206" s="202"/>
    </row>
    <row r="207" spans="1:22" x14ac:dyDescent="0.2">
      <c r="A207" s="199">
        <v>110179003</v>
      </c>
      <c r="B207" s="200" t="s">
        <v>233</v>
      </c>
      <c r="C207" s="200" t="s">
        <v>134</v>
      </c>
      <c r="D207" s="197">
        <f>INDEX('BEFC_17-18'!$F$1:$F$505,MATCH('Base Analysis'!$A207,'BEFC_17-18'!A:A,0))</f>
        <v>1.194</v>
      </c>
      <c r="E207" s="197">
        <f t="shared" si="27"/>
        <v>135</v>
      </c>
      <c r="F207" s="201">
        <f t="shared" si="28"/>
        <v>13823.7903945013</v>
      </c>
      <c r="G207" s="211">
        <f t="shared" si="29"/>
        <v>278</v>
      </c>
      <c r="H207" s="202">
        <f t="shared" si="30"/>
        <v>10078.31338446581</v>
      </c>
      <c r="I207" s="211">
        <f t="shared" si="31"/>
        <v>432</v>
      </c>
      <c r="K207" s="202">
        <f>INDEX('LECI_17-18'!$L$1:$L$506,MATCH('Base Analysis'!$A207,'LECI_17-18'!A:A,0))</f>
        <v>14927191.52</v>
      </c>
      <c r="L207" s="203">
        <f>INDEX('BEFC_17-18'!$T$1:$T$506,MATCH('Base Analysis'!$A207,'BEFC_17-18'!A:A,0))</f>
        <v>1079.819</v>
      </c>
      <c r="M207" s="203">
        <f>INDEX('BEFC_17-18'!$Z$1:$Z$506,MATCH('Base Analysis'!$A207,'BEFC_17-18'!A:A,0))</f>
        <v>401.30099999999999</v>
      </c>
      <c r="O207" s="202">
        <f>INDEX('BEFC_17-18'!$AF$1:$AF$505,MATCH('Base Analysis'!$A207,'BEFC_17-18'!A:A,0))</f>
        <v>7074954.0800000001</v>
      </c>
      <c r="P207" s="203">
        <f>INDEX('BEFC_17-18'!$AC$1:$AC$506,MATCH('Base Analysis'!$A207,'BEFC_17-18'!A:A,0))</f>
        <v>2212.0880000000002</v>
      </c>
      <c r="Q207" s="201">
        <f t="shared" si="32"/>
        <v>4114965.3532130453</v>
      </c>
      <c r="R207" s="201">
        <f t="shared" si="33"/>
        <v>2959988.7267869548</v>
      </c>
      <c r="S207" s="204">
        <f t="shared" si="34"/>
        <v>1.7193228794686541</v>
      </c>
      <c r="U207" s="203">
        <f t="shared" si="35"/>
        <v>1481.12</v>
      </c>
      <c r="V207" s="202"/>
    </row>
    <row r="208" spans="1:22" x14ac:dyDescent="0.2">
      <c r="A208" s="199">
        <v>110183602</v>
      </c>
      <c r="B208" s="200" t="s">
        <v>234</v>
      </c>
      <c r="C208" s="200" t="s">
        <v>235</v>
      </c>
      <c r="D208" s="197">
        <f>INDEX('BEFC_17-18'!$F$1:$F$505,MATCH('Base Analysis'!$A208,'BEFC_17-18'!A:A,0))</f>
        <v>1.2201</v>
      </c>
      <c r="E208" s="197">
        <f t="shared" si="27"/>
        <v>118</v>
      </c>
      <c r="F208" s="201">
        <f t="shared" si="28"/>
        <v>15224.67795652882</v>
      </c>
      <c r="G208" s="211">
        <f t="shared" si="29"/>
        <v>162</v>
      </c>
      <c r="H208" s="202">
        <f t="shared" si="30"/>
        <v>12366.675863413462</v>
      </c>
      <c r="I208" s="211">
        <f t="shared" si="31"/>
        <v>201</v>
      </c>
      <c r="K208" s="202">
        <f>INDEX('LECI_17-18'!$L$1:$L$506,MATCH('Base Analysis'!$A208,'LECI_17-18'!A:A,0))</f>
        <v>67874933.310000002</v>
      </c>
      <c r="L208" s="203">
        <f>INDEX('BEFC_17-18'!$T$1:$T$506,MATCH('Base Analysis'!$A208,'BEFC_17-18'!A:A,0))</f>
        <v>4458.2179999999998</v>
      </c>
      <c r="M208" s="203">
        <f>INDEX('BEFC_17-18'!$Z$1:$Z$506,MATCH('Base Analysis'!$A208,'BEFC_17-18'!A:A,0))</f>
        <v>1030.317</v>
      </c>
      <c r="O208" s="202">
        <f>INDEX('BEFC_17-18'!$AF$1:$AF$505,MATCH('Base Analysis'!$A208,'BEFC_17-18'!A:A,0))</f>
        <v>19362678.18</v>
      </c>
      <c r="P208" s="203">
        <f>INDEX('BEFC_17-18'!$AC$1:$AC$506,MATCH('Base Analysis'!$A208,'BEFC_17-18'!A:A,0))</f>
        <v>7252.4080000000004</v>
      </c>
      <c r="Q208" s="201">
        <f t="shared" si="32"/>
        <v>13491058.062502539</v>
      </c>
      <c r="R208" s="201">
        <f t="shared" si="33"/>
        <v>5871620.1174974609</v>
      </c>
      <c r="S208" s="204">
        <f t="shared" si="34"/>
        <v>1.4352231003895255</v>
      </c>
      <c r="U208" s="203">
        <f t="shared" si="35"/>
        <v>5488.5349999999999</v>
      </c>
      <c r="V208" s="202"/>
    </row>
    <row r="209" spans="1:22" x14ac:dyDescent="0.2">
      <c r="A209" s="199">
        <v>111291304</v>
      </c>
      <c r="B209" s="200" t="s">
        <v>236</v>
      </c>
      <c r="C209" s="200" t="s">
        <v>237</v>
      </c>
      <c r="D209" s="197">
        <f>INDEX('BEFC_17-18'!$F$1:$F$505,MATCH('Base Analysis'!$A209,'BEFC_17-18'!A:A,0))</f>
        <v>1.1739999999999999</v>
      </c>
      <c r="E209" s="197">
        <f t="shared" si="27"/>
        <v>150</v>
      </c>
      <c r="F209" s="201">
        <f t="shared" si="28"/>
        <v>13694.615525398571</v>
      </c>
      <c r="G209" s="211">
        <f t="shared" si="29"/>
        <v>294</v>
      </c>
      <c r="H209" s="202">
        <f t="shared" si="30"/>
        <v>10360.132978296175</v>
      </c>
      <c r="I209" s="211">
        <f t="shared" si="31"/>
        <v>414</v>
      </c>
      <c r="K209" s="202">
        <f>INDEX('LECI_17-18'!$L$1:$L$506,MATCH('Base Analysis'!$A209,'LECI_17-18'!A:A,0))</f>
        <v>13543605</v>
      </c>
      <c r="L209" s="203">
        <f>INDEX('BEFC_17-18'!$T$1:$T$506,MATCH('Base Analysis'!$A209,'BEFC_17-18'!A:A,0))</f>
        <v>988.97299999999996</v>
      </c>
      <c r="M209" s="203">
        <f>INDEX('BEFC_17-18'!$Z$1:$Z$506,MATCH('Base Analysis'!$A209,'BEFC_17-18'!A:A,0))</f>
        <v>318.30799999999999</v>
      </c>
      <c r="O209" s="202">
        <f>INDEX('BEFC_17-18'!$AF$1:$AF$505,MATCH('Base Analysis'!$A209,'BEFC_17-18'!A:A,0))</f>
        <v>5290089.7699999996</v>
      </c>
      <c r="P209" s="203">
        <f>INDEX('BEFC_17-18'!$AC$1:$AC$506,MATCH('Base Analysis'!$A209,'BEFC_17-18'!A:A,0))</f>
        <v>1667.932</v>
      </c>
      <c r="Q209" s="201">
        <f t="shared" si="32"/>
        <v>3102716.7054454167</v>
      </c>
      <c r="R209" s="201">
        <f t="shared" si="33"/>
        <v>2187373.0645545828</v>
      </c>
      <c r="S209" s="204">
        <f t="shared" si="34"/>
        <v>1.7049863948956854</v>
      </c>
      <c r="U209" s="203">
        <f t="shared" si="35"/>
        <v>1307.2809999999999</v>
      </c>
      <c r="V209" s="202"/>
    </row>
    <row r="210" spans="1:22" x14ac:dyDescent="0.2">
      <c r="A210" s="199">
        <v>111292304</v>
      </c>
      <c r="B210" s="200" t="s">
        <v>238</v>
      </c>
      <c r="C210" s="200" t="s">
        <v>237</v>
      </c>
      <c r="D210" s="197">
        <f>INDEX('BEFC_17-18'!$F$1:$F$505,MATCH('Base Analysis'!$A210,'BEFC_17-18'!A:A,0))</f>
        <v>1.1183000000000001</v>
      </c>
      <c r="E210" s="197">
        <f t="shared" si="27"/>
        <v>187</v>
      </c>
      <c r="F210" s="201">
        <f t="shared" si="28"/>
        <v>16319.765821422832</v>
      </c>
      <c r="G210" s="211">
        <f t="shared" si="29"/>
        <v>103</v>
      </c>
      <c r="H210" s="202">
        <f t="shared" si="30"/>
        <v>12186.347084811405</v>
      </c>
      <c r="I210" s="211">
        <f t="shared" si="31"/>
        <v>217</v>
      </c>
      <c r="K210" s="202">
        <f>INDEX('LECI_17-18'!$L$1:$L$506,MATCH('Base Analysis'!$A210,'LECI_17-18'!A:A,0))</f>
        <v>5991198.1900000004</v>
      </c>
      <c r="L210" s="203">
        <f>INDEX('BEFC_17-18'!$T$1:$T$506,MATCH('Base Analysis'!$A210,'BEFC_17-18'!A:A,0))</f>
        <v>367.113</v>
      </c>
      <c r="M210" s="203">
        <f>INDEX('BEFC_17-18'!$Z$1:$Z$506,MATCH('Base Analysis'!$A210,'BEFC_17-18'!A:A,0))</f>
        <v>124.51900000000001</v>
      </c>
      <c r="O210" s="202">
        <f>INDEX('BEFC_17-18'!$AF$1:$AF$505,MATCH('Base Analysis'!$A210,'BEFC_17-18'!A:A,0))</f>
        <v>2761259.4</v>
      </c>
      <c r="P210" s="203">
        <f>INDEX('BEFC_17-18'!$AC$1:$AC$506,MATCH('Base Analysis'!$A210,'BEFC_17-18'!A:A,0))</f>
        <v>621.42600000000004</v>
      </c>
      <c r="Q210" s="201">
        <f t="shared" si="32"/>
        <v>1155987.6729975343</v>
      </c>
      <c r="R210" s="201">
        <f t="shared" si="33"/>
        <v>1605271.7270024656</v>
      </c>
      <c r="S210" s="204">
        <f t="shared" si="34"/>
        <v>2.388658170411035</v>
      </c>
      <c r="U210" s="203">
        <f t="shared" si="35"/>
        <v>491.63200000000001</v>
      </c>
      <c r="V210" s="202"/>
    </row>
    <row r="211" spans="1:22" x14ac:dyDescent="0.2">
      <c r="A211" s="199">
        <v>111297504</v>
      </c>
      <c r="B211" s="200" t="s">
        <v>239</v>
      </c>
      <c r="C211" s="200" t="s">
        <v>237</v>
      </c>
      <c r="D211" s="197">
        <f>INDEX('BEFC_17-18'!$F$1:$F$505,MATCH('Base Analysis'!$A211,'BEFC_17-18'!A:A,0))</f>
        <v>1.0055000000000001</v>
      </c>
      <c r="E211" s="197">
        <f t="shared" si="27"/>
        <v>274</v>
      </c>
      <c r="F211" s="201">
        <f t="shared" si="28"/>
        <v>13528.723340792414</v>
      </c>
      <c r="G211" s="211">
        <f t="shared" si="29"/>
        <v>320</v>
      </c>
      <c r="H211" s="202">
        <f t="shared" si="30"/>
        <v>10538.908759262313</v>
      </c>
      <c r="I211" s="211">
        <f t="shared" si="31"/>
        <v>397</v>
      </c>
      <c r="K211" s="202">
        <f>INDEX('LECI_17-18'!$L$1:$L$506,MATCH('Base Analysis'!$A211,'LECI_17-18'!A:A,0))</f>
        <v>10295913.140000001</v>
      </c>
      <c r="L211" s="203">
        <f>INDEX('BEFC_17-18'!$T$1:$T$506,MATCH('Base Analysis'!$A211,'BEFC_17-18'!A:A,0))</f>
        <v>761.04100000000005</v>
      </c>
      <c r="M211" s="203">
        <f>INDEX('BEFC_17-18'!$Z$1:$Z$506,MATCH('Base Analysis'!$A211,'BEFC_17-18'!A:A,0))</f>
        <v>215.90199999999999</v>
      </c>
      <c r="O211" s="202">
        <f>INDEX('BEFC_17-18'!$AF$1:$AF$505,MATCH('Base Analysis'!$A211,'BEFC_17-18'!A:A,0))</f>
        <v>4304212.2699999996</v>
      </c>
      <c r="P211" s="203">
        <f>INDEX('BEFC_17-18'!$AC$1:$AC$506,MATCH('Base Analysis'!$A211,'BEFC_17-18'!A:A,0))</f>
        <v>853.27099999999996</v>
      </c>
      <c r="Q211" s="201">
        <f t="shared" si="32"/>
        <v>1587269.8563083601</v>
      </c>
      <c r="R211" s="201">
        <f t="shared" si="33"/>
        <v>2716942.4136916394</v>
      </c>
      <c r="S211" s="204">
        <f t="shared" si="34"/>
        <v>2.7117079385673262</v>
      </c>
      <c r="U211" s="203">
        <f t="shared" si="35"/>
        <v>976.94299999999998</v>
      </c>
      <c r="V211" s="202"/>
    </row>
    <row r="212" spans="1:22" x14ac:dyDescent="0.2">
      <c r="A212" s="199">
        <v>111312503</v>
      </c>
      <c r="B212" s="200" t="s">
        <v>240</v>
      </c>
      <c r="C212" s="200" t="s">
        <v>241</v>
      </c>
      <c r="D212" s="197">
        <f>INDEX('BEFC_17-18'!$F$1:$F$505,MATCH('Base Analysis'!$A212,'BEFC_17-18'!A:A,0))</f>
        <v>1.2224999999999999</v>
      </c>
      <c r="E212" s="197">
        <f t="shared" si="27"/>
        <v>116</v>
      </c>
      <c r="F212" s="201">
        <f t="shared" si="28"/>
        <v>11750.854039411355</v>
      </c>
      <c r="G212" s="211">
        <f t="shared" si="29"/>
        <v>473</v>
      </c>
      <c r="H212" s="202">
        <f t="shared" si="30"/>
        <v>9619.1906471490656</v>
      </c>
      <c r="I212" s="211">
        <f t="shared" si="31"/>
        <v>461</v>
      </c>
      <c r="K212" s="202">
        <f>INDEX('LECI_17-18'!$L$1:$L$506,MATCH('Base Analysis'!$A212,'LECI_17-18'!A:A,0))</f>
        <v>24422211.23</v>
      </c>
      <c r="L212" s="203">
        <f>INDEX('BEFC_17-18'!$T$1:$T$506,MATCH('Base Analysis'!$A212,'BEFC_17-18'!A:A,0))</f>
        <v>2078.335</v>
      </c>
      <c r="M212" s="203">
        <f>INDEX('BEFC_17-18'!$Z$1:$Z$506,MATCH('Base Analysis'!$A212,'BEFC_17-18'!A:A,0))</f>
        <v>460.57</v>
      </c>
      <c r="O212" s="202">
        <f>INDEX('BEFC_17-18'!$AF$1:$AF$505,MATCH('Base Analysis'!$A212,'BEFC_17-18'!A:A,0))</f>
        <v>7607615.9500000002</v>
      </c>
      <c r="P212" s="203">
        <f>INDEX('BEFC_17-18'!$AC$1:$AC$506,MATCH('Base Analysis'!$A212,'BEFC_17-18'!A:A,0))</f>
        <v>2564.3490000000002</v>
      </c>
      <c r="Q212" s="201">
        <f t="shared" si="32"/>
        <v>4770247.516620731</v>
      </c>
      <c r="R212" s="201">
        <f t="shared" si="33"/>
        <v>2837368.4333792692</v>
      </c>
      <c r="S212" s="204">
        <f t="shared" si="34"/>
        <v>1.5948052849444752</v>
      </c>
      <c r="U212" s="203">
        <f t="shared" si="35"/>
        <v>2538.9050000000002</v>
      </c>
      <c r="V212" s="202"/>
    </row>
    <row r="213" spans="1:22" x14ac:dyDescent="0.2">
      <c r="A213" s="199">
        <v>111312804</v>
      </c>
      <c r="B213" s="200" t="s">
        <v>242</v>
      </c>
      <c r="C213" s="200" t="s">
        <v>241</v>
      </c>
      <c r="D213" s="197">
        <f>INDEX('BEFC_17-18'!$F$1:$F$505,MATCH('Base Analysis'!$A213,'BEFC_17-18'!A:A,0))</f>
        <v>1.0792999999999999</v>
      </c>
      <c r="E213" s="197">
        <f t="shared" si="27"/>
        <v>214</v>
      </c>
      <c r="F213" s="201">
        <f t="shared" si="28"/>
        <v>13182.265288602039</v>
      </c>
      <c r="G213" s="211">
        <f t="shared" si="29"/>
        <v>367</v>
      </c>
      <c r="H213" s="202">
        <f t="shared" si="30"/>
        <v>9723.3913984124574</v>
      </c>
      <c r="I213" s="211">
        <f t="shared" si="31"/>
        <v>456</v>
      </c>
      <c r="K213" s="202">
        <f>INDEX('LECI_17-18'!$L$1:$L$506,MATCH('Base Analysis'!$A213,'LECI_17-18'!A:A,0))</f>
        <v>9842551.5600000005</v>
      </c>
      <c r="L213" s="203">
        <f>INDEX('BEFC_17-18'!$T$1:$T$506,MATCH('Base Analysis'!$A213,'BEFC_17-18'!A:A,0))</f>
        <v>746.65099999999995</v>
      </c>
      <c r="M213" s="203">
        <f>INDEX('BEFC_17-18'!$Z$1:$Z$506,MATCH('Base Analysis'!$A213,'BEFC_17-18'!A:A,0))</f>
        <v>265.60399999999998</v>
      </c>
      <c r="O213" s="202">
        <f>INDEX('BEFC_17-18'!$AF$1:$AF$505,MATCH('Base Analysis'!$A213,'BEFC_17-18'!A:A,0))</f>
        <v>4849841.6500000004</v>
      </c>
      <c r="P213" s="203">
        <f>INDEX('BEFC_17-18'!$AC$1:$AC$506,MATCH('Base Analysis'!$A213,'BEFC_17-18'!A:A,0))</f>
        <v>1120.539</v>
      </c>
      <c r="Q213" s="201">
        <f t="shared" si="32"/>
        <v>2084446.5328341334</v>
      </c>
      <c r="R213" s="201">
        <f t="shared" si="33"/>
        <v>2765395.1171658672</v>
      </c>
      <c r="S213" s="204">
        <f t="shared" si="34"/>
        <v>2.3266807632651898</v>
      </c>
      <c r="U213" s="203">
        <f t="shared" si="35"/>
        <v>1012.2549999999999</v>
      </c>
      <c r="V213" s="202"/>
    </row>
    <row r="214" spans="1:22" x14ac:dyDescent="0.2">
      <c r="A214" s="199">
        <v>111316003</v>
      </c>
      <c r="B214" s="200" t="s">
        <v>243</v>
      </c>
      <c r="C214" s="200" t="s">
        <v>241</v>
      </c>
      <c r="D214" s="197">
        <f>INDEX('BEFC_17-18'!$F$1:$F$505,MATCH('Base Analysis'!$A214,'BEFC_17-18'!A:A,0))</f>
        <v>1.353</v>
      </c>
      <c r="E214" s="197">
        <f t="shared" si="27"/>
        <v>57</v>
      </c>
      <c r="F214" s="201">
        <f t="shared" si="28"/>
        <v>11714.216846975798</v>
      </c>
      <c r="G214" s="211">
        <f t="shared" si="29"/>
        <v>477</v>
      </c>
      <c r="H214" s="202">
        <f t="shared" si="30"/>
        <v>8972.7659546531377</v>
      </c>
      <c r="I214" s="211">
        <f t="shared" si="31"/>
        <v>485</v>
      </c>
      <c r="K214" s="202">
        <f>INDEX('LECI_17-18'!$L$1:$L$506,MATCH('Base Analysis'!$A214,'LECI_17-18'!A:A,0))</f>
        <v>17767503.260000002</v>
      </c>
      <c r="L214" s="203">
        <f>INDEX('BEFC_17-18'!$T$1:$T$506,MATCH('Base Analysis'!$A214,'BEFC_17-18'!A:A,0))</f>
        <v>1516.7470000000001</v>
      </c>
      <c r="M214" s="203">
        <f>INDEX('BEFC_17-18'!$Z$1:$Z$506,MATCH('Base Analysis'!$A214,'BEFC_17-18'!A:A,0))</f>
        <v>463.41199999999998</v>
      </c>
      <c r="O214" s="202">
        <f>INDEX('BEFC_17-18'!$AF$1:$AF$505,MATCH('Base Analysis'!$A214,'BEFC_17-18'!A:A,0))</f>
        <v>8411870.3399999999</v>
      </c>
      <c r="P214" s="203">
        <f>INDEX('BEFC_17-18'!$AC$1:$AC$506,MATCH('Base Analysis'!$A214,'BEFC_17-18'!A:A,0))</f>
        <v>3064.2849999999999</v>
      </c>
      <c r="Q214" s="201">
        <f t="shared" si="32"/>
        <v>5700237.3356622495</v>
      </c>
      <c r="R214" s="201">
        <f t="shared" si="33"/>
        <v>2711633.0043377504</v>
      </c>
      <c r="S214" s="204">
        <f t="shared" si="34"/>
        <v>1.4757052811420728</v>
      </c>
      <c r="U214" s="203">
        <f t="shared" si="35"/>
        <v>1980.1590000000001</v>
      </c>
      <c r="V214" s="202"/>
    </row>
    <row r="215" spans="1:22" x14ac:dyDescent="0.2">
      <c r="A215" s="199">
        <v>111317503</v>
      </c>
      <c r="B215" s="200" t="s">
        <v>244</v>
      </c>
      <c r="C215" s="200" t="s">
        <v>241</v>
      </c>
      <c r="D215" s="197">
        <f>INDEX('BEFC_17-18'!$F$1:$F$505,MATCH('Base Analysis'!$A215,'BEFC_17-18'!A:A,0))</f>
        <v>1.1884999999999999</v>
      </c>
      <c r="E215" s="197">
        <f t="shared" si="27"/>
        <v>138</v>
      </c>
      <c r="F215" s="201">
        <f t="shared" si="28"/>
        <v>12335.729688351455</v>
      </c>
      <c r="G215" s="211">
        <f t="shared" si="29"/>
        <v>439</v>
      </c>
      <c r="H215" s="202">
        <f t="shared" si="30"/>
        <v>9486.8581513621721</v>
      </c>
      <c r="I215" s="211">
        <f t="shared" si="31"/>
        <v>467</v>
      </c>
      <c r="K215" s="202">
        <f>INDEX('LECI_17-18'!$L$1:$L$506,MATCH('Base Analysis'!$A215,'LECI_17-18'!A:A,0))</f>
        <v>15212224.48</v>
      </c>
      <c r="L215" s="203">
        <f>INDEX('BEFC_17-18'!$T$1:$T$506,MATCH('Base Analysis'!$A215,'BEFC_17-18'!A:A,0))</f>
        <v>1233.184</v>
      </c>
      <c r="M215" s="203">
        <f>INDEX('BEFC_17-18'!$Z$1:$Z$506,MATCH('Base Analysis'!$A215,'BEFC_17-18'!A:A,0))</f>
        <v>370.32100000000003</v>
      </c>
      <c r="O215" s="202">
        <f>INDEX('BEFC_17-18'!$AF$1:$AF$505,MATCH('Base Analysis'!$A215,'BEFC_17-18'!A:A,0))</f>
        <v>6597767.3399999999</v>
      </c>
      <c r="P215" s="203">
        <f>INDEX('BEFC_17-18'!$AC$1:$AC$506,MATCH('Base Analysis'!$A215,'BEFC_17-18'!A:A,0))</f>
        <v>1818.7449999999999</v>
      </c>
      <c r="Q215" s="201">
        <f t="shared" si="32"/>
        <v>3383261.7243660553</v>
      </c>
      <c r="R215" s="201">
        <f t="shared" si="33"/>
        <v>3214505.6156339445</v>
      </c>
      <c r="S215" s="204">
        <f t="shared" si="34"/>
        <v>1.9501202914581692</v>
      </c>
      <c r="U215" s="203">
        <f t="shared" si="35"/>
        <v>1603.5050000000001</v>
      </c>
      <c r="V215" s="202"/>
    </row>
    <row r="216" spans="1:22" x14ac:dyDescent="0.2">
      <c r="A216" s="199">
        <v>111343603</v>
      </c>
      <c r="B216" s="200" t="s">
        <v>245</v>
      </c>
      <c r="C216" s="200" t="s">
        <v>246</v>
      </c>
      <c r="D216" s="197">
        <f>INDEX('BEFC_17-18'!$F$1:$F$505,MATCH('Base Analysis'!$A216,'BEFC_17-18'!A:A,0))</f>
        <v>1.133</v>
      </c>
      <c r="E216" s="197">
        <f t="shared" si="27"/>
        <v>175</v>
      </c>
      <c r="F216" s="201">
        <f t="shared" si="28"/>
        <v>11011.529702339432</v>
      </c>
      <c r="G216" s="211">
        <f t="shared" si="29"/>
        <v>498</v>
      </c>
      <c r="H216" s="202">
        <f t="shared" si="30"/>
        <v>9042.7974190897457</v>
      </c>
      <c r="I216" s="211">
        <f t="shared" si="31"/>
        <v>482</v>
      </c>
      <c r="K216" s="202">
        <f>INDEX('LECI_17-18'!$L$1:$L$506,MATCH('Base Analysis'!$A216,'LECI_17-18'!A:A,0))</f>
        <v>32835500.649999999</v>
      </c>
      <c r="L216" s="203">
        <f>INDEX('BEFC_17-18'!$T$1:$T$506,MATCH('Base Analysis'!$A216,'BEFC_17-18'!A:A,0))</f>
        <v>2981.92</v>
      </c>
      <c r="M216" s="203">
        <f>INDEX('BEFC_17-18'!$Z$1:$Z$506,MATCH('Base Analysis'!$A216,'BEFC_17-18'!A:A,0))</f>
        <v>649.202</v>
      </c>
      <c r="O216" s="202">
        <f>INDEX('BEFC_17-18'!$AF$1:$AF$505,MATCH('Base Analysis'!$A216,'BEFC_17-18'!A:A,0))</f>
        <v>9818300.8499999996</v>
      </c>
      <c r="P216" s="203">
        <f>INDEX('BEFC_17-18'!$AC$1:$AC$506,MATCH('Base Analysis'!$A216,'BEFC_17-18'!A:A,0))</f>
        <v>3030.2249999999999</v>
      </c>
      <c r="Q216" s="201">
        <f t="shared" si="32"/>
        <v>5636878.3192350389</v>
      </c>
      <c r="R216" s="201">
        <f t="shared" si="33"/>
        <v>4181422.5307649607</v>
      </c>
      <c r="S216" s="204">
        <f t="shared" si="34"/>
        <v>1.7417975506933432</v>
      </c>
      <c r="U216" s="203">
        <f t="shared" si="35"/>
        <v>3631.1220000000003</v>
      </c>
      <c r="V216" s="202"/>
    </row>
    <row r="217" spans="1:22" x14ac:dyDescent="0.2">
      <c r="A217" s="199">
        <v>111444602</v>
      </c>
      <c r="B217" s="200" t="s">
        <v>247</v>
      </c>
      <c r="C217" s="200" t="s">
        <v>248</v>
      </c>
      <c r="D217" s="197">
        <f>INDEX('BEFC_17-18'!$F$1:$F$505,MATCH('Base Analysis'!$A217,'BEFC_17-18'!A:A,0))</f>
        <v>1.3008999999999999</v>
      </c>
      <c r="E217" s="197">
        <f t="shared" si="27"/>
        <v>78</v>
      </c>
      <c r="F217" s="201">
        <f t="shared" si="28"/>
        <v>11928.425705173348</v>
      </c>
      <c r="G217" s="211">
        <f t="shared" si="29"/>
        <v>460</v>
      </c>
      <c r="H217" s="202">
        <f t="shared" si="30"/>
        <v>9837.0935987967841</v>
      </c>
      <c r="I217" s="211">
        <f t="shared" si="31"/>
        <v>450</v>
      </c>
      <c r="K217" s="202">
        <f>INDEX('LECI_17-18'!$L$1:$L$506,MATCH('Base Analysis'!$A217,'LECI_17-18'!A:A,0))</f>
        <v>61775324.68</v>
      </c>
      <c r="L217" s="203">
        <f>INDEX('BEFC_17-18'!$T$1:$T$506,MATCH('Base Analysis'!$A217,'BEFC_17-18'!A:A,0))</f>
        <v>5178.8329999999996</v>
      </c>
      <c r="M217" s="203">
        <f>INDEX('BEFC_17-18'!$Z$1:$Z$506,MATCH('Base Analysis'!$A217,'BEFC_17-18'!A:A,0))</f>
        <v>1101.002</v>
      </c>
      <c r="O217" s="202">
        <f>INDEX('BEFC_17-18'!$AF$1:$AF$505,MATCH('Base Analysis'!$A217,'BEFC_17-18'!A:A,0))</f>
        <v>19770283.949999999</v>
      </c>
      <c r="P217" s="203">
        <f>INDEX('BEFC_17-18'!$AC$1:$AC$506,MATCH('Base Analysis'!$A217,'BEFC_17-18'!A:A,0))</f>
        <v>9406.2039999999997</v>
      </c>
      <c r="Q217" s="201">
        <f t="shared" si="32"/>
        <v>17497587.602868401</v>
      </c>
      <c r="R217" s="201">
        <f t="shared" si="33"/>
        <v>2272696.3471315987</v>
      </c>
      <c r="S217" s="204">
        <f t="shared" si="34"/>
        <v>1.1298862676794961</v>
      </c>
      <c r="U217" s="203">
        <f t="shared" si="35"/>
        <v>6279.8349999999991</v>
      </c>
      <c r="V217" s="202"/>
    </row>
    <row r="218" spans="1:22" x14ac:dyDescent="0.2">
      <c r="A218" s="199">
        <v>112011103</v>
      </c>
      <c r="B218" s="200" t="s">
        <v>249</v>
      </c>
      <c r="C218" s="200" t="s">
        <v>250</v>
      </c>
      <c r="D218" s="197">
        <f>INDEX('BEFC_17-18'!$F$1:$F$505,MATCH('Base Analysis'!$A218,'BEFC_17-18'!A:A,0))</f>
        <v>0.81459999999999999</v>
      </c>
      <c r="E218" s="197">
        <f t="shared" si="27"/>
        <v>400</v>
      </c>
      <c r="F218" s="201">
        <f t="shared" si="28"/>
        <v>11203.726810537952</v>
      </c>
      <c r="G218" s="211">
        <f t="shared" si="29"/>
        <v>494</v>
      </c>
      <c r="H218" s="202">
        <f t="shared" si="30"/>
        <v>9920.0849606383636</v>
      </c>
      <c r="I218" s="211">
        <f t="shared" si="31"/>
        <v>439</v>
      </c>
      <c r="K218" s="202">
        <f>INDEX('LECI_17-18'!$L$1:$L$506,MATCH('Base Analysis'!$A218,'LECI_17-18'!A:A,0))</f>
        <v>23220250.390000001</v>
      </c>
      <c r="L218" s="203">
        <f>INDEX('BEFC_17-18'!$T$1:$T$506,MATCH('Base Analysis'!$A218,'BEFC_17-18'!A:A,0))</f>
        <v>2072.547</v>
      </c>
      <c r="M218" s="203">
        <f>INDEX('BEFC_17-18'!$Z$1:$Z$506,MATCH('Base Analysis'!$A218,'BEFC_17-18'!A:A,0))</f>
        <v>268.18400000000003</v>
      </c>
      <c r="O218" s="202">
        <f>INDEX('BEFC_17-18'!$AF$1:$AF$505,MATCH('Base Analysis'!$A218,'BEFC_17-18'!A:A,0))</f>
        <v>5878309.6200000001</v>
      </c>
      <c r="P218" s="203">
        <f>INDEX('BEFC_17-18'!$AC$1:$AC$506,MATCH('Base Analysis'!$A218,'BEFC_17-18'!A:A,0))</f>
        <v>2017.98</v>
      </c>
      <c r="Q218" s="201">
        <f t="shared" si="32"/>
        <v>3753882.2069813046</v>
      </c>
      <c r="R218" s="201">
        <f t="shared" si="33"/>
        <v>2124427.4130186955</v>
      </c>
      <c r="S218" s="204">
        <f t="shared" si="34"/>
        <v>1.5659280968027658</v>
      </c>
      <c r="U218" s="203">
        <f t="shared" si="35"/>
        <v>2340.7310000000002</v>
      </c>
      <c r="V218" s="202"/>
    </row>
    <row r="219" spans="1:22" x14ac:dyDescent="0.2">
      <c r="A219" s="199">
        <v>112011603</v>
      </c>
      <c r="B219" s="200" t="s">
        <v>251</v>
      </c>
      <c r="C219" s="200" t="s">
        <v>250</v>
      </c>
      <c r="D219" s="197">
        <f>INDEX('BEFC_17-18'!$F$1:$F$505,MATCH('Base Analysis'!$A219,'BEFC_17-18'!A:A,0))</f>
        <v>0.94679999999999997</v>
      </c>
      <c r="E219" s="197">
        <f t="shared" si="27"/>
        <v>315</v>
      </c>
      <c r="F219" s="201">
        <f t="shared" si="28"/>
        <v>12192.082425611943</v>
      </c>
      <c r="G219" s="211">
        <f t="shared" si="29"/>
        <v>448</v>
      </c>
      <c r="H219" s="202">
        <f t="shared" si="30"/>
        <v>10353.373156110023</v>
      </c>
      <c r="I219" s="211">
        <f t="shared" si="31"/>
        <v>417</v>
      </c>
      <c r="K219" s="202">
        <f>INDEX('LECI_17-18'!$L$1:$L$506,MATCH('Base Analysis'!$A219,'LECI_17-18'!A:A,0))</f>
        <v>48213577.759999998</v>
      </c>
      <c r="L219" s="203">
        <f>INDEX('BEFC_17-18'!$T$1:$T$506,MATCH('Base Analysis'!$A219,'BEFC_17-18'!A:A,0))</f>
        <v>3954.4989999999998</v>
      </c>
      <c r="M219" s="203">
        <f>INDEX('BEFC_17-18'!$Z$1:$Z$506,MATCH('Base Analysis'!$A219,'BEFC_17-18'!A:A,0))</f>
        <v>702.3</v>
      </c>
      <c r="O219" s="202">
        <f>INDEX('BEFC_17-18'!$AF$1:$AF$505,MATCH('Base Analysis'!$A219,'BEFC_17-18'!A:A,0))</f>
        <v>8066055.1299999999</v>
      </c>
      <c r="P219" s="203">
        <f>INDEX('BEFC_17-18'!$AC$1:$AC$506,MATCH('Base Analysis'!$A219,'BEFC_17-18'!A:A,0))</f>
        <v>5004.1099999999997</v>
      </c>
      <c r="Q219" s="201">
        <f t="shared" si="32"/>
        <v>9308734.2247084789</v>
      </c>
      <c r="R219" s="201">
        <f t="shared" si="33"/>
        <v>-1242679.094708479</v>
      </c>
      <c r="S219" s="204">
        <f t="shared" si="34"/>
        <v>0.86650396662846008</v>
      </c>
      <c r="U219" s="203">
        <f t="shared" si="35"/>
        <v>4656.799</v>
      </c>
      <c r="V219" s="202"/>
    </row>
    <row r="220" spans="1:22" x14ac:dyDescent="0.2">
      <c r="A220" s="199">
        <v>112013054</v>
      </c>
      <c r="B220" s="200" t="s">
        <v>252</v>
      </c>
      <c r="C220" s="200" t="s">
        <v>250</v>
      </c>
      <c r="D220" s="197">
        <f>INDEX('BEFC_17-18'!$F$1:$F$505,MATCH('Base Analysis'!$A220,'BEFC_17-18'!A:A,0))</f>
        <v>0.7762</v>
      </c>
      <c r="E220" s="197">
        <f t="shared" si="27"/>
        <v>426</v>
      </c>
      <c r="F220" s="201">
        <f t="shared" si="28"/>
        <v>13246.458275954492</v>
      </c>
      <c r="G220" s="211">
        <f t="shared" si="29"/>
        <v>357</v>
      </c>
      <c r="H220" s="202">
        <f t="shared" si="30"/>
        <v>11636.545596553658</v>
      </c>
      <c r="I220" s="211">
        <f t="shared" si="31"/>
        <v>274</v>
      </c>
      <c r="K220" s="202">
        <f>INDEX('LECI_17-18'!$L$1:$L$506,MATCH('Base Analysis'!$A220,'LECI_17-18'!A:A,0))</f>
        <v>14332535.390000001</v>
      </c>
      <c r="L220" s="203">
        <f>INDEX('BEFC_17-18'!$T$1:$T$506,MATCH('Base Analysis'!$A220,'BEFC_17-18'!A:A,0))</f>
        <v>1081.99</v>
      </c>
      <c r="M220" s="203">
        <f>INDEX('BEFC_17-18'!$Z$1:$Z$506,MATCH('Base Analysis'!$A220,'BEFC_17-18'!A:A,0))</f>
        <v>149.69300000000001</v>
      </c>
      <c r="O220" s="202">
        <f>INDEX('BEFC_17-18'!$AF$1:$AF$505,MATCH('Base Analysis'!$A220,'BEFC_17-18'!A:A,0))</f>
        <v>3342764.07</v>
      </c>
      <c r="P220" s="203">
        <f>INDEX('BEFC_17-18'!$AC$1:$AC$506,MATCH('Base Analysis'!$A220,'BEFC_17-18'!A:A,0))</f>
        <v>1035.8309999999999</v>
      </c>
      <c r="Q220" s="201">
        <f t="shared" si="32"/>
        <v>1926871.2080098174</v>
      </c>
      <c r="R220" s="201">
        <f t="shared" si="33"/>
        <v>1415892.8619901824</v>
      </c>
      <c r="S220" s="204">
        <f t="shared" si="34"/>
        <v>1.7348144785725443</v>
      </c>
      <c r="U220" s="203">
        <f t="shared" si="35"/>
        <v>1231.683</v>
      </c>
      <c r="V220" s="202"/>
    </row>
    <row r="221" spans="1:22" x14ac:dyDescent="0.2">
      <c r="A221" s="199">
        <v>112013753</v>
      </c>
      <c r="B221" s="200" t="s">
        <v>253</v>
      </c>
      <c r="C221" s="200" t="s">
        <v>250</v>
      </c>
      <c r="D221" s="197">
        <f>INDEX('BEFC_17-18'!$F$1:$F$505,MATCH('Base Analysis'!$A221,'BEFC_17-18'!A:A,0))</f>
        <v>0.90669999999999995</v>
      </c>
      <c r="E221" s="197">
        <f t="shared" si="27"/>
        <v>341</v>
      </c>
      <c r="F221" s="201">
        <f t="shared" si="28"/>
        <v>16435.941346816351</v>
      </c>
      <c r="G221" s="211">
        <f t="shared" si="29"/>
        <v>98</v>
      </c>
      <c r="H221" s="202">
        <f t="shared" si="30"/>
        <v>13544.257306935679</v>
      </c>
      <c r="I221" s="211">
        <f t="shared" si="31"/>
        <v>120</v>
      </c>
      <c r="K221" s="202">
        <f>INDEX('LECI_17-18'!$L$1:$L$506,MATCH('Base Analysis'!$A221,'LECI_17-18'!A:A,0))</f>
        <v>51120428.960000001</v>
      </c>
      <c r="L221" s="203">
        <f>INDEX('BEFC_17-18'!$T$1:$T$506,MATCH('Base Analysis'!$A221,'BEFC_17-18'!A:A,0))</f>
        <v>3110.2829999999999</v>
      </c>
      <c r="M221" s="203">
        <f>INDEX('BEFC_17-18'!$Z$1:$Z$506,MATCH('Base Analysis'!$A221,'BEFC_17-18'!A:A,0))</f>
        <v>664.04200000000003</v>
      </c>
      <c r="O221" s="202">
        <f>INDEX('BEFC_17-18'!$AF$1:$AF$505,MATCH('Base Analysis'!$A221,'BEFC_17-18'!A:A,0))</f>
        <v>7257695.1399999997</v>
      </c>
      <c r="P221" s="203">
        <f>INDEX('BEFC_17-18'!$AC$1:$AC$506,MATCH('Base Analysis'!$A221,'BEFC_17-18'!A:A,0))</f>
        <v>3677.6039999999998</v>
      </c>
      <c r="Q221" s="201">
        <f t="shared" si="32"/>
        <v>6841144.2233933304</v>
      </c>
      <c r="R221" s="201">
        <f t="shared" si="33"/>
        <v>416550.91660666931</v>
      </c>
      <c r="S221" s="204">
        <f t="shared" si="34"/>
        <v>1.0608890710390626</v>
      </c>
      <c r="U221" s="203">
        <f t="shared" si="35"/>
        <v>3774.3249999999998</v>
      </c>
      <c r="V221" s="202"/>
    </row>
    <row r="222" spans="1:22" x14ac:dyDescent="0.2">
      <c r="A222" s="199">
        <v>112015203</v>
      </c>
      <c r="B222" s="200" t="s">
        <v>254</v>
      </c>
      <c r="C222" s="200" t="s">
        <v>250</v>
      </c>
      <c r="D222" s="197">
        <f>INDEX('BEFC_17-18'!$F$1:$F$505,MATCH('Base Analysis'!$A222,'BEFC_17-18'!A:A,0))</f>
        <v>0.84930000000000005</v>
      </c>
      <c r="E222" s="197">
        <f t="shared" si="27"/>
        <v>381</v>
      </c>
      <c r="F222" s="201">
        <f t="shared" si="28"/>
        <v>12746.610519931097</v>
      </c>
      <c r="G222" s="211">
        <f t="shared" si="29"/>
        <v>403</v>
      </c>
      <c r="H222" s="202">
        <f t="shared" si="30"/>
        <v>11446.716535628646</v>
      </c>
      <c r="I222" s="211">
        <f t="shared" si="31"/>
        <v>289</v>
      </c>
      <c r="K222" s="202">
        <f>INDEX('LECI_17-18'!$L$1:$L$506,MATCH('Base Analysis'!$A222,'LECI_17-18'!A:A,0))</f>
        <v>26268852.289999999</v>
      </c>
      <c r="L222" s="203">
        <f>INDEX('BEFC_17-18'!$T$1:$T$506,MATCH('Base Analysis'!$A222,'BEFC_17-18'!A:A,0))</f>
        <v>2060.85</v>
      </c>
      <c r="M222" s="203">
        <f>INDEX('BEFC_17-18'!$Z$1:$Z$506,MATCH('Base Analysis'!$A222,'BEFC_17-18'!A:A,0))</f>
        <v>234.03100000000001</v>
      </c>
      <c r="O222" s="202">
        <f>INDEX('BEFC_17-18'!$AF$1:$AF$505,MATCH('Base Analysis'!$A222,'BEFC_17-18'!A:A,0))</f>
        <v>6083869.5300000003</v>
      </c>
      <c r="P222" s="203">
        <f>INDEX('BEFC_17-18'!$AC$1:$AC$506,MATCH('Base Analysis'!$A222,'BEFC_17-18'!A:A,0))</f>
        <v>1863.2560000000001</v>
      </c>
      <c r="Q222" s="201">
        <f t="shared" si="32"/>
        <v>3466061.8764562374</v>
      </c>
      <c r="R222" s="201">
        <f t="shared" si="33"/>
        <v>2617807.6535437629</v>
      </c>
      <c r="S222" s="204">
        <f t="shared" si="34"/>
        <v>1.7552685863243318</v>
      </c>
      <c r="U222" s="203">
        <f t="shared" si="35"/>
        <v>2294.8809999999999</v>
      </c>
      <c r="V222" s="202"/>
    </row>
    <row r="223" spans="1:22" x14ac:dyDescent="0.2">
      <c r="A223" s="199">
        <v>112018523</v>
      </c>
      <c r="B223" s="200" t="s">
        <v>255</v>
      </c>
      <c r="C223" s="200" t="s">
        <v>250</v>
      </c>
      <c r="D223" s="197">
        <f>INDEX('BEFC_17-18'!$F$1:$F$505,MATCH('Base Analysis'!$A223,'BEFC_17-18'!A:A,0))</f>
        <v>0.92659999999999998</v>
      </c>
      <c r="E223" s="197">
        <f t="shared" si="27"/>
        <v>328</v>
      </c>
      <c r="F223" s="201">
        <f t="shared" si="28"/>
        <v>13430.31881667563</v>
      </c>
      <c r="G223" s="211">
        <f t="shared" si="29"/>
        <v>332</v>
      </c>
      <c r="H223" s="202">
        <f t="shared" si="30"/>
        <v>11216.151702773288</v>
      </c>
      <c r="I223" s="211">
        <f t="shared" si="31"/>
        <v>323</v>
      </c>
      <c r="K223" s="202">
        <f>INDEX('LECI_17-18'!$L$1:$L$506,MATCH('Base Analysis'!$A223,'LECI_17-18'!A:A,0))</f>
        <v>23874218.219999999</v>
      </c>
      <c r="L223" s="203">
        <f>INDEX('BEFC_17-18'!$T$1:$T$506,MATCH('Base Analysis'!$A223,'BEFC_17-18'!A:A,0))</f>
        <v>1777.636</v>
      </c>
      <c r="M223" s="203">
        <f>INDEX('BEFC_17-18'!$Z$1:$Z$506,MATCH('Base Analysis'!$A223,'BEFC_17-18'!A:A,0))</f>
        <v>350.92099999999999</v>
      </c>
      <c r="O223" s="202">
        <f>INDEX('BEFC_17-18'!$AF$1:$AF$505,MATCH('Base Analysis'!$A223,'BEFC_17-18'!A:A,0))</f>
        <v>6066303.9299999997</v>
      </c>
      <c r="P223" s="203">
        <f>INDEX('BEFC_17-18'!$AC$1:$AC$506,MATCH('Base Analysis'!$A223,'BEFC_17-18'!A:A,0))</f>
        <v>2671.6990000000001</v>
      </c>
      <c r="Q223" s="201">
        <f t="shared" si="32"/>
        <v>4969941.8916489482</v>
      </c>
      <c r="R223" s="201">
        <f t="shared" si="33"/>
        <v>1096362.0383510515</v>
      </c>
      <c r="S223" s="204">
        <f t="shared" si="34"/>
        <v>1.2205985627705791</v>
      </c>
      <c r="U223" s="203">
        <f t="shared" si="35"/>
        <v>2128.5569999999998</v>
      </c>
      <c r="V223" s="202"/>
    </row>
    <row r="224" spans="1:22" x14ac:dyDescent="0.2">
      <c r="A224" s="199">
        <v>112281302</v>
      </c>
      <c r="B224" s="200" t="s">
        <v>256</v>
      </c>
      <c r="C224" s="200" t="s">
        <v>257</v>
      </c>
      <c r="D224" s="197">
        <f>INDEX('BEFC_17-18'!$F$1:$F$505,MATCH('Base Analysis'!$A224,'BEFC_17-18'!A:A,0))</f>
        <v>0.99860000000000004</v>
      </c>
      <c r="E224" s="197">
        <f t="shared" si="27"/>
        <v>279</v>
      </c>
      <c r="F224" s="201">
        <f t="shared" si="28"/>
        <v>11874.603407520899</v>
      </c>
      <c r="G224" s="211">
        <f t="shared" si="29"/>
        <v>464</v>
      </c>
      <c r="H224" s="202">
        <f t="shared" si="30"/>
        <v>9851.2721593440947</v>
      </c>
      <c r="I224" s="211">
        <f t="shared" si="31"/>
        <v>447</v>
      </c>
      <c r="K224" s="202">
        <f>INDEX('LECI_17-18'!$L$1:$L$506,MATCH('Base Analysis'!$A224,'LECI_17-18'!A:A,0))</f>
        <v>112969562</v>
      </c>
      <c r="L224" s="203">
        <f>INDEX('BEFC_17-18'!$T$1:$T$506,MATCH('Base Analysis'!$A224,'BEFC_17-18'!A:A,0))</f>
        <v>9513.5439999999999</v>
      </c>
      <c r="M224" s="203">
        <f>INDEX('BEFC_17-18'!$Z$1:$Z$506,MATCH('Base Analysis'!$A224,'BEFC_17-18'!A:A,0))</f>
        <v>1953.9659999999999</v>
      </c>
      <c r="O224" s="202">
        <f>INDEX('BEFC_17-18'!$AF$1:$AF$505,MATCH('Base Analysis'!$A224,'BEFC_17-18'!A:A,0))</f>
        <v>19338839.460000001</v>
      </c>
      <c r="P224" s="203">
        <f>INDEX('BEFC_17-18'!$AC$1:$AC$506,MATCH('Base Analysis'!$A224,'BEFC_17-18'!A:A,0))</f>
        <v>12288.548000000001</v>
      </c>
      <c r="Q224" s="201">
        <f t="shared" si="32"/>
        <v>22859375.06161394</v>
      </c>
      <c r="R224" s="201">
        <f t="shared" si="33"/>
        <v>-3520535.6016139388</v>
      </c>
      <c r="S224" s="204">
        <f t="shared" si="34"/>
        <v>0.84599160772659465</v>
      </c>
      <c r="U224" s="203">
        <f t="shared" si="35"/>
        <v>11467.51</v>
      </c>
      <c r="V224" s="202"/>
    </row>
    <row r="225" spans="1:22" x14ac:dyDescent="0.2">
      <c r="A225" s="199">
        <v>112282004</v>
      </c>
      <c r="B225" s="200" t="s">
        <v>258</v>
      </c>
      <c r="C225" s="200" t="s">
        <v>257</v>
      </c>
      <c r="D225" s="197">
        <f>INDEX('BEFC_17-18'!$F$1:$F$505,MATCH('Base Analysis'!$A225,'BEFC_17-18'!A:A,0))</f>
        <v>1.1032999999999999</v>
      </c>
      <c r="E225" s="197">
        <f t="shared" si="27"/>
        <v>196</v>
      </c>
      <c r="F225" s="201">
        <f t="shared" si="28"/>
        <v>13848.138756253176</v>
      </c>
      <c r="G225" s="211">
        <f t="shared" si="29"/>
        <v>274</v>
      </c>
      <c r="H225" s="202">
        <f t="shared" si="30"/>
        <v>8650.0426851169668</v>
      </c>
      <c r="I225" s="211">
        <f t="shared" si="31"/>
        <v>490</v>
      </c>
      <c r="K225" s="202">
        <f>INDEX('LECI_17-18'!$L$1:$L$506,MATCH('Base Analysis'!$A225,'LECI_17-18'!A:A,0))</f>
        <v>7056194.4699999997</v>
      </c>
      <c r="L225" s="203">
        <f>INDEX('BEFC_17-18'!$T$1:$T$506,MATCH('Base Analysis'!$A225,'BEFC_17-18'!A:A,0))</f>
        <v>509.541</v>
      </c>
      <c r="M225" s="203">
        <f>INDEX('BEFC_17-18'!$Z$1:$Z$506,MATCH('Base Analysis'!$A225,'BEFC_17-18'!A:A,0))</f>
        <v>306.2</v>
      </c>
      <c r="O225" s="202">
        <f>INDEX('BEFC_17-18'!$AF$1:$AF$505,MATCH('Base Analysis'!$A225,'BEFC_17-18'!A:A,0))</f>
        <v>2207189.2799999998</v>
      </c>
      <c r="P225" s="203">
        <f>INDEX('BEFC_17-18'!$AC$1:$AC$506,MATCH('Base Analysis'!$A225,'BEFC_17-18'!A:A,0))</f>
        <v>866.96699999999998</v>
      </c>
      <c r="Q225" s="201">
        <f t="shared" si="32"/>
        <v>1612747.3985569535</v>
      </c>
      <c r="R225" s="201">
        <f t="shared" si="33"/>
        <v>594441.88144304627</v>
      </c>
      <c r="S225" s="204">
        <f t="shared" si="34"/>
        <v>1.3685895770006749</v>
      </c>
      <c r="U225" s="203">
        <f t="shared" si="35"/>
        <v>815.74099999999999</v>
      </c>
      <c r="V225" s="202"/>
    </row>
    <row r="226" spans="1:22" x14ac:dyDescent="0.2">
      <c r="A226" s="199">
        <v>112283003</v>
      </c>
      <c r="B226" s="200" t="s">
        <v>259</v>
      </c>
      <c r="C226" s="200" t="s">
        <v>257</v>
      </c>
      <c r="D226" s="197">
        <f>INDEX('BEFC_17-18'!$F$1:$F$505,MATCH('Base Analysis'!$A226,'BEFC_17-18'!A:A,0))</f>
        <v>0.80630000000000002</v>
      </c>
      <c r="E226" s="197">
        <f t="shared" si="27"/>
        <v>407</v>
      </c>
      <c r="F226" s="201">
        <f t="shared" si="28"/>
        <v>11355.599325698524</v>
      </c>
      <c r="G226" s="211">
        <f t="shared" si="29"/>
        <v>489</v>
      </c>
      <c r="H226" s="202">
        <f t="shared" si="30"/>
        <v>10703.150593877728</v>
      </c>
      <c r="I226" s="211">
        <f t="shared" si="31"/>
        <v>377</v>
      </c>
      <c r="K226" s="202">
        <f>INDEX('LECI_17-18'!$L$1:$L$506,MATCH('Base Analysis'!$A226,'LECI_17-18'!A:A,0))</f>
        <v>34974428.32</v>
      </c>
      <c r="L226" s="203">
        <f>INDEX('BEFC_17-18'!$T$1:$T$506,MATCH('Base Analysis'!$A226,'BEFC_17-18'!A:A,0))</f>
        <v>3079.9279999999999</v>
      </c>
      <c r="M226" s="203">
        <f>INDEX('BEFC_17-18'!$Z$1:$Z$506,MATCH('Base Analysis'!$A226,'BEFC_17-18'!A:A,0))</f>
        <v>187.74799999999999</v>
      </c>
      <c r="O226" s="202">
        <f>INDEX('BEFC_17-18'!$AF$1:$AF$505,MATCH('Base Analysis'!$A226,'BEFC_17-18'!A:A,0))</f>
        <v>5682189.1799999997</v>
      </c>
      <c r="P226" s="203">
        <f>INDEX('BEFC_17-18'!$AC$1:$AC$506,MATCH('Base Analysis'!$A226,'BEFC_17-18'!A:A,0))</f>
        <v>2558.0889999999999</v>
      </c>
      <c r="Q226" s="201">
        <f t="shared" si="32"/>
        <v>4758602.5535310553</v>
      </c>
      <c r="R226" s="201">
        <f t="shared" si="33"/>
        <v>923586.62646894436</v>
      </c>
      <c r="S226" s="204">
        <f t="shared" si="34"/>
        <v>1.1940877844029252</v>
      </c>
      <c r="U226" s="203">
        <f t="shared" si="35"/>
        <v>3267.6759999999999</v>
      </c>
      <c r="V226" s="202"/>
    </row>
    <row r="227" spans="1:22" x14ac:dyDescent="0.2">
      <c r="A227" s="199">
        <v>112286003</v>
      </c>
      <c r="B227" s="200" t="s">
        <v>260</v>
      </c>
      <c r="C227" s="200" t="s">
        <v>257</v>
      </c>
      <c r="D227" s="197">
        <f>INDEX('BEFC_17-18'!$F$1:$F$505,MATCH('Base Analysis'!$A227,'BEFC_17-18'!A:A,0))</f>
        <v>1.0308999999999999</v>
      </c>
      <c r="E227" s="197">
        <f t="shared" si="27"/>
        <v>260</v>
      </c>
      <c r="F227" s="201">
        <f t="shared" si="28"/>
        <v>12299.452396584657</v>
      </c>
      <c r="G227" s="211">
        <f t="shared" si="29"/>
        <v>442</v>
      </c>
      <c r="H227" s="202">
        <f t="shared" si="30"/>
        <v>10598.81013587706</v>
      </c>
      <c r="I227" s="211">
        <f t="shared" si="31"/>
        <v>386</v>
      </c>
      <c r="K227" s="202">
        <f>INDEX('LECI_17-18'!$L$1:$L$506,MATCH('Base Analysis'!$A227,'LECI_17-18'!A:A,0))</f>
        <v>31322080.66</v>
      </c>
      <c r="L227" s="203">
        <f>INDEX('BEFC_17-18'!$T$1:$T$506,MATCH('Base Analysis'!$A227,'BEFC_17-18'!A:A,0))</f>
        <v>2546.6239999999998</v>
      </c>
      <c r="M227" s="203">
        <f>INDEX('BEFC_17-18'!$Z$1:$Z$506,MATCH('Base Analysis'!$A227,'BEFC_17-18'!A:A,0))</f>
        <v>408.62099999999998</v>
      </c>
      <c r="O227" s="202">
        <f>INDEX('BEFC_17-18'!$AF$1:$AF$505,MATCH('Base Analysis'!$A227,'BEFC_17-18'!A:A,0))</f>
        <v>7857773.3200000003</v>
      </c>
      <c r="P227" s="203">
        <f>INDEX('BEFC_17-18'!$AC$1:$AC$506,MATCH('Base Analysis'!$A227,'BEFC_17-18'!A:A,0))</f>
        <v>3327.0070000000001</v>
      </c>
      <c r="Q227" s="201">
        <f t="shared" si="32"/>
        <v>6188957.462314913</v>
      </c>
      <c r="R227" s="201">
        <f t="shared" si="33"/>
        <v>1668815.8576850872</v>
      </c>
      <c r="S227" s="204">
        <f t="shared" si="34"/>
        <v>1.2696440988400144</v>
      </c>
      <c r="U227" s="203">
        <f t="shared" si="35"/>
        <v>2955.2449999999999</v>
      </c>
      <c r="V227" s="202"/>
    </row>
    <row r="228" spans="1:22" x14ac:dyDescent="0.2">
      <c r="A228" s="199">
        <v>112289003</v>
      </c>
      <c r="B228" s="200" t="s">
        <v>261</v>
      </c>
      <c r="C228" s="200" t="s">
        <v>257</v>
      </c>
      <c r="D228" s="197">
        <f>INDEX('BEFC_17-18'!$F$1:$F$505,MATCH('Base Analysis'!$A228,'BEFC_17-18'!A:A,0))</f>
        <v>1.0572999999999999</v>
      </c>
      <c r="E228" s="197">
        <f t="shared" si="27"/>
        <v>235</v>
      </c>
      <c r="F228" s="201">
        <f t="shared" si="28"/>
        <v>10385.71109380728</v>
      </c>
      <c r="G228" s="211">
        <f t="shared" si="29"/>
        <v>500</v>
      </c>
      <c r="H228" s="202">
        <f t="shared" si="30"/>
        <v>8984.0816418647191</v>
      </c>
      <c r="I228" s="211">
        <f t="shared" si="31"/>
        <v>484</v>
      </c>
      <c r="K228" s="202">
        <f>INDEX('LECI_17-18'!$L$1:$L$506,MATCH('Base Analysis'!$A228,'LECI_17-18'!A:A,0))</f>
        <v>46575303</v>
      </c>
      <c r="L228" s="203">
        <f>INDEX('BEFC_17-18'!$T$1:$T$506,MATCH('Base Analysis'!$A228,'BEFC_17-18'!A:A,0))</f>
        <v>4484.5559999999996</v>
      </c>
      <c r="M228" s="203">
        <f>INDEX('BEFC_17-18'!$Z$1:$Z$506,MATCH('Base Analysis'!$A228,'BEFC_17-18'!A:A,0))</f>
        <v>699.64700000000005</v>
      </c>
      <c r="O228" s="202">
        <f>INDEX('BEFC_17-18'!$AF$1:$AF$505,MATCH('Base Analysis'!$A228,'BEFC_17-18'!A:A,0))</f>
        <v>12608363.85</v>
      </c>
      <c r="P228" s="203">
        <f>INDEX('BEFC_17-18'!$AC$1:$AC$506,MATCH('Base Analysis'!$A228,'BEFC_17-18'!A:A,0))</f>
        <v>4500.1260000000002</v>
      </c>
      <c r="Q228" s="201">
        <f t="shared" si="32"/>
        <v>8371214.2442313368</v>
      </c>
      <c r="R228" s="201">
        <f t="shared" si="33"/>
        <v>4237149.6057686629</v>
      </c>
      <c r="S228" s="204">
        <f t="shared" si="34"/>
        <v>1.5061571096079058</v>
      </c>
      <c r="U228" s="203">
        <f t="shared" si="35"/>
        <v>5184.2029999999995</v>
      </c>
      <c r="V228" s="202"/>
    </row>
    <row r="229" spans="1:22" x14ac:dyDescent="0.2">
      <c r="A229" s="199">
        <v>112671303</v>
      </c>
      <c r="B229" s="200" t="s">
        <v>262</v>
      </c>
      <c r="C229" s="200" t="s">
        <v>263</v>
      </c>
      <c r="D229" s="197">
        <f>INDEX('BEFC_17-18'!$F$1:$F$505,MATCH('Base Analysis'!$A229,'BEFC_17-18'!A:A,0))</f>
        <v>0.85289999999999999</v>
      </c>
      <c r="E229" s="197">
        <f t="shared" si="27"/>
        <v>378</v>
      </c>
      <c r="F229" s="201">
        <f t="shared" si="28"/>
        <v>11787.123210070547</v>
      </c>
      <c r="G229" s="211">
        <f t="shared" si="29"/>
        <v>470</v>
      </c>
      <c r="H229" s="202">
        <f t="shared" si="30"/>
        <v>10808.046783157304</v>
      </c>
      <c r="I229" s="211">
        <f t="shared" si="31"/>
        <v>366</v>
      </c>
      <c r="K229" s="202">
        <f>INDEX('LECI_17-18'!$L$1:$L$506,MATCH('Base Analysis'!$A229,'LECI_17-18'!A:A,0))</f>
        <v>70433306.450000003</v>
      </c>
      <c r="L229" s="203">
        <f>INDEX('BEFC_17-18'!$T$1:$T$506,MATCH('Base Analysis'!$A229,'BEFC_17-18'!A:A,0))</f>
        <v>5975.4449999999997</v>
      </c>
      <c r="M229" s="203">
        <f>INDEX('BEFC_17-18'!$Z$1:$Z$506,MATCH('Base Analysis'!$A229,'BEFC_17-18'!A:A,0))</f>
        <v>541.30200000000002</v>
      </c>
      <c r="O229" s="202">
        <f>INDEX('BEFC_17-18'!$AF$1:$AF$505,MATCH('Base Analysis'!$A229,'BEFC_17-18'!A:A,0))</f>
        <v>6801710.6100000003</v>
      </c>
      <c r="P229" s="203">
        <f>INDEX('BEFC_17-18'!$AC$1:$AC$506,MATCH('Base Analysis'!$A229,'BEFC_17-18'!A:A,0))</f>
        <v>7882.5969999999998</v>
      </c>
      <c r="Q229" s="201">
        <f t="shared" si="32"/>
        <v>14663346.823607869</v>
      </c>
      <c r="R229" s="201">
        <f t="shared" si="33"/>
        <v>-7861636.2136078691</v>
      </c>
      <c r="S229" s="204">
        <f t="shared" si="34"/>
        <v>0.46385799175460418</v>
      </c>
      <c r="U229" s="203">
        <f t="shared" si="35"/>
        <v>6516.7469999999994</v>
      </c>
      <c r="V229" s="202"/>
    </row>
    <row r="230" spans="1:22" x14ac:dyDescent="0.2">
      <c r="A230" s="199">
        <v>112671603</v>
      </c>
      <c r="B230" s="200" t="s">
        <v>264</v>
      </c>
      <c r="C230" s="200" t="s">
        <v>263</v>
      </c>
      <c r="D230" s="197">
        <f>INDEX('BEFC_17-18'!$F$1:$F$505,MATCH('Base Analysis'!$A230,'BEFC_17-18'!A:A,0))</f>
        <v>0.87139999999999995</v>
      </c>
      <c r="E230" s="197">
        <f t="shared" si="27"/>
        <v>364</v>
      </c>
      <c r="F230" s="201">
        <f t="shared" si="28"/>
        <v>13892.68374140917</v>
      </c>
      <c r="G230" s="211">
        <f t="shared" si="29"/>
        <v>269</v>
      </c>
      <c r="H230" s="202">
        <f t="shared" si="30"/>
        <v>12233.562282083154</v>
      </c>
      <c r="I230" s="211">
        <f t="shared" si="31"/>
        <v>213</v>
      </c>
      <c r="K230" s="202">
        <f>INDEX('LECI_17-18'!$L$1:$L$506,MATCH('Base Analysis'!$A230,'LECI_17-18'!A:A,0))</f>
        <v>89351712.400000006</v>
      </c>
      <c r="L230" s="203">
        <f>INDEX('BEFC_17-18'!$T$1:$T$506,MATCH('Base Analysis'!$A230,'BEFC_17-18'!A:A,0))</f>
        <v>6431.5659999999998</v>
      </c>
      <c r="M230" s="203">
        <f>INDEX('BEFC_17-18'!$Z$1:$Z$506,MATCH('Base Analysis'!$A230,'BEFC_17-18'!A:A,0))</f>
        <v>872.25199999999995</v>
      </c>
      <c r="O230" s="202">
        <f>INDEX('BEFC_17-18'!$AF$1:$AF$505,MATCH('Base Analysis'!$A230,'BEFC_17-18'!A:A,0))</f>
        <v>8209903.6100000003</v>
      </c>
      <c r="P230" s="203">
        <f>INDEX('BEFC_17-18'!$AC$1:$AC$506,MATCH('Base Analysis'!$A230,'BEFC_17-18'!A:A,0))</f>
        <v>8008.3789999999999</v>
      </c>
      <c r="Q230" s="201">
        <f t="shared" si="32"/>
        <v>14897328.732129522</v>
      </c>
      <c r="R230" s="201">
        <f t="shared" si="33"/>
        <v>-6687425.1221295213</v>
      </c>
      <c r="S230" s="204">
        <f t="shared" si="34"/>
        <v>0.55109904316560132</v>
      </c>
      <c r="U230" s="203">
        <f t="shared" si="35"/>
        <v>7303.8179999999993</v>
      </c>
      <c r="V230" s="202"/>
    </row>
    <row r="231" spans="1:22" x14ac:dyDescent="0.2">
      <c r="A231" s="199">
        <v>112671803</v>
      </c>
      <c r="B231" s="200" t="s">
        <v>265</v>
      </c>
      <c r="C231" s="200" t="s">
        <v>263</v>
      </c>
      <c r="D231" s="197">
        <f>INDEX('BEFC_17-18'!$F$1:$F$505,MATCH('Base Analysis'!$A231,'BEFC_17-18'!A:A,0))</f>
        <v>0.93230000000000002</v>
      </c>
      <c r="E231" s="197">
        <f t="shared" si="27"/>
        <v>325</v>
      </c>
      <c r="F231" s="201">
        <f t="shared" si="28"/>
        <v>13684.314495192137</v>
      </c>
      <c r="G231" s="211">
        <f t="shared" si="29"/>
        <v>296</v>
      </c>
      <c r="H231" s="202">
        <f t="shared" si="30"/>
        <v>12317.093024992833</v>
      </c>
      <c r="I231" s="211">
        <f t="shared" si="31"/>
        <v>205</v>
      </c>
      <c r="K231" s="202">
        <f>INDEX('LECI_17-18'!$L$1:$L$506,MATCH('Base Analysis'!$A231,'LECI_17-18'!A:A,0))</f>
        <v>51945233.609999999</v>
      </c>
      <c r="L231" s="203">
        <f>INDEX('BEFC_17-18'!$T$1:$T$506,MATCH('Base Analysis'!$A231,'BEFC_17-18'!A:A,0))</f>
        <v>3795.9690000000001</v>
      </c>
      <c r="M231" s="203">
        <f>INDEX('BEFC_17-18'!$Z$1:$Z$506,MATCH('Base Analysis'!$A231,'BEFC_17-18'!A:A,0))</f>
        <v>421.36</v>
      </c>
      <c r="O231" s="202">
        <f>INDEX('BEFC_17-18'!$AF$1:$AF$505,MATCH('Base Analysis'!$A231,'BEFC_17-18'!A:A,0))</f>
        <v>10785813.26</v>
      </c>
      <c r="P231" s="203">
        <f>INDEX('BEFC_17-18'!$AC$1:$AC$506,MATCH('Base Analysis'!$A231,'BEFC_17-18'!A:A,0))</f>
        <v>4680.027</v>
      </c>
      <c r="Q231" s="201">
        <f t="shared" si="32"/>
        <v>8705869.2769463006</v>
      </c>
      <c r="R231" s="201">
        <f t="shared" si="33"/>
        <v>2079943.9830536991</v>
      </c>
      <c r="S231" s="204">
        <f t="shared" si="34"/>
        <v>1.2389128433804451</v>
      </c>
      <c r="U231" s="203">
        <f t="shared" si="35"/>
        <v>4217.3289999999997</v>
      </c>
      <c r="V231" s="202"/>
    </row>
    <row r="232" spans="1:22" x14ac:dyDescent="0.2">
      <c r="A232" s="199">
        <v>112672203</v>
      </c>
      <c r="B232" s="200" t="s">
        <v>266</v>
      </c>
      <c r="C232" s="200" t="s">
        <v>263</v>
      </c>
      <c r="D232" s="197">
        <f>INDEX('BEFC_17-18'!$F$1:$F$505,MATCH('Base Analysis'!$A232,'BEFC_17-18'!A:A,0))</f>
        <v>0.995</v>
      </c>
      <c r="E232" s="197">
        <f t="shared" si="27"/>
        <v>281</v>
      </c>
      <c r="F232" s="201">
        <f t="shared" si="28"/>
        <v>14305.60545818086</v>
      </c>
      <c r="G232" s="211">
        <f t="shared" si="29"/>
        <v>235</v>
      </c>
      <c r="H232" s="202">
        <f t="shared" si="30"/>
        <v>11939.219166534329</v>
      </c>
      <c r="I232" s="211">
        <f t="shared" si="31"/>
        <v>241</v>
      </c>
      <c r="K232" s="202">
        <f>INDEX('LECI_17-18'!$L$1:$L$506,MATCH('Base Analysis'!$A232,'LECI_17-18'!A:A,0))</f>
        <v>38041480.340000004</v>
      </c>
      <c r="L232" s="203">
        <f>INDEX('BEFC_17-18'!$T$1:$T$506,MATCH('Base Analysis'!$A232,'BEFC_17-18'!A:A,0))</f>
        <v>2659.201</v>
      </c>
      <c r="M232" s="203">
        <f>INDEX('BEFC_17-18'!$Z$1:$Z$506,MATCH('Base Analysis'!$A232,'BEFC_17-18'!A:A,0))</f>
        <v>527.06100000000004</v>
      </c>
      <c r="O232" s="202">
        <f>INDEX('BEFC_17-18'!$AF$1:$AF$505,MATCH('Base Analysis'!$A232,'BEFC_17-18'!A:A,0))</f>
        <v>7152388.8600000003</v>
      </c>
      <c r="P232" s="203">
        <f>INDEX('BEFC_17-18'!$AC$1:$AC$506,MATCH('Base Analysis'!$A232,'BEFC_17-18'!A:A,0))</f>
        <v>3698.2089999999998</v>
      </c>
      <c r="Q232" s="201">
        <f t="shared" si="32"/>
        <v>6879474.0100487228</v>
      </c>
      <c r="R232" s="201">
        <f t="shared" si="33"/>
        <v>272914.84995127749</v>
      </c>
      <c r="S232" s="204">
        <f t="shared" si="34"/>
        <v>1.0396708890174795</v>
      </c>
      <c r="U232" s="203">
        <f t="shared" si="35"/>
        <v>3186.2620000000002</v>
      </c>
      <c r="V232" s="202"/>
    </row>
    <row r="233" spans="1:22" x14ac:dyDescent="0.2">
      <c r="A233" s="199">
        <v>112672803</v>
      </c>
      <c r="B233" s="200" t="s">
        <v>267</v>
      </c>
      <c r="C233" s="200" t="s">
        <v>263</v>
      </c>
      <c r="D233" s="197">
        <f>INDEX('BEFC_17-18'!$F$1:$F$505,MATCH('Base Analysis'!$A233,'BEFC_17-18'!A:A,0))</f>
        <v>1.2112000000000001</v>
      </c>
      <c r="E233" s="197">
        <f t="shared" si="27"/>
        <v>125</v>
      </c>
      <c r="F233" s="201">
        <f t="shared" si="28"/>
        <v>14595.03416458126</v>
      </c>
      <c r="G233" s="211">
        <f t="shared" si="29"/>
        <v>207</v>
      </c>
      <c r="H233" s="202">
        <f t="shared" si="30"/>
        <v>11333.810539079472</v>
      </c>
      <c r="I233" s="211">
        <f t="shared" si="31"/>
        <v>308</v>
      </c>
      <c r="K233" s="202">
        <f>INDEX('LECI_17-18'!$L$1:$L$506,MATCH('Base Analysis'!$A233,'LECI_17-18'!A:A,0))</f>
        <v>28041264</v>
      </c>
      <c r="L233" s="203">
        <f>INDEX('BEFC_17-18'!$T$1:$T$506,MATCH('Base Analysis'!$A233,'BEFC_17-18'!A:A,0))</f>
        <v>1921.288</v>
      </c>
      <c r="M233" s="203">
        <f>INDEX('BEFC_17-18'!$Z$1:$Z$506,MATCH('Base Analysis'!$A233,'BEFC_17-18'!A:A,0))</f>
        <v>552.83699999999999</v>
      </c>
      <c r="O233" s="202">
        <f>INDEX('BEFC_17-18'!$AF$1:$AF$505,MATCH('Base Analysis'!$A233,'BEFC_17-18'!A:A,0))</f>
        <v>2473539.31</v>
      </c>
      <c r="P233" s="203">
        <f>INDEX('BEFC_17-18'!$AC$1:$AC$506,MATCH('Base Analysis'!$A233,'BEFC_17-18'!A:A,0))</f>
        <v>4386.34</v>
      </c>
      <c r="Q233" s="201">
        <f t="shared" si="32"/>
        <v>8159547.5077901548</v>
      </c>
      <c r="R233" s="201">
        <f t="shared" si="33"/>
        <v>-5686008.1977901552</v>
      </c>
      <c r="S233" s="204">
        <f t="shared" si="34"/>
        <v>0.30314662763326533</v>
      </c>
      <c r="U233" s="203">
        <f t="shared" si="35"/>
        <v>2474.125</v>
      </c>
      <c r="V233" s="202"/>
    </row>
    <row r="234" spans="1:22" x14ac:dyDescent="0.2">
      <c r="A234" s="199">
        <v>112674403</v>
      </c>
      <c r="B234" s="200" t="s">
        <v>268</v>
      </c>
      <c r="C234" s="200" t="s">
        <v>263</v>
      </c>
      <c r="D234" s="197">
        <f>INDEX('BEFC_17-18'!$F$1:$F$505,MATCH('Base Analysis'!$A234,'BEFC_17-18'!A:A,0))</f>
        <v>0.8609</v>
      </c>
      <c r="E234" s="197">
        <f t="shared" si="27"/>
        <v>370</v>
      </c>
      <c r="F234" s="201">
        <f t="shared" si="28"/>
        <v>13612.112474228858</v>
      </c>
      <c r="G234" s="211">
        <f t="shared" si="29"/>
        <v>307</v>
      </c>
      <c r="H234" s="202">
        <f t="shared" si="30"/>
        <v>11852.36867956624</v>
      </c>
      <c r="I234" s="211">
        <f t="shared" si="31"/>
        <v>258</v>
      </c>
      <c r="K234" s="202">
        <f>INDEX('LECI_17-18'!$L$1:$L$506,MATCH('Base Analysis'!$A234,'LECI_17-18'!A:A,0))</f>
        <v>54667877.149999999</v>
      </c>
      <c r="L234" s="203">
        <f>INDEX('BEFC_17-18'!$T$1:$T$506,MATCH('Base Analysis'!$A234,'BEFC_17-18'!A:A,0))</f>
        <v>4016.12</v>
      </c>
      <c r="M234" s="203">
        <f>INDEX('BEFC_17-18'!$Z$1:$Z$506,MATCH('Base Analysis'!$A234,'BEFC_17-18'!A:A,0))</f>
        <v>596.28099999999995</v>
      </c>
      <c r="O234" s="202">
        <f>INDEX('BEFC_17-18'!$AF$1:$AF$505,MATCH('Base Analysis'!$A234,'BEFC_17-18'!A:A,0))</f>
        <v>10429550.6</v>
      </c>
      <c r="P234" s="203">
        <f>INDEX('BEFC_17-18'!$AC$1:$AC$506,MATCH('Base Analysis'!$A234,'BEFC_17-18'!A:A,0))</f>
        <v>5919.616</v>
      </c>
      <c r="Q234" s="201">
        <f t="shared" si="32"/>
        <v>11011774.73243632</v>
      </c>
      <c r="R234" s="201">
        <f t="shared" si="33"/>
        <v>-582224.13243632019</v>
      </c>
      <c r="S234" s="204">
        <f t="shared" si="34"/>
        <v>0.94712713013268257</v>
      </c>
      <c r="U234" s="203">
        <f t="shared" si="35"/>
        <v>4612.4009999999998</v>
      </c>
      <c r="V234" s="202"/>
    </row>
    <row r="235" spans="1:22" x14ac:dyDescent="0.2">
      <c r="A235" s="199">
        <v>112675503</v>
      </c>
      <c r="B235" s="200" t="s">
        <v>269</v>
      </c>
      <c r="C235" s="200" t="s">
        <v>263</v>
      </c>
      <c r="D235" s="197">
        <f>INDEX('BEFC_17-18'!$F$1:$F$505,MATCH('Base Analysis'!$A235,'BEFC_17-18'!A:A,0))</f>
        <v>0.92320000000000002</v>
      </c>
      <c r="E235" s="197">
        <f t="shared" si="27"/>
        <v>330</v>
      </c>
      <c r="F235" s="201">
        <f t="shared" si="28"/>
        <v>13371.135619159033</v>
      </c>
      <c r="G235" s="211">
        <f t="shared" si="29"/>
        <v>340</v>
      </c>
      <c r="H235" s="202">
        <f t="shared" si="30"/>
        <v>11778.885118128059</v>
      </c>
      <c r="I235" s="211">
        <f t="shared" si="31"/>
        <v>264</v>
      </c>
      <c r="K235" s="202">
        <f>INDEX('LECI_17-18'!$L$1:$L$506,MATCH('Base Analysis'!$A235,'LECI_17-18'!A:A,0))</f>
        <v>73470419</v>
      </c>
      <c r="L235" s="203">
        <f>INDEX('BEFC_17-18'!$T$1:$T$506,MATCH('Base Analysis'!$A235,'BEFC_17-18'!A:A,0))</f>
        <v>5494.7030000000004</v>
      </c>
      <c r="M235" s="203">
        <f>INDEX('BEFC_17-18'!$Z$1:$Z$506,MATCH('Base Analysis'!$A235,'BEFC_17-18'!A:A,0))</f>
        <v>742.76499999999999</v>
      </c>
      <c r="O235" s="202">
        <f>INDEX('BEFC_17-18'!$AF$1:$AF$505,MATCH('Base Analysis'!$A235,'BEFC_17-18'!A:A,0))</f>
        <v>14217334.15</v>
      </c>
      <c r="P235" s="203">
        <f>INDEX('BEFC_17-18'!$AC$1:$AC$506,MATCH('Base Analysis'!$A235,'BEFC_17-18'!A:A,0))</f>
        <v>7057.848</v>
      </c>
      <c r="Q235" s="201">
        <f t="shared" si="32"/>
        <v>13129134.097849626</v>
      </c>
      <c r="R235" s="201">
        <f t="shared" si="33"/>
        <v>1088200.0521503743</v>
      </c>
      <c r="S235" s="204">
        <f t="shared" si="34"/>
        <v>1.0828843733364417</v>
      </c>
      <c r="U235" s="203">
        <f t="shared" si="35"/>
        <v>6237.4680000000008</v>
      </c>
      <c r="V235" s="202"/>
    </row>
    <row r="236" spans="1:22" x14ac:dyDescent="0.2">
      <c r="A236" s="199">
        <v>112676203</v>
      </c>
      <c r="B236" s="200" t="s">
        <v>270</v>
      </c>
      <c r="C236" s="200" t="s">
        <v>263</v>
      </c>
      <c r="D236" s="197">
        <f>INDEX('BEFC_17-18'!$F$1:$F$505,MATCH('Base Analysis'!$A236,'BEFC_17-18'!A:A,0))</f>
        <v>0.82279999999999998</v>
      </c>
      <c r="E236" s="197">
        <f t="shared" si="27"/>
        <v>391</v>
      </c>
      <c r="F236" s="201">
        <f t="shared" si="28"/>
        <v>15821.734524681891</v>
      </c>
      <c r="G236" s="211">
        <f t="shared" si="29"/>
        <v>129</v>
      </c>
      <c r="H236" s="202">
        <f t="shared" si="30"/>
        <v>13716.925113114354</v>
      </c>
      <c r="I236" s="211">
        <f t="shared" si="31"/>
        <v>107</v>
      </c>
      <c r="K236" s="202">
        <f>INDEX('LECI_17-18'!$L$1:$L$506,MATCH('Base Analysis'!$A236,'LECI_17-18'!A:A,0))</f>
        <v>44456115.350000001</v>
      </c>
      <c r="L236" s="203">
        <f>INDEX('BEFC_17-18'!$T$1:$T$506,MATCH('Base Analysis'!$A236,'BEFC_17-18'!A:A,0))</f>
        <v>2809.8130000000001</v>
      </c>
      <c r="M236" s="203">
        <f>INDEX('BEFC_17-18'!$Z$1:$Z$506,MATCH('Base Analysis'!$A236,'BEFC_17-18'!A:A,0))</f>
        <v>431.15499999999997</v>
      </c>
      <c r="O236" s="202">
        <f>INDEX('BEFC_17-18'!$AF$1:$AF$505,MATCH('Base Analysis'!$A236,'BEFC_17-18'!A:A,0))</f>
        <v>8470035.6099999994</v>
      </c>
      <c r="P236" s="203">
        <f>INDEX('BEFC_17-18'!$AC$1:$AC$506,MATCH('Base Analysis'!$A236,'BEFC_17-18'!A:A,0))</f>
        <v>3382.6289999999999</v>
      </c>
      <c r="Q236" s="201">
        <f t="shared" si="32"/>
        <v>6292426.4937803959</v>
      </c>
      <c r="R236" s="201">
        <f t="shared" si="33"/>
        <v>2177609.1162196035</v>
      </c>
      <c r="S236" s="204">
        <f t="shared" si="34"/>
        <v>1.3460682645036872</v>
      </c>
      <c r="U236" s="203">
        <f t="shared" si="35"/>
        <v>3240.9679999999998</v>
      </c>
      <c r="V236" s="202"/>
    </row>
    <row r="237" spans="1:22" x14ac:dyDescent="0.2">
      <c r="A237" s="199">
        <v>112676403</v>
      </c>
      <c r="B237" s="200" t="s">
        <v>271</v>
      </c>
      <c r="C237" s="200" t="s">
        <v>263</v>
      </c>
      <c r="D237" s="197">
        <f>INDEX('BEFC_17-18'!$F$1:$F$505,MATCH('Base Analysis'!$A237,'BEFC_17-18'!A:A,0))</f>
        <v>0.77649999999999997</v>
      </c>
      <c r="E237" s="197">
        <f t="shared" si="27"/>
        <v>425</v>
      </c>
      <c r="F237" s="201">
        <f t="shared" si="28"/>
        <v>13539.462209274256</v>
      </c>
      <c r="G237" s="211">
        <f t="shared" si="29"/>
        <v>317</v>
      </c>
      <c r="H237" s="202">
        <f t="shared" si="30"/>
        <v>12550.131583834906</v>
      </c>
      <c r="I237" s="211">
        <f t="shared" si="31"/>
        <v>186</v>
      </c>
      <c r="K237" s="202">
        <f>INDEX('LECI_17-18'!$L$1:$L$506,MATCH('Base Analysis'!$A237,'LECI_17-18'!A:A,0))</f>
        <v>56085759.939999998</v>
      </c>
      <c r="L237" s="203">
        <f>INDEX('BEFC_17-18'!$T$1:$T$506,MATCH('Base Analysis'!$A237,'BEFC_17-18'!A:A,0))</f>
        <v>4142.3919999999998</v>
      </c>
      <c r="M237" s="203">
        <f>INDEX('BEFC_17-18'!$Z$1:$Z$506,MATCH('Base Analysis'!$A237,'BEFC_17-18'!A:A,0))</f>
        <v>326.54599999999999</v>
      </c>
      <c r="O237" s="202">
        <f>INDEX('BEFC_17-18'!$AF$1:$AF$505,MATCH('Base Analysis'!$A237,'BEFC_17-18'!A:A,0))</f>
        <v>9636980.1400000006</v>
      </c>
      <c r="P237" s="203">
        <f>INDEX('BEFC_17-18'!$AC$1:$AC$506,MATCH('Base Analysis'!$A237,'BEFC_17-18'!A:A,0))</f>
        <v>3900.3560000000002</v>
      </c>
      <c r="Q237" s="201">
        <f t="shared" si="32"/>
        <v>7255511.4467401933</v>
      </c>
      <c r="R237" s="201">
        <f t="shared" si="33"/>
        <v>2381468.6932598073</v>
      </c>
      <c r="S237" s="204">
        <f t="shared" si="34"/>
        <v>1.3282289209714873</v>
      </c>
      <c r="U237" s="203">
        <f t="shared" si="35"/>
        <v>4468.9380000000001</v>
      </c>
      <c r="V237" s="202"/>
    </row>
    <row r="238" spans="1:22" x14ac:dyDescent="0.2">
      <c r="A238" s="199">
        <v>112676503</v>
      </c>
      <c r="B238" s="200" t="s">
        <v>272</v>
      </c>
      <c r="C238" s="200" t="s">
        <v>263</v>
      </c>
      <c r="D238" s="197">
        <f>INDEX('BEFC_17-18'!$F$1:$F$505,MATCH('Base Analysis'!$A238,'BEFC_17-18'!A:A,0))</f>
        <v>0.74219999999999997</v>
      </c>
      <c r="E238" s="197">
        <f t="shared" si="27"/>
        <v>441</v>
      </c>
      <c r="F238" s="201">
        <f t="shared" si="28"/>
        <v>14329.026426840042</v>
      </c>
      <c r="G238" s="211">
        <f t="shared" si="29"/>
        <v>232</v>
      </c>
      <c r="H238" s="202">
        <f t="shared" si="30"/>
        <v>13672.593497941443</v>
      </c>
      <c r="I238" s="211">
        <f t="shared" si="31"/>
        <v>113</v>
      </c>
      <c r="K238" s="202">
        <f>INDEX('LECI_17-18'!$L$1:$L$506,MATCH('Base Analysis'!$A238,'LECI_17-18'!A:A,0))</f>
        <v>45317236.899999999</v>
      </c>
      <c r="L238" s="203">
        <f>INDEX('BEFC_17-18'!$T$1:$T$506,MATCH('Base Analysis'!$A238,'BEFC_17-18'!A:A,0))</f>
        <v>3162.6179999999999</v>
      </c>
      <c r="M238" s="203">
        <f>INDEX('BEFC_17-18'!$Z$1:$Z$506,MATCH('Base Analysis'!$A238,'BEFC_17-18'!A:A,0))</f>
        <v>151.84</v>
      </c>
      <c r="O238" s="202">
        <f>INDEX('BEFC_17-18'!$AF$1:$AF$505,MATCH('Base Analysis'!$A238,'BEFC_17-18'!A:A,0))</f>
        <v>7432195.8700000001</v>
      </c>
      <c r="P238" s="203">
        <f>INDEX('BEFC_17-18'!$AC$1:$AC$506,MATCH('Base Analysis'!$A238,'BEFC_17-18'!A:A,0))</f>
        <v>2489.7660000000001</v>
      </c>
      <c r="Q238" s="201">
        <f t="shared" si="32"/>
        <v>4631506.896474204</v>
      </c>
      <c r="R238" s="201">
        <f t="shared" si="33"/>
        <v>2800688.9735257961</v>
      </c>
      <c r="S238" s="204">
        <f t="shared" si="34"/>
        <v>1.604703617230465</v>
      </c>
      <c r="U238" s="203">
        <f t="shared" si="35"/>
        <v>3314.4580000000001</v>
      </c>
      <c r="V238" s="202"/>
    </row>
    <row r="239" spans="1:22" x14ac:dyDescent="0.2">
      <c r="A239" s="199">
        <v>112676703</v>
      </c>
      <c r="B239" s="200" t="s">
        <v>273</v>
      </c>
      <c r="C239" s="200" t="s">
        <v>263</v>
      </c>
      <c r="D239" s="197">
        <f>INDEX('BEFC_17-18'!$F$1:$F$505,MATCH('Base Analysis'!$A239,'BEFC_17-18'!A:A,0))</f>
        <v>0.80679999999999996</v>
      </c>
      <c r="E239" s="197">
        <f t="shared" si="27"/>
        <v>406</v>
      </c>
      <c r="F239" s="201">
        <f t="shared" si="28"/>
        <v>14191.388270882848</v>
      </c>
      <c r="G239" s="211">
        <f t="shared" si="29"/>
        <v>244</v>
      </c>
      <c r="H239" s="202">
        <f t="shared" si="30"/>
        <v>12833.990921067838</v>
      </c>
      <c r="I239" s="211">
        <f t="shared" si="31"/>
        <v>163</v>
      </c>
      <c r="K239" s="202">
        <f>INDEX('LECI_17-18'!$L$1:$L$506,MATCH('Base Analysis'!$A239,'LECI_17-18'!A:A,0))</f>
        <v>55526261.719999999</v>
      </c>
      <c r="L239" s="203">
        <f>INDEX('BEFC_17-18'!$T$1:$T$506,MATCH('Base Analysis'!$A239,'BEFC_17-18'!A:A,0))</f>
        <v>3912.6729999999998</v>
      </c>
      <c r="M239" s="203">
        <f>INDEX('BEFC_17-18'!$Z$1:$Z$506,MATCH('Base Analysis'!$A239,'BEFC_17-18'!A:A,0))</f>
        <v>413.827</v>
      </c>
      <c r="O239" s="202">
        <f>INDEX('BEFC_17-18'!$AF$1:$AF$505,MATCH('Base Analysis'!$A239,'BEFC_17-18'!A:A,0))</f>
        <v>10224027.699999999</v>
      </c>
      <c r="P239" s="203">
        <f>INDEX('BEFC_17-18'!$AC$1:$AC$506,MATCH('Base Analysis'!$A239,'BEFC_17-18'!A:A,0))</f>
        <v>3732.355</v>
      </c>
      <c r="Q239" s="201">
        <f t="shared" si="32"/>
        <v>6942993.0052020866</v>
      </c>
      <c r="R239" s="201">
        <f t="shared" si="33"/>
        <v>3281034.6947979126</v>
      </c>
      <c r="S239" s="204">
        <f t="shared" si="34"/>
        <v>1.4725677661405643</v>
      </c>
      <c r="U239" s="203">
        <f t="shared" si="35"/>
        <v>4326.5</v>
      </c>
      <c r="V239" s="202"/>
    </row>
    <row r="240" spans="1:22" x14ac:dyDescent="0.2">
      <c r="A240" s="199">
        <v>112678503</v>
      </c>
      <c r="B240" s="200" t="s">
        <v>274</v>
      </c>
      <c r="C240" s="200" t="s">
        <v>263</v>
      </c>
      <c r="D240" s="197">
        <f>INDEX('BEFC_17-18'!$F$1:$F$505,MATCH('Base Analysis'!$A240,'BEFC_17-18'!A:A,0))</f>
        <v>1.0073000000000001</v>
      </c>
      <c r="E240" s="197">
        <f t="shared" si="27"/>
        <v>272</v>
      </c>
      <c r="F240" s="201">
        <f t="shared" si="28"/>
        <v>14225.625464896168</v>
      </c>
      <c r="G240" s="211">
        <f t="shared" si="29"/>
        <v>241</v>
      </c>
      <c r="H240" s="202">
        <f t="shared" si="30"/>
        <v>12180.524028243744</v>
      </c>
      <c r="I240" s="211">
        <f t="shared" si="31"/>
        <v>218</v>
      </c>
      <c r="K240" s="202">
        <f>INDEX('LECI_17-18'!$L$1:$L$506,MATCH('Base Analysis'!$A240,'LECI_17-18'!A:A,0))</f>
        <v>45803740</v>
      </c>
      <c r="L240" s="203">
        <f>INDEX('BEFC_17-18'!$T$1:$T$506,MATCH('Base Analysis'!$A240,'BEFC_17-18'!A:A,0))</f>
        <v>3219.8049999999998</v>
      </c>
      <c r="M240" s="203">
        <f>INDEX('BEFC_17-18'!$Z$1:$Z$506,MATCH('Base Analysis'!$A240,'BEFC_17-18'!A:A,0))</f>
        <v>540.60299999999995</v>
      </c>
      <c r="O240" s="202">
        <f>INDEX('BEFC_17-18'!$AF$1:$AF$505,MATCH('Base Analysis'!$A240,'BEFC_17-18'!A:A,0))</f>
        <v>5484499.1900000004</v>
      </c>
      <c r="P240" s="203">
        <f>INDEX('BEFC_17-18'!$AC$1:$AC$506,MATCH('Base Analysis'!$A240,'BEFC_17-18'!A:A,0))</f>
        <v>5423.0959999999995</v>
      </c>
      <c r="Q240" s="201">
        <f t="shared" si="32"/>
        <v>10088139.41721498</v>
      </c>
      <c r="R240" s="201">
        <f t="shared" si="33"/>
        <v>-4603640.2272149799</v>
      </c>
      <c r="S240" s="204">
        <f t="shared" si="34"/>
        <v>0.54365814776914523</v>
      </c>
      <c r="U240" s="203">
        <f t="shared" si="35"/>
        <v>3760.4079999999999</v>
      </c>
      <c r="V240" s="202"/>
    </row>
    <row r="241" spans="1:22" x14ac:dyDescent="0.2">
      <c r="A241" s="199">
        <v>112679002</v>
      </c>
      <c r="B241" s="200" t="s">
        <v>275</v>
      </c>
      <c r="C241" s="200" t="s">
        <v>263</v>
      </c>
      <c r="D241" s="197">
        <f>INDEX('BEFC_17-18'!$F$1:$F$505,MATCH('Base Analysis'!$A241,'BEFC_17-18'!A:A,0))</f>
        <v>1.8466</v>
      </c>
      <c r="E241" s="197">
        <f t="shared" si="27"/>
        <v>5</v>
      </c>
      <c r="F241" s="201">
        <f t="shared" si="28"/>
        <v>13482.727303862228</v>
      </c>
      <c r="G241" s="211">
        <f t="shared" si="29"/>
        <v>325</v>
      </c>
      <c r="H241" s="202">
        <f t="shared" si="30"/>
        <v>7887.9365873547758</v>
      </c>
      <c r="I241" s="211">
        <f t="shared" si="31"/>
        <v>496</v>
      </c>
      <c r="K241" s="202">
        <f>INDEX('LECI_17-18'!$L$1:$L$506,MATCH('Base Analysis'!$A241,'LECI_17-18'!A:A,0))</f>
        <v>108260367.84999999</v>
      </c>
      <c r="L241" s="203">
        <f>INDEX('BEFC_17-18'!$T$1:$T$506,MATCH('Base Analysis'!$A241,'BEFC_17-18'!A:A,0))</f>
        <v>8029.56</v>
      </c>
      <c r="M241" s="203">
        <f>INDEX('BEFC_17-18'!$Z$1:$Z$506,MATCH('Base Analysis'!$A241,'BEFC_17-18'!A:A,0))</f>
        <v>5695.2420000000002</v>
      </c>
      <c r="O241" s="202">
        <f>INDEX('BEFC_17-18'!$AF$1:$AF$505,MATCH('Base Analysis'!$A241,'BEFC_17-18'!A:A,0))</f>
        <v>56234750.969999999</v>
      </c>
      <c r="P241" s="203">
        <f>INDEX('BEFC_17-18'!$AC$1:$AC$506,MATCH('Base Analysis'!$A241,'BEFC_17-18'!A:A,0))</f>
        <v>57355.828000000001</v>
      </c>
      <c r="Q241" s="201">
        <f t="shared" si="32"/>
        <v>106694329.07951522</v>
      </c>
      <c r="R241" s="201">
        <f t="shared" si="33"/>
        <v>-50459578.10951522</v>
      </c>
      <c r="S241" s="204">
        <f t="shared" si="34"/>
        <v>0.52706410411082283</v>
      </c>
      <c r="U241" s="203">
        <f t="shared" si="35"/>
        <v>13724.802</v>
      </c>
      <c r="V241" s="202"/>
    </row>
    <row r="242" spans="1:22" x14ac:dyDescent="0.2">
      <c r="A242" s="199">
        <v>112679403</v>
      </c>
      <c r="B242" s="200" t="s">
        <v>276</v>
      </c>
      <c r="C242" s="200" t="s">
        <v>263</v>
      </c>
      <c r="D242" s="197">
        <f>INDEX('BEFC_17-18'!$F$1:$F$505,MATCH('Base Analysis'!$A242,'BEFC_17-18'!A:A,0))</f>
        <v>0.81810000000000005</v>
      </c>
      <c r="E242" s="197">
        <f t="shared" si="27"/>
        <v>396</v>
      </c>
      <c r="F242" s="201">
        <f t="shared" si="28"/>
        <v>15023.015418339415</v>
      </c>
      <c r="G242" s="211">
        <f t="shared" si="29"/>
        <v>177</v>
      </c>
      <c r="H242" s="202">
        <f t="shared" si="30"/>
        <v>14108.958134314877</v>
      </c>
      <c r="I242" s="211">
        <f t="shared" si="31"/>
        <v>94</v>
      </c>
      <c r="K242" s="202">
        <f>INDEX('LECI_17-18'!$L$1:$L$506,MATCH('Base Analysis'!$A242,'LECI_17-18'!A:A,0))</f>
        <v>45533798.259999998</v>
      </c>
      <c r="L242" s="203">
        <f>INDEX('BEFC_17-18'!$T$1:$T$506,MATCH('Base Analysis'!$A242,'BEFC_17-18'!A:A,0))</f>
        <v>3030.9360000000001</v>
      </c>
      <c r="M242" s="203">
        <f>INDEX('BEFC_17-18'!$Z$1:$Z$506,MATCH('Base Analysis'!$A242,'BEFC_17-18'!A:A,0))</f>
        <v>196.36099999999999</v>
      </c>
      <c r="O242" s="202">
        <f>INDEX('BEFC_17-18'!$AF$1:$AF$505,MATCH('Base Analysis'!$A242,'BEFC_17-18'!A:A,0))</f>
        <v>1746071.82</v>
      </c>
      <c r="P242" s="203">
        <f>INDEX('BEFC_17-18'!$AC$1:$AC$506,MATCH('Base Analysis'!$A242,'BEFC_17-18'!A:A,0))</f>
        <v>3546.1170000000002</v>
      </c>
      <c r="Q242" s="201">
        <f t="shared" si="32"/>
        <v>6596549.7726310091</v>
      </c>
      <c r="R242" s="201">
        <f t="shared" si="33"/>
        <v>-4850477.9526310088</v>
      </c>
      <c r="S242" s="204">
        <f t="shared" si="34"/>
        <v>0.26469470862547373</v>
      </c>
      <c r="U242" s="203">
        <f t="shared" si="35"/>
        <v>3227.297</v>
      </c>
      <c r="V242" s="202"/>
    </row>
    <row r="243" spans="1:22" x14ac:dyDescent="0.2">
      <c r="A243" s="199">
        <v>113361303</v>
      </c>
      <c r="B243" s="200" t="s">
        <v>277</v>
      </c>
      <c r="C243" s="200" t="s">
        <v>278</v>
      </c>
      <c r="D243" s="197">
        <f>INDEX('BEFC_17-18'!$F$1:$F$505,MATCH('Base Analysis'!$A243,'BEFC_17-18'!A:A,0))</f>
        <v>0.80789999999999995</v>
      </c>
      <c r="E243" s="197">
        <f t="shared" si="27"/>
        <v>405</v>
      </c>
      <c r="F243" s="201">
        <f t="shared" si="28"/>
        <v>15303.75941315182</v>
      </c>
      <c r="G243" s="211">
        <f t="shared" si="29"/>
        <v>153</v>
      </c>
      <c r="H243" s="202">
        <f t="shared" si="30"/>
        <v>13522.389818246031</v>
      </c>
      <c r="I243" s="211">
        <f t="shared" si="31"/>
        <v>122</v>
      </c>
      <c r="K243" s="202">
        <f>INDEX('LECI_17-18'!$L$1:$L$506,MATCH('Base Analysis'!$A243,'LECI_17-18'!A:A,0))</f>
        <v>46558413.009999998</v>
      </c>
      <c r="L243" s="203">
        <f>INDEX('BEFC_17-18'!$T$1:$T$506,MATCH('Base Analysis'!$A243,'BEFC_17-18'!A:A,0))</f>
        <v>3042.2860000000001</v>
      </c>
      <c r="M243" s="203">
        <f>INDEX('BEFC_17-18'!$Z$1:$Z$506,MATCH('Base Analysis'!$A243,'BEFC_17-18'!A:A,0))</f>
        <v>400.77499999999998</v>
      </c>
      <c r="O243" s="202">
        <f>INDEX('BEFC_17-18'!$AF$1:$AF$505,MATCH('Base Analysis'!$A243,'BEFC_17-18'!A:A,0))</f>
        <v>6871192.5599999996</v>
      </c>
      <c r="P243" s="203">
        <f>INDEX('BEFC_17-18'!$AC$1:$AC$506,MATCH('Base Analysis'!$A243,'BEFC_17-18'!A:A,0))</f>
        <v>3130.0079999999998</v>
      </c>
      <c r="Q243" s="201">
        <f t="shared" si="32"/>
        <v>5822496.4265796188</v>
      </c>
      <c r="R243" s="201">
        <f t="shared" si="33"/>
        <v>1048696.1334203808</v>
      </c>
      <c r="S243" s="204">
        <f t="shared" si="34"/>
        <v>1.1801110823586076</v>
      </c>
      <c r="U243" s="203">
        <f t="shared" si="35"/>
        <v>3443.0610000000001</v>
      </c>
      <c r="V243" s="202"/>
    </row>
    <row r="244" spans="1:22" x14ac:dyDescent="0.2">
      <c r="A244" s="199">
        <v>113361503</v>
      </c>
      <c r="B244" s="200" t="s">
        <v>279</v>
      </c>
      <c r="C244" s="200" t="s">
        <v>278</v>
      </c>
      <c r="D244" s="197">
        <f>INDEX('BEFC_17-18'!$F$1:$F$505,MATCH('Base Analysis'!$A244,'BEFC_17-18'!A:A,0))</f>
        <v>1.2823</v>
      </c>
      <c r="E244" s="197">
        <f t="shared" si="27"/>
        <v>89</v>
      </c>
      <c r="F244" s="201">
        <f t="shared" si="28"/>
        <v>14718.764599745295</v>
      </c>
      <c r="G244" s="211">
        <f t="shared" si="29"/>
        <v>199</v>
      </c>
      <c r="H244" s="202">
        <f t="shared" si="30"/>
        <v>11632.493276532088</v>
      </c>
      <c r="I244" s="211">
        <f t="shared" si="31"/>
        <v>275</v>
      </c>
      <c r="K244" s="202">
        <f>INDEX('LECI_17-18'!$L$1:$L$506,MATCH('Base Analysis'!$A244,'LECI_17-18'!A:A,0))</f>
        <v>21462299.07</v>
      </c>
      <c r="L244" s="203">
        <f>INDEX('BEFC_17-18'!$T$1:$T$506,MATCH('Base Analysis'!$A244,'BEFC_17-18'!A:A,0))</f>
        <v>1458.1590000000001</v>
      </c>
      <c r="M244" s="203">
        <f>INDEX('BEFC_17-18'!$Z$1:$Z$506,MATCH('Base Analysis'!$A244,'BEFC_17-18'!A:A,0))</f>
        <v>386.87099999999998</v>
      </c>
      <c r="O244" s="202">
        <f>INDEX('BEFC_17-18'!$AF$1:$AF$505,MATCH('Base Analysis'!$A244,'BEFC_17-18'!A:A,0))</f>
        <v>6269756.54</v>
      </c>
      <c r="P244" s="203">
        <f>INDEX('BEFC_17-18'!$AC$1:$AC$506,MATCH('Base Analysis'!$A244,'BEFC_17-18'!A:A,0))</f>
        <v>4049.2869999999998</v>
      </c>
      <c r="Q244" s="201">
        <f t="shared" si="32"/>
        <v>7532555.535862945</v>
      </c>
      <c r="R244" s="201">
        <f t="shared" si="33"/>
        <v>-1262798.995862945</v>
      </c>
      <c r="S244" s="204">
        <f t="shared" si="34"/>
        <v>0.83235450573836678</v>
      </c>
      <c r="U244" s="203">
        <f t="shared" si="35"/>
        <v>1845.0300000000002</v>
      </c>
      <c r="V244" s="202"/>
    </row>
    <row r="245" spans="1:22" x14ac:dyDescent="0.2">
      <c r="A245" s="199">
        <v>113361703</v>
      </c>
      <c r="B245" s="200" t="s">
        <v>280</v>
      </c>
      <c r="C245" s="200" t="s">
        <v>278</v>
      </c>
      <c r="D245" s="197">
        <f>INDEX('BEFC_17-18'!$F$1:$F$505,MATCH('Base Analysis'!$A245,'BEFC_17-18'!A:A,0))</f>
        <v>0.94589999999999996</v>
      </c>
      <c r="E245" s="197">
        <f t="shared" si="27"/>
        <v>317</v>
      </c>
      <c r="F245" s="201">
        <f t="shared" si="28"/>
        <v>12750.760180681671</v>
      </c>
      <c r="G245" s="211">
        <f t="shared" si="29"/>
        <v>400</v>
      </c>
      <c r="H245" s="202">
        <f t="shared" si="30"/>
        <v>10592.861985014699</v>
      </c>
      <c r="I245" s="211">
        <f t="shared" si="31"/>
        <v>388</v>
      </c>
      <c r="K245" s="202">
        <f>INDEX('LECI_17-18'!$L$1:$L$506,MATCH('Base Analysis'!$A245,'LECI_17-18'!A:A,0))</f>
        <v>56628433.850000001</v>
      </c>
      <c r="L245" s="203">
        <f>INDEX('BEFC_17-18'!$T$1:$T$506,MATCH('Base Analysis'!$A245,'BEFC_17-18'!A:A,0))</f>
        <v>4441.1809999999996</v>
      </c>
      <c r="M245" s="203">
        <f>INDEX('BEFC_17-18'!$Z$1:$Z$506,MATCH('Base Analysis'!$A245,'BEFC_17-18'!A:A,0))</f>
        <v>904.72400000000005</v>
      </c>
      <c r="O245" s="202">
        <f>INDEX('BEFC_17-18'!$AF$1:$AF$505,MATCH('Base Analysis'!$A245,'BEFC_17-18'!A:A,0))</f>
        <v>3209567.42</v>
      </c>
      <c r="P245" s="203">
        <f>INDEX('BEFC_17-18'!$AC$1:$AC$506,MATCH('Base Analysis'!$A245,'BEFC_17-18'!A:A,0))</f>
        <v>6949.1049999999996</v>
      </c>
      <c r="Q245" s="201">
        <f t="shared" si="32"/>
        <v>12926848.439501291</v>
      </c>
      <c r="R245" s="201">
        <f t="shared" si="33"/>
        <v>-9717281.0195012912</v>
      </c>
      <c r="S245" s="204">
        <f t="shared" si="34"/>
        <v>0.24828692275778108</v>
      </c>
      <c r="U245" s="203">
        <f t="shared" si="35"/>
        <v>5345.9049999999997</v>
      </c>
      <c r="V245" s="202"/>
    </row>
    <row r="246" spans="1:22" x14ac:dyDescent="0.2">
      <c r="A246" s="199">
        <v>113362203</v>
      </c>
      <c r="B246" s="200" t="s">
        <v>281</v>
      </c>
      <c r="C246" s="200" t="s">
        <v>278</v>
      </c>
      <c r="D246" s="197">
        <f>INDEX('BEFC_17-18'!$F$1:$F$505,MATCH('Base Analysis'!$A246,'BEFC_17-18'!A:A,0))</f>
        <v>0.85899999999999999</v>
      </c>
      <c r="E246" s="197">
        <f t="shared" si="27"/>
        <v>373</v>
      </c>
      <c r="F246" s="201">
        <f t="shared" si="28"/>
        <v>12399.254885166982</v>
      </c>
      <c r="G246" s="211">
        <f t="shared" si="29"/>
        <v>432</v>
      </c>
      <c r="H246" s="202">
        <f t="shared" si="30"/>
        <v>10775.485355278293</v>
      </c>
      <c r="I246" s="211">
        <f t="shared" si="31"/>
        <v>372</v>
      </c>
      <c r="K246" s="202">
        <f>INDEX('LECI_17-18'!$L$1:$L$506,MATCH('Base Analysis'!$A246,'LECI_17-18'!A:A,0))</f>
        <v>37871639.359999999</v>
      </c>
      <c r="L246" s="203">
        <f>INDEX('BEFC_17-18'!$T$1:$T$506,MATCH('Base Analysis'!$A246,'BEFC_17-18'!A:A,0))</f>
        <v>3054.348</v>
      </c>
      <c r="M246" s="203">
        <f>INDEX('BEFC_17-18'!$Z$1:$Z$506,MATCH('Base Analysis'!$A246,'BEFC_17-18'!A:A,0))</f>
        <v>460.26299999999998</v>
      </c>
      <c r="O246" s="202">
        <f>INDEX('BEFC_17-18'!$AF$1:$AF$505,MATCH('Base Analysis'!$A246,'BEFC_17-18'!A:A,0))</f>
        <v>6633200.3099999996</v>
      </c>
      <c r="P246" s="203">
        <f>INDEX('BEFC_17-18'!$AC$1:$AC$506,MATCH('Base Analysis'!$A246,'BEFC_17-18'!A:A,0))</f>
        <v>3348.6120000000001</v>
      </c>
      <c r="Q246" s="201">
        <f t="shared" si="32"/>
        <v>6229147.4667162606</v>
      </c>
      <c r="R246" s="201">
        <f t="shared" si="33"/>
        <v>404052.84328373894</v>
      </c>
      <c r="S246" s="204">
        <f t="shared" si="34"/>
        <v>1.0648648704245138</v>
      </c>
      <c r="U246" s="203">
        <f t="shared" si="35"/>
        <v>3514.6109999999999</v>
      </c>
      <c r="V246" s="202"/>
    </row>
    <row r="247" spans="1:22" x14ac:dyDescent="0.2">
      <c r="A247" s="199">
        <v>113362303</v>
      </c>
      <c r="B247" s="200" t="s">
        <v>282</v>
      </c>
      <c r="C247" s="200" t="s">
        <v>278</v>
      </c>
      <c r="D247" s="197">
        <f>INDEX('BEFC_17-18'!$F$1:$F$505,MATCH('Base Analysis'!$A247,'BEFC_17-18'!A:A,0))</f>
        <v>0.90539999999999998</v>
      </c>
      <c r="E247" s="197">
        <f t="shared" si="27"/>
        <v>342</v>
      </c>
      <c r="F247" s="201">
        <f t="shared" si="28"/>
        <v>14371.650675497944</v>
      </c>
      <c r="G247" s="211">
        <f t="shared" si="29"/>
        <v>224</v>
      </c>
      <c r="H247" s="202">
        <f t="shared" si="30"/>
        <v>12741.212168879472</v>
      </c>
      <c r="I247" s="211">
        <f t="shared" si="31"/>
        <v>171</v>
      </c>
      <c r="K247" s="202">
        <f>INDEX('LECI_17-18'!$L$1:$L$506,MATCH('Base Analysis'!$A247,'LECI_17-18'!A:A,0))</f>
        <v>43982065.57</v>
      </c>
      <c r="L247" s="203">
        <f>INDEX('BEFC_17-18'!$T$1:$T$506,MATCH('Base Analysis'!$A247,'BEFC_17-18'!A:A,0))</f>
        <v>3060.335</v>
      </c>
      <c r="M247" s="203">
        <f>INDEX('BEFC_17-18'!$Z$1:$Z$506,MATCH('Base Analysis'!$A247,'BEFC_17-18'!A:A,0))</f>
        <v>391.61799999999999</v>
      </c>
      <c r="O247" s="202">
        <f>INDEX('BEFC_17-18'!$AF$1:$AF$505,MATCH('Base Analysis'!$A247,'BEFC_17-18'!A:A,0))</f>
        <v>3984335.47</v>
      </c>
      <c r="P247" s="203">
        <f>INDEX('BEFC_17-18'!$AC$1:$AC$506,MATCH('Base Analysis'!$A247,'BEFC_17-18'!A:A,0))</f>
        <v>3185.2739999999999</v>
      </c>
      <c r="Q247" s="201">
        <f t="shared" si="32"/>
        <v>5925303.2205275409</v>
      </c>
      <c r="R247" s="201">
        <f t="shared" si="33"/>
        <v>-1940967.7505275407</v>
      </c>
      <c r="S247" s="204">
        <f t="shared" si="34"/>
        <v>0.6724272702528914</v>
      </c>
      <c r="U247" s="203">
        <f t="shared" si="35"/>
        <v>3451.953</v>
      </c>
      <c r="V247" s="202"/>
    </row>
    <row r="248" spans="1:22" x14ac:dyDescent="0.2">
      <c r="A248" s="199">
        <v>113362403</v>
      </c>
      <c r="B248" s="200" t="s">
        <v>283</v>
      </c>
      <c r="C248" s="200" t="s">
        <v>278</v>
      </c>
      <c r="D248" s="197">
        <f>INDEX('BEFC_17-18'!$F$1:$F$505,MATCH('Base Analysis'!$A248,'BEFC_17-18'!A:A,0))</f>
        <v>0.91259999999999997</v>
      </c>
      <c r="E248" s="197">
        <f t="shared" si="27"/>
        <v>337</v>
      </c>
      <c r="F248" s="201">
        <f t="shared" si="28"/>
        <v>12999.914277493406</v>
      </c>
      <c r="G248" s="211">
        <f t="shared" si="29"/>
        <v>384</v>
      </c>
      <c r="H248" s="202">
        <f t="shared" si="30"/>
        <v>11762.187450262709</v>
      </c>
      <c r="I248" s="211">
        <f t="shared" si="31"/>
        <v>267</v>
      </c>
      <c r="K248" s="202">
        <f>INDEX('LECI_17-18'!$L$1:$L$506,MATCH('Base Analysis'!$A248,'LECI_17-18'!A:A,0))</f>
        <v>50105530.600000001</v>
      </c>
      <c r="L248" s="203">
        <f>INDEX('BEFC_17-18'!$T$1:$T$506,MATCH('Base Analysis'!$A248,'BEFC_17-18'!A:A,0))</f>
        <v>3854.297</v>
      </c>
      <c r="M248" s="203">
        <f>INDEX('BEFC_17-18'!$Z$1:$Z$506,MATCH('Base Analysis'!$A248,'BEFC_17-18'!A:A,0))</f>
        <v>405.58499999999998</v>
      </c>
      <c r="O248" s="202">
        <f>INDEX('BEFC_17-18'!$AF$1:$AF$505,MATCH('Base Analysis'!$A248,'BEFC_17-18'!A:A,0))</f>
        <v>8278330.9400000004</v>
      </c>
      <c r="P248" s="203">
        <f>INDEX('BEFC_17-18'!$AC$1:$AC$506,MATCH('Base Analysis'!$A248,'BEFC_17-18'!A:A,0))</f>
        <v>4113.3860000000004</v>
      </c>
      <c r="Q248" s="201">
        <f t="shared" si="32"/>
        <v>7651793.6331608854</v>
      </c>
      <c r="R248" s="201">
        <f t="shared" si="33"/>
        <v>626537.30683911499</v>
      </c>
      <c r="S248" s="204">
        <f t="shared" si="34"/>
        <v>1.081881103552488</v>
      </c>
      <c r="U248" s="203">
        <f t="shared" si="35"/>
        <v>4259.8819999999996</v>
      </c>
      <c r="V248" s="202"/>
    </row>
    <row r="249" spans="1:22" x14ac:dyDescent="0.2">
      <c r="A249" s="199">
        <v>113362603</v>
      </c>
      <c r="B249" s="200" t="s">
        <v>284</v>
      </c>
      <c r="C249" s="200" t="s">
        <v>278</v>
      </c>
      <c r="D249" s="197">
        <f>INDEX('BEFC_17-18'!$F$1:$F$505,MATCH('Base Analysis'!$A249,'BEFC_17-18'!A:A,0))</f>
        <v>0.9587</v>
      </c>
      <c r="E249" s="197">
        <f t="shared" si="27"/>
        <v>308</v>
      </c>
      <c r="F249" s="201">
        <f t="shared" si="28"/>
        <v>13224.232810621714</v>
      </c>
      <c r="G249" s="211">
        <f t="shared" si="29"/>
        <v>363</v>
      </c>
      <c r="H249" s="202">
        <f t="shared" si="30"/>
        <v>11259.189475179914</v>
      </c>
      <c r="I249" s="211">
        <f t="shared" si="31"/>
        <v>316</v>
      </c>
      <c r="K249" s="202">
        <f>INDEX('LECI_17-18'!$L$1:$L$506,MATCH('Base Analysis'!$A249,'LECI_17-18'!A:A,0))</f>
        <v>53882427.520000003</v>
      </c>
      <c r="L249" s="203">
        <f>INDEX('BEFC_17-18'!$T$1:$T$506,MATCH('Base Analysis'!$A249,'BEFC_17-18'!A:A,0))</f>
        <v>4074.5219999999999</v>
      </c>
      <c r="M249" s="203">
        <f>INDEX('BEFC_17-18'!$Z$1:$Z$506,MATCH('Base Analysis'!$A249,'BEFC_17-18'!A:A,0))</f>
        <v>711.11800000000005</v>
      </c>
      <c r="O249" s="202">
        <f>INDEX('BEFC_17-18'!$AF$1:$AF$505,MATCH('Base Analysis'!$A249,'BEFC_17-18'!A:A,0))</f>
        <v>8896635.5</v>
      </c>
      <c r="P249" s="203">
        <f>INDEX('BEFC_17-18'!$AC$1:$AC$506,MATCH('Base Analysis'!$A249,'BEFC_17-18'!A:A,0))</f>
        <v>5241.8639999999996</v>
      </c>
      <c r="Q249" s="201">
        <f t="shared" si="32"/>
        <v>9751008.434680149</v>
      </c>
      <c r="R249" s="201">
        <f t="shared" si="33"/>
        <v>-854372.93468014896</v>
      </c>
      <c r="S249" s="204">
        <f t="shared" si="34"/>
        <v>0.91238106905522598</v>
      </c>
      <c r="U249" s="203">
        <f t="shared" si="35"/>
        <v>4785.6400000000003</v>
      </c>
      <c r="V249" s="202"/>
    </row>
    <row r="250" spans="1:22" x14ac:dyDescent="0.2">
      <c r="A250" s="199">
        <v>113363103</v>
      </c>
      <c r="B250" s="200" t="s">
        <v>285</v>
      </c>
      <c r="C250" s="200" t="s">
        <v>278</v>
      </c>
      <c r="D250" s="197">
        <f>INDEX('BEFC_17-18'!$F$1:$F$505,MATCH('Base Analysis'!$A250,'BEFC_17-18'!A:A,0))</f>
        <v>0.78659999999999997</v>
      </c>
      <c r="E250" s="197">
        <f t="shared" si="27"/>
        <v>419</v>
      </c>
      <c r="F250" s="201">
        <f t="shared" si="28"/>
        <v>15224.245969115971</v>
      </c>
      <c r="G250" s="211">
        <f t="shared" si="29"/>
        <v>164</v>
      </c>
      <c r="H250" s="202">
        <f t="shared" si="30"/>
        <v>13707.713354677229</v>
      </c>
      <c r="I250" s="211">
        <f t="shared" si="31"/>
        <v>108</v>
      </c>
      <c r="K250" s="202">
        <f>INDEX('LECI_17-18'!$L$1:$L$506,MATCH('Base Analysis'!$A250,'LECI_17-18'!A:A,0))</f>
        <v>102846876.02</v>
      </c>
      <c r="L250" s="203">
        <f>INDEX('BEFC_17-18'!$T$1:$T$506,MATCH('Base Analysis'!$A250,'BEFC_17-18'!A:A,0))</f>
        <v>6755.4660000000003</v>
      </c>
      <c r="M250" s="203">
        <f>INDEX('BEFC_17-18'!$Z$1:$Z$506,MATCH('Base Analysis'!$A250,'BEFC_17-18'!A:A,0))</f>
        <v>747.38099999999997</v>
      </c>
      <c r="O250" s="202">
        <f>INDEX('BEFC_17-18'!$AF$1:$AF$505,MATCH('Base Analysis'!$A250,'BEFC_17-18'!A:A,0))</f>
        <v>11873865.779999999</v>
      </c>
      <c r="P250" s="203">
        <f>INDEX('BEFC_17-18'!$AC$1:$AC$506,MATCH('Base Analysis'!$A250,'BEFC_17-18'!A:A,0))</f>
        <v>6106.9040000000005</v>
      </c>
      <c r="Q250" s="201">
        <f t="shared" si="32"/>
        <v>11360171.193640651</v>
      </c>
      <c r="R250" s="201">
        <f t="shared" si="33"/>
        <v>513694.58635934815</v>
      </c>
      <c r="S250" s="204">
        <f t="shared" si="34"/>
        <v>1.0452189124268576</v>
      </c>
      <c r="U250" s="203">
        <f t="shared" si="35"/>
        <v>7502.8470000000007</v>
      </c>
      <c r="V250" s="202"/>
    </row>
    <row r="251" spans="1:22" x14ac:dyDescent="0.2">
      <c r="A251" s="199">
        <v>113363603</v>
      </c>
      <c r="B251" s="200" t="s">
        <v>286</v>
      </c>
      <c r="C251" s="200" t="s">
        <v>278</v>
      </c>
      <c r="D251" s="197">
        <f>INDEX('BEFC_17-18'!$F$1:$F$505,MATCH('Base Analysis'!$A251,'BEFC_17-18'!A:A,0))</f>
        <v>0.79590000000000005</v>
      </c>
      <c r="E251" s="197">
        <f t="shared" si="27"/>
        <v>414</v>
      </c>
      <c r="F251" s="201">
        <f t="shared" si="28"/>
        <v>14031.195739616021</v>
      </c>
      <c r="G251" s="211">
        <f t="shared" si="29"/>
        <v>260</v>
      </c>
      <c r="H251" s="202">
        <f t="shared" si="30"/>
        <v>12812.189811661176</v>
      </c>
      <c r="I251" s="211">
        <f t="shared" si="31"/>
        <v>166</v>
      </c>
      <c r="K251" s="202">
        <f>INDEX('LECI_17-18'!$L$1:$L$506,MATCH('Base Analysis'!$A251,'LECI_17-18'!A:A,0))</f>
        <v>41755182.840000004</v>
      </c>
      <c r="L251" s="203">
        <f>INDEX('BEFC_17-18'!$T$1:$T$506,MATCH('Base Analysis'!$A251,'BEFC_17-18'!A:A,0))</f>
        <v>2975.8820000000001</v>
      </c>
      <c r="M251" s="203">
        <f>INDEX('BEFC_17-18'!$Z$1:$Z$506,MATCH('Base Analysis'!$A251,'BEFC_17-18'!A:A,0))</f>
        <v>283.13799999999998</v>
      </c>
      <c r="O251" s="202">
        <f>INDEX('BEFC_17-18'!$AF$1:$AF$505,MATCH('Base Analysis'!$A251,'BEFC_17-18'!A:A,0))</f>
        <v>3718786.77</v>
      </c>
      <c r="P251" s="203">
        <f>INDEX('BEFC_17-18'!$AC$1:$AC$506,MATCH('Base Analysis'!$A251,'BEFC_17-18'!A:A,0))</f>
        <v>2985.2730000000001</v>
      </c>
      <c r="Q251" s="201">
        <f t="shared" si="32"/>
        <v>5553257.8111188924</v>
      </c>
      <c r="R251" s="201">
        <f t="shared" si="33"/>
        <v>-1834471.0411188924</v>
      </c>
      <c r="S251" s="204">
        <f t="shared" si="34"/>
        <v>0.66965858537202039</v>
      </c>
      <c r="U251" s="203">
        <f t="shared" si="35"/>
        <v>3259.02</v>
      </c>
      <c r="V251" s="202"/>
    </row>
    <row r="252" spans="1:22" x14ac:dyDescent="0.2">
      <c r="A252" s="199">
        <v>113364002</v>
      </c>
      <c r="B252" s="200" t="s">
        <v>287</v>
      </c>
      <c r="C252" s="200" t="s">
        <v>278</v>
      </c>
      <c r="D252" s="197">
        <f>INDEX('BEFC_17-18'!$F$1:$F$505,MATCH('Base Analysis'!$A252,'BEFC_17-18'!A:A,0))</f>
        <v>1.4221999999999999</v>
      </c>
      <c r="E252" s="197">
        <f t="shared" si="27"/>
        <v>37</v>
      </c>
      <c r="F252" s="201">
        <f t="shared" si="28"/>
        <v>15235.255272697683</v>
      </c>
      <c r="G252" s="211">
        <f t="shared" si="29"/>
        <v>158</v>
      </c>
      <c r="H252" s="202">
        <f t="shared" si="30"/>
        <v>9879.9707946931176</v>
      </c>
      <c r="I252" s="211">
        <f t="shared" si="31"/>
        <v>443</v>
      </c>
      <c r="K252" s="202">
        <f>INDEX('LECI_17-18'!$L$1:$L$506,MATCH('Base Analysis'!$A252,'LECI_17-18'!A:A,0))</f>
        <v>173747635</v>
      </c>
      <c r="L252" s="203">
        <f>INDEX('BEFC_17-18'!$T$1:$T$506,MATCH('Base Analysis'!$A252,'BEFC_17-18'!A:A,0))</f>
        <v>11404.314</v>
      </c>
      <c r="M252" s="203">
        <f>INDEX('BEFC_17-18'!$Z$1:$Z$506,MATCH('Base Analysis'!$A252,'BEFC_17-18'!A:A,0))</f>
        <v>6181.5309999999999</v>
      </c>
      <c r="O252" s="202">
        <f>INDEX('BEFC_17-18'!$AF$1:$AF$505,MATCH('Base Analysis'!$A252,'BEFC_17-18'!A:A,0))</f>
        <v>53818486.210000001</v>
      </c>
      <c r="P252" s="203">
        <f>INDEX('BEFC_17-18'!$AC$1:$AC$506,MATCH('Base Analysis'!$A252,'BEFC_17-18'!A:A,0))</f>
        <v>50574.682999999997</v>
      </c>
      <c r="Q252" s="201">
        <f t="shared" si="32"/>
        <v>94079922.81262444</v>
      </c>
      <c r="R252" s="201">
        <f t="shared" si="33"/>
        <v>-40261436.602624439</v>
      </c>
      <c r="S252" s="204">
        <f t="shared" si="34"/>
        <v>0.57205070541127379</v>
      </c>
      <c r="U252" s="203">
        <f t="shared" si="35"/>
        <v>17585.845000000001</v>
      </c>
      <c r="V252" s="202"/>
    </row>
    <row r="253" spans="1:22" x14ac:dyDescent="0.2">
      <c r="A253" s="199">
        <v>113364403</v>
      </c>
      <c r="B253" s="200" t="s">
        <v>288</v>
      </c>
      <c r="C253" s="200" t="s">
        <v>278</v>
      </c>
      <c r="D253" s="197">
        <f>INDEX('BEFC_17-18'!$F$1:$F$505,MATCH('Base Analysis'!$A253,'BEFC_17-18'!A:A,0))</f>
        <v>0.84670000000000001</v>
      </c>
      <c r="E253" s="197">
        <f t="shared" si="27"/>
        <v>384</v>
      </c>
      <c r="F253" s="201">
        <f t="shared" si="28"/>
        <v>14464.954861973629</v>
      </c>
      <c r="G253" s="211">
        <f t="shared" si="29"/>
        <v>218</v>
      </c>
      <c r="H253" s="202">
        <f t="shared" si="30"/>
        <v>13466.863808940565</v>
      </c>
      <c r="I253" s="211">
        <f t="shared" si="31"/>
        <v>128</v>
      </c>
      <c r="K253" s="202">
        <f>INDEX('LECI_17-18'!$L$1:$L$506,MATCH('Base Analysis'!$A253,'LECI_17-18'!A:A,0))</f>
        <v>42858388.340000004</v>
      </c>
      <c r="L253" s="203">
        <f>INDEX('BEFC_17-18'!$T$1:$T$506,MATCH('Base Analysis'!$A253,'BEFC_17-18'!A:A,0))</f>
        <v>2962.9119999999998</v>
      </c>
      <c r="M253" s="203">
        <f>INDEX('BEFC_17-18'!$Z$1:$Z$506,MATCH('Base Analysis'!$A253,'BEFC_17-18'!A:A,0))</f>
        <v>219.595</v>
      </c>
      <c r="O253" s="202">
        <f>INDEX('BEFC_17-18'!$AF$1:$AF$505,MATCH('Base Analysis'!$A253,'BEFC_17-18'!A:A,0))</f>
        <v>6491268.3099999996</v>
      </c>
      <c r="P253" s="203">
        <f>INDEX('BEFC_17-18'!$AC$1:$AC$506,MATCH('Base Analysis'!$A253,'BEFC_17-18'!A:A,0))</f>
        <v>2663.8310000000001</v>
      </c>
      <c r="Q253" s="201">
        <f t="shared" si="32"/>
        <v>4955305.6984237786</v>
      </c>
      <c r="R253" s="201">
        <f t="shared" si="33"/>
        <v>1535962.611576221</v>
      </c>
      <c r="S253" s="204">
        <f t="shared" si="34"/>
        <v>1.3099632404242572</v>
      </c>
      <c r="U253" s="203">
        <f t="shared" si="35"/>
        <v>3182.5069999999996</v>
      </c>
      <c r="V253" s="202"/>
    </row>
    <row r="254" spans="1:22" x14ac:dyDescent="0.2">
      <c r="A254" s="199">
        <v>113364503</v>
      </c>
      <c r="B254" s="200" t="s">
        <v>289</v>
      </c>
      <c r="C254" s="200" t="s">
        <v>278</v>
      </c>
      <c r="D254" s="197">
        <f>INDEX('BEFC_17-18'!$F$1:$F$505,MATCH('Base Analysis'!$A254,'BEFC_17-18'!A:A,0))</f>
        <v>0.78190000000000004</v>
      </c>
      <c r="E254" s="197">
        <f t="shared" si="27"/>
        <v>420</v>
      </c>
      <c r="F254" s="201">
        <f t="shared" si="28"/>
        <v>12223.20395638648</v>
      </c>
      <c r="G254" s="211">
        <f t="shared" si="29"/>
        <v>447</v>
      </c>
      <c r="H254" s="202">
        <f t="shared" si="30"/>
        <v>11145.326551056549</v>
      </c>
      <c r="I254" s="211">
        <f t="shared" si="31"/>
        <v>332</v>
      </c>
      <c r="K254" s="202">
        <f>INDEX('LECI_17-18'!$L$1:$L$506,MATCH('Base Analysis'!$A254,'LECI_17-18'!A:A,0))</f>
        <v>71292998.280000001</v>
      </c>
      <c r="L254" s="203">
        <f>INDEX('BEFC_17-18'!$T$1:$T$506,MATCH('Base Analysis'!$A254,'BEFC_17-18'!A:A,0))</f>
        <v>5832.5950000000003</v>
      </c>
      <c r="M254" s="203">
        <f>INDEX('BEFC_17-18'!$Z$1:$Z$506,MATCH('Base Analysis'!$A254,'BEFC_17-18'!A:A,0))</f>
        <v>564.077</v>
      </c>
      <c r="O254" s="202">
        <f>INDEX('BEFC_17-18'!$AF$1:$AF$505,MATCH('Base Analysis'!$A254,'BEFC_17-18'!A:A,0))</f>
        <v>4731473.51</v>
      </c>
      <c r="P254" s="203">
        <f>INDEX('BEFC_17-18'!$AC$1:$AC$506,MATCH('Base Analysis'!$A254,'BEFC_17-18'!A:A,0))</f>
        <v>6341.7690000000002</v>
      </c>
      <c r="Q254" s="201">
        <f t="shared" si="32"/>
        <v>11797071.234544257</v>
      </c>
      <c r="R254" s="201">
        <f t="shared" si="33"/>
        <v>-7065597.7245442569</v>
      </c>
      <c r="S254" s="204">
        <f t="shared" si="34"/>
        <v>0.40107187758138391</v>
      </c>
      <c r="U254" s="203">
        <f t="shared" si="35"/>
        <v>6396.6720000000005</v>
      </c>
      <c r="V254" s="202"/>
    </row>
    <row r="255" spans="1:22" x14ac:dyDescent="0.2">
      <c r="A255" s="199">
        <v>113365203</v>
      </c>
      <c r="B255" s="200" t="s">
        <v>290</v>
      </c>
      <c r="C255" s="200" t="s">
        <v>278</v>
      </c>
      <c r="D255" s="197">
        <f>INDEX('BEFC_17-18'!$F$1:$F$505,MATCH('Base Analysis'!$A255,'BEFC_17-18'!A:A,0))</f>
        <v>0.9042</v>
      </c>
      <c r="E255" s="197">
        <f t="shared" si="27"/>
        <v>345</v>
      </c>
      <c r="F255" s="201">
        <f t="shared" si="28"/>
        <v>12660.963756943745</v>
      </c>
      <c r="G255" s="211">
        <f t="shared" si="29"/>
        <v>409</v>
      </c>
      <c r="H255" s="202">
        <f t="shared" si="30"/>
        <v>11462.455845879322</v>
      </c>
      <c r="I255" s="211">
        <f t="shared" si="31"/>
        <v>286</v>
      </c>
      <c r="K255" s="202">
        <f>INDEX('LECI_17-18'!$L$1:$L$506,MATCH('Base Analysis'!$A255,'LECI_17-18'!A:A,0))</f>
        <v>65367543</v>
      </c>
      <c r="L255" s="203">
        <f>INDEX('BEFC_17-18'!$T$1:$T$506,MATCH('Base Analysis'!$A255,'BEFC_17-18'!A:A,0))</f>
        <v>5162.92</v>
      </c>
      <c r="M255" s="203">
        <f>INDEX('BEFC_17-18'!$Z$1:$Z$506,MATCH('Base Analysis'!$A255,'BEFC_17-18'!A:A,0))</f>
        <v>539.83199999999999</v>
      </c>
      <c r="O255" s="202">
        <f>INDEX('BEFC_17-18'!$AF$1:$AF$505,MATCH('Base Analysis'!$A255,'BEFC_17-18'!A:A,0))</f>
        <v>10761583.779999999</v>
      </c>
      <c r="P255" s="203">
        <f>INDEX('BEFC_17-18'!$AC$1:$AC$506,MATCH('Base Analysis'!$A255,'BEFC_17-18'!A:A,0))</f>
        <v>5238.9620000000004</v>
      </c>
      <c r="Q255" s="201">
        <f t="shared" si="32"/>
        <v>9745610.0827813912</v>
      </c>
      <c r="R255" s="201">
        <f t="shared" si="33"/>
        <v>1015973.6972186081</v>
      </c>
      <c r="S255" s="204">
        <f t="shared" si="34"/>
        <v>1.1042493685452937</v>
      </c>
      <c r="U255" s="203">
        <f t="shared" si="35"/>
        <v>5702.7520000000004</v>
      </c>
      <c r="V255" s="202"/>
    </row>
    <row r="256" spans="1:22" x14ac:dyDescent="0.2">
      <c r="A256" s="199">
        <v>113365303</v>
      </c>
      <c r="B256" s="200" t="s">
        <v>291</v>
      </c>
      <c r="C256" s="200" t="s">
        <v>278</v>
      </c>
      <c r="D256" s="197">
        <f>INDEX('BEFC_17-18'!$F$1:$F$505,MATCH('Base Analysis'!$A256,'BEFC_17-18'!A:A,0))</f>
        <v>0.91579999999999995</v>
      </c>
      <c r="E256" s="197">
        <f t="shared" si="27"/>
        <v>334</v>
      </c>
      <c r="F256" s="201">
        <f t="shared" si="28"/>
        <v>17764.981852628054</v>
      </c>
      <c r="G256" s="211">
        <f t="shared" si="29"/>
        <v>54</v>
      </c>
      <c r="H256" s="202">
        <f t="shared" si="30"/>
        <v>15328.657607628842</v>
      </c>
      <c r="I256" s="211">
        <f t="shared" si="31"/>
        <v>51</v>
      </c>
      <c r="K256" s="202">
        <f>INDEX('LECI_17-18'!$L$1:$L$506,MATCH('Base Analysis'!$A256,'LECI_17-18'!A:A,0))</f>
        <v>29049706.920000002</v>
      </c>
      <c r="L256" s="203">
        <f>INDEX('BEFC_17-18'!$T$1:$T$506,MATCH('Base Analysis'!$A256,'BEFC_17-18'!A:A,0))</f>
        <v>1635.223</v>
      </c>
      <c r="M256" s="203">
        <f>INDEX('BEFC_17-18'!$Z$1:$Z$506,MATCH('Base Analysis'!$A256,'BEFC_17-18'!A:A,0))</f>
        <v>259.90100000000001</v>
      </c>
      <c r="O256" s="202">
        <f>INDEX('BEFC_17-18'!$AF$1:$AF$505,MATCH('Base Analysis'!$A256,'BEFC_17-18'!A:A,0))</f>
        <v>2536318.69</v>
      </c>
      <c r="P256" s="203">
        <f>INDEX('BEFC_17-18'!$AC$1:$AC$506,MATCH('Base Analysis'!$A256,'BEFC_17-18'!A:A,0))</f>
        <v>1741.559</v>
      </c>
      <c r="Q256" s="201">
        <f t="shared" si="32"/>
        <v>3239678.9574268097</v>
      </c>
      <c r="R256" s="201">
        <f t="shared" si="33"/>
        <v>-703360.26742680976</v>
      </c>
      <c r="S256" s="204">
        <f t="shared" si="34"/>
        <v>0.78289198507945057</v>
      </c>
      <c r="U256" s="203">
        <f t="shared" si="35"/>
        <v>1895.124</v>
      </c>
      <c r="V256" s="202"/>
    </row>
    <row r="257" spans="1:22" x14ac:dyDescent="0.2">
      <c r="A257" s="199">
        <v>113367003</v>
      </c>
      <c r="B257" s="200" t="s">
        <v>292</v>
      </c>
      <c r="C257" s="200" t="s">
        <v>278</v>
      </c>
      <c r="D257" s="197">
        <f>INDEX('BEFC_17-18'!$F$1:$F$505,MATCH('Base Analysis'!$A257,'BEFC_17-18'!A:A,0))</f>
        <v>0.93559999999999999</v>
      </c>
      <c r="E257" s="197">
        <f t="shared" si="27"/>
        <v>322</v>
      </c>
      <c r="F257" s="201">
        <f t="shared" si="28"/>
        <v>13227.227871902822</v>
      </c>
      <c r="G257" s="211">
        <f t="shared" si="29"/>
        <v>362</v>
      </c>
      <c r="H257" s="202">
        <f t="shared" si="30"/>
        <v>11361.318333070769</v>
      </c>
      <c r="I257" s="211">
        <f t="shared" si="31"/>
        <v>303</v>
      </c>
      <c r="K257" s="202">
        <f>INDEX('LECI_17-18'!$L$1:$L$506,MATCH('Base Analysis'!$A257,'LECI_17-18'!A:A,0))</f>
        <v>47237010.039999999</v>
      </c>
      <c r="L257" s="203">
        <f>INDEX('BEFC_17-18'!$T$1:$T$506,MATCH('Base Analysis'!$A257,'BEFC_17-18'!A:A,0))</f>
        <v>3571.1950000000002</v>
      </c>
      <c r="M257" s="203">
        <f>INDEX('BEFC_17-18'!$Z$1:$Z$506,MATCH('Base Analysis'!$A257,'BEFC_17-18'!A:A,0))</f>
        <v>586.51</v>
      </c>
      <c r="O257" s="202">
        <f>INDEX('BEFC_17-18'!$AF$1:$AF$505,MATCH('Base Analysis'!$A257,'BEFC_17-18'!A:A,0))</f>
        <v>9534552.2799999993</v>
      </c>
      <c r="P257" s="203">
        <f>INDEX('BEFC_17-18'!$AC$1:$AC$506,MATCH('Base Analysis'!$A257,'BEFC_17-18'!A:A,0))</f>
        <v>3705.625</v>
      </c>
      <c r="Q257" s="201">
        <f t="shared" si="32"/>
        <v>6893269.3848527232</v>
      </c>
      <c r="R257" s="201">
        <f t="shared" si="33"/>
        <v>2641282.8951472761</v>
      </c>
      <c r="S257" s="204">
        <f t="shared" si="34"/>
        <v>1.3831683846494138</v>
      </c>
      <c r="U257" s="203">
        <f t="shared" si="35"/>
        <v>4157.7049999999999</v>
      </c>
      <c r="V257" s="202"/>
    </row>
    <row r="258" spans="1:22" x14ac:dyDescent="0.2">
      <c r="A258" s="199">
        <v>113369003</v>
      </c>
      <c r="B258" s="200" t="s">
        <v>293</v>
      </c>
      <c r="C258" s="200" t="s">
        <v>278</v>
      </c>
      <c r="D258" s="197">
        <f>INDEX('BEFC_17-18'!$F$1:$F$505,MATCH('Base Analysis'!$A258,'BEFC_17-18'!A:A,0))</f>
        <v>0.85509999999999997</v>
      </c>
      <c r="E258" s="197">
        <f t="shared" ref="E258:E321" si="36">RANK(D258,$D$2:$D$501)</f>
        <v>376</v>
      </c>
      <c r="F258" s="201">
        <f t="shared" ref="F258:F321" si="37">K258/L258</f>
        <v>13658.46685306104</v>
      </c>
      <c r="G258" s="211">
        <f t="shared" ref="G258:G321" si="38">RANK(F258,$F$2:$F$501,0)</f>
        <v>302</v>
      </c>
      <c r="H258" s="202">
        <f t="shared" ref="H258:H321" si="39">K258/(L258+M258)</f>
        <v>12308.375006404616</v>
      </c>
      <c r="I258" s="211">
        <f t="shared" ref="I258:I321" si="40">RANK(H258,$H$2:$H$501,0)</f>
        <v>207</v>
      </c>
      <c r="K258" s="202">
        <f>INDEX('LECI_17-18'!$L$1:$L$506,MATCH('Base Analysis'!$A258,'LECI_17-18'!A:A,0))</f>
        <v>56452792.759999998</v>
      </c>
      <c r="L258" s="203">
        <f>INDEX('BEFC_17-18'!$T$1:$T$506,MATCH('Base Analysis'!$A258,'BEFC_17-18'!A:A,0))</f>
        <v>4133.1719999999996</v>
      </c>
      <c r="M258" s="203">
        <f>INDEX('BEFC_17-18'!$Z$1:$Z$506,MATCH('Base Analysis'!$A258,'BEFC_17-18'!A:A,0))</f>
        <v>453.363</v>
      </c>
      <c r="O258" s="202">
        <f>INDEX('BEFC_17-18'!$AF$1:$AF$505,MATCH('Base Analysis'!$A258,'BEFC_17-18'!A:A,0))</f>
        <v>9182219.2400000002</v>
      </c>
      <c r="P258" s="203">
        <f>INDEX('BEFC_17-18'!$AC$1:$AC$506,MATCH('Base Analysis'!$A258,'BEFC_17-18'!A:A,0))</f>
        <v>4618.0839999999998</v>
      </c>
      <c r="Q258" s="201">
        <f t="shared" ref="Q258:Q321" si="41">(P258/$P$503)*$O$503</f>
        <v>8590641.8091086391</v>
      </c>
      <c r="R258" s="201">
        <f t="shared" ref="R258:R321" si="42">O258-Q258</f>
        <v>591577.43089136109</v>
      </c>
      <c r="S258" s="204">
        <f t="shared" ref="S258:S321" si="43">O258/Q258</f>
        <v>1.0688630074488861</v>
      </c>
      <c r="U258" s="203">
        <f t="shared" ref="U258:U321" si="44">L258+M258</f>
        <v>4586.5349999999999</v>
      </c>
      <c r="V258" s="202"/>
    </row>
    <row r="259" spans="1:22" x14ac:dyDescent="0.2">
      <c r="A259" s="199">
        <v>113380303</v>
      </c>
      <c r="B259" s="200" t="s">
        <v>294</v>
      </c>
      <c r="C259" s="200" t="s">
        <v>295</v>
      </c>
      <c r="D259" s="197">
        <f>INDEX('BEFC_17-18'!$F$1:$F$505,MATCH('Base Analysis'!$A259,'BEFC_17-18'!A:A,0))</f>
        <v>0.95499999999999996</v>
      </c>
      <c r="E259" s="197">
        <f t="shared" si="36"/>
        <v>311</v>
      </c>
      <c r="F259" s="201">
        <f t="shared" si="37"/>
        <v>13252.243123029113</v>
      </c>
      <c r="G259" s="211">
        <f t="shared" si="38"/>
        <v>354</v>
      </c>
      <c r="H259" s="202">
        <f t="shared" si="39"/>
        <v>11961.494941499883</v>
      </c>
      <c r="I259" s="211">
        <f t="shared" si="40"/>
        <v>238</v>
      </c>
      <c r="K259" s="202">
        <f>INDEX('LECI_17-18'!$L$1:$L$506,MATCH('Base Analysis'!$A259,'LECI_17-18'!A:A,0))</f>
        <v>19676108.949999999</v>
      </c>
      <c r="L259" s="203">
        <f>INDEX('BEFC_17-18'!$T$1:$T$506,MATCH('Base Analysis'!$A259,'BEFC_17-18'!A:A,0))</f>
        <v>1484.7380000000001</v>
      </c>
      <c r="M259" s="203">
        <f>INDEX('BEFC_17-18'!$Z$1:$Z$506,MATCH('Base Analysis'!$A259,'BEFC_17-18'!A:A,0))</f>
        <v>160.21600000000001</v>
      </c>
      <c r="O259" s="202">
        <f>INDEX('BEFC_17-18'!$AF$1:$AF$505,MATCH('Base Analysis'!$A259,'BEFC_17-18'!A:A,0))</f>
        <v>4395994.49</v>
      </c>
      <c r="P259" s="203">
        <f>INDEX('BEFC_17-18'!$AC$1:$AC$506,MATCH('Base Analysis'!$A259,'BEFC_17-18'!A:A,0))</f>
        <v>1703.201</v>
      </c>
      <c r="Q259" s="201">
        <f t="shared" si="41"/>
        <v>3168324.7251274865</v>
      </c>
      <c r="R259" s="201">
        <f t="shared" si="42"/>
        <v>1227669.7648725137</v>
      </c>
      <c r="S259" s="204">
        <f t="shared" si="43"/>
        <v>1.3874823041767332</v>
      </c>
      <c r="U259" s="203">
        <f t="shared" si="44"/>
        <v>1644.9540000000002</v>
      </c>
      <c r="V259" s="202"/>
    </row>
    <row r="260" spans="1:22" x14ac:dyDescent="0.2">
      <c r="A260" s="199">
        <v>113381303</v>
      </c>
      <c r="B260" s="200" t="s">
        <v>296</v>
      </c>
      <c r="C260" s="200" t="s">
        <v>295</v>
      </c>
      <c r="D260" s="197">
        <f>INDEX('BEFC_17-18'!$F$1:$F$505,MATCH('Base Analysis'!$A260,'BEFC_17-18'!A:A,0))</f>
        <v>0.84589999999999999</v>
      </c>
      <c r="E260" s="197">
        <f t="shared" si="36"/>
        <v>385</v>
      </c>
      <c r="F260" s="201">
        <f t="shared" si="37"/>
        <v>13946.435551817416</v>
      </c>
      <c r="G260" s="211">
        <f t="shared" si="38"/>
        <v>264</v>
      </c>
      <c r="H260" s="202">
        <f t="shared" si="39"/>
        <v>12347.546952413435</v>
      </c>
      <c r="I260" s="211">
        <f t="shared" si="40"/>
        <v>203</v>
      </c>
      <c r="K260" s="202">
        <f>INDEX('LECI_17-18'!$L$1:$L$506,MATCH('Base Analysis'!$A260,'LECI_17-18'!A:A,0))</f>
        <v>65198665.740000002</v>
      </c>
      <c r="L260" s="203">
        <f>INDEX('BEFC_17-18'!$T$1:$T$506,MATCH('Base Analysis'!$A260,'BEFC_17-18'!A:A,0))</f>
        <v>4674.9340000000002</v>
      </c>
      <c r="M260" s="203">
        <f>INDEX('BEFC_17-18'!$Z$1:$Z$506,MATCH('Base Analysis'!$A260,'BEFC_17-18'!A:A,0))</f>
        <v>605.35900000000004</v>
      </c>
      <c r="O260" s="202">
        <f>INDEX('BEFC_17-18'!$AF$1:$AF$505,MATCH('Base Analysis'!$A260,'BEFC_17-18'!A:A,0))</f>
        <v>9555313.2799999993</v>
      </c>
      <c r="P260" s="203">
        <f>INDEX('BEFC_17-18'!$AC$1:$AC$506,MATCH('Base Analysis'!$A260,'BEFC_17-18'!A:A,0))</f>
        <v>4589.317</v>
      </c>
      <c r="Q260" s="201">
        <f t="shared" si="41"/>
        <v>8537128.9252107665</v>
      </c>
      <c r="R260" s="201">
        <f t="shared" si="42"/>
        <v>1018184.3547892328</v>
      </c>
      <c r="S260" s="204">
        <f t="shared" si="43"/>
        <v>1.1192654302996947</v>
      </c>
      <c r="U260" s="203">
        <f t="shared" si="44"/>
        <v>5280.2930000000006</v>
      </c>
      <c r="V260" s="202"/>
    </row>
    <row r="261" spans="1:22" x14ac:dyDescent="0.2">
      <c r="A261" s="199">
        <v>113382303</v>
      </c>
      <c r="B261" s="200" t="s">
        <v>297</v>
      </c>
      <c r="C261" s="200" t="s">
        <v>295</v>
      </c>
      <c r="D261" s="197">
        <f>INDEX('BEFC_17-18'!$F$1:$F$505,MATCH('Base Analysis'!$A261,'BEFC_17-18'!A:A,0))</f>
        <v>0.9335</v>
      </c>
      <c r="E261" s="197">
        <f t="shared" si="36"/>
        <v>323</v>
      </c>
      <c r="F261" s="201">
        <f t="shared" si="37"/>
        <v>13787.057667542465</v>
      </c>
      <c r="G261" s="211">
        <f t="shared" si="38"/>
        <v>281</v>
      </c>
      <c r="H261" s="202">
        <f t="shared" si="39"/>
        <v>12078.655915942847</v>
      </c>
      <c r="I261" s="211">
        <f t="shared" si="40"/>
        <v>227</v>
      </c>
      <c r="K261" s="202">
        <f>INDEX('LECI_17-18'!$L$1:$L$506,MATCH('Base Analysis'!$A261,'LECI_17-18'!A:A,0))</f>
        <v>32728144.890000001</v>
      </c>
      <c r="L261" s="203">
        <f>INDEX('BEFC_17-18'!$T$1:$T$506,MATCH('Base Analysis'!$A261,'BEFC_17-18'!A:A,0))</f>
        <v>2373.8310000000001</v>
      </c>
      <c r="M261" s="203">
        <f>INDEX('BEFC_17-18'!$Z$1:$Z$506,MATCH('Base Analysis'!$A261,'BEFC_17-18'!A:A,0))</f>
        <v>335.75400000000002</v>
      </c>
      <c r="O261" s="202">
        <f>INDEX('BEFC_17-18'!$AF$1:$AF$505,MATCH('Base Analysis'!$A261,'BEFC_17-18'!A:A,0))</f>
        <v>4611547.67</v>
      </c>
      <c r="P261" s="203">
        <f>INDEX('BEFC_17-18'!$AC$1:$AC$506,MATCH('Base Analysis'!$A261,'BEFC_17-18'!A:A,0))</f>
        <v>2825.6260000000002</v>
      </c>
      <c r="Q261" s="201">
        <f t="shared" si="41"/>
        <v>5256279.62863049</v>
      </c>
      <c r="R261" s="201">
        <f t="shared" si="42"/>
        <v>-644731.95863049012</v>
      </c>
      <c r="S261" s="204">
        <f t="shared" si="43"/>
        <v>0.87734062793792544</v>
      </c>
      <c r="U261" s="203">
        <f t="shared" si="44"/>
        <v>2709.585</v>
      </c>
      <c r="V261" s="202"/>
    </row>
    <row r="262" spans="1:22" x14ac:dyDescent="0.2">
      <c r="A262" s="199">
        <v>113384603</v>
      </c>
      <c r="B262" s="200" t="s">
        <v>298</v>
      </c>
      <c r="C262" s="200" t="s">
        <v>295</v>
      </c>
      <c r="D262" s="197">
        <f>INDEX('BEFC_17-18'!$F$1:$F$505,MATCH('Base Analysis'!$A262,'BEFC_17-18'!A:A,0))</f>
        <v>1.5286999999999999</v>
      </c>
      <c r="E262" s="197">
        <f t="shared" si="36"/>
        <v>20</v>
      </c>
      <c r="F262" s="201">
        <f t="shared" si="37"/>
        <v>11908.696615550416</v>
      </c>
      <c r="G262" s="211">
        <f t="shared" si="38"/>
        <v>461</v>
      </c>
      <c r="H262" s="202">
        <f t="shared" si="39"/>
        <v>7787.0009352448778</v>
      </c>
      <c r="I262" s="211">
        <f t="shared" si="40"/>
        <v>498</v>
      </c>
      <c r="K262" s="202">
        <f>INDEX('LECI_17-18'!$L$1:$L$506,MATCH('Base Analysis'!$A262,'LECI_17-18'!A:A,0))</f>
        <v>59582019.619999997</v>
      </c>
      <c r="L262" s="203">
        <f>INDEX('BEFC_17-18'!$T$1:$T$506,MATCH('Base Analysis'!$A262,'BEFC_17-18'!A:A,0))</f>
        <v>5003.2359999999999</v>
      </c>
      <c r="M262" s="203">
        <f>INDEX('BEFC_17-18'!$Z$1:$Z$506,MATCH('Base Analysis'!$A262,'BEFC_17-18'!A:A,0))</f>
        <v>2648.2359999999999</v>
      </c>
      <c r="O262" s="202">
        <f>INDEX('BEFC_17-18'!$AF$1:$AF$505,MATCH('Base Analysis'!$A262,'BEFC_17-18'!A:A,0))</f>
        <v>25983125.399999999</v>
      </c>
      <c r="P262" s="203">
        <f>INDEX('BEFC_17-18'!$AC$1:$AC$506,MATCH('Base Analysis'!$A262,'BEFC_17-18'!A:A,0))</f>
        <v>20742.052</v>
      </c>
      <c r="Q262" s="201">
        <f t="shared" si="41"/>
        <v>38584733.217911467</v>
      </c>
      <c r="R262" s="201">
        <f t="shared" si="42"/>
        <v>-12601607.817911468</v>
      </c>
      <c r="S262" s="204">
        <f t="shared" si="43"/>
        <v>0.67340430354299663</v>
      </c>
      <c r="U262" s="203">
        <f t="shared" si="44"/>
        <v>7651.4719999999998</v>
      </c>
      <c r="V262" s="202"/>
    </row>
    <row r="263" spans="1:22" x14ac:dyDescent="0.2">
      <c r="A263" s="199">
        <v>113385003</v>
      </c>
      <c r="B263" s="200" t="s">
        <v>299</v>
      </c>
      <c r="C263" s="200" t="s">
        <v>295</v>
      </c>
      <c r="D263" s="197">
        <f>INDEX('BEFC_17-18'!$F$1:$F$505,MATCH('Base Analysis'!$A263,'BEFC_17-18'!A:A,0))</f>
        <v>0.88590000000000002</v>
      </c>
      <c r="E263" s="197">
        <f t="shared" si="36"/>
        <v>353</v>
      </c>
      <c r="F263" s="201">
        <f t="shared" si="37"/>
        <v>13759.986366622006</v>
      </c>
      <c r="G263" s="211">
        <f t="shared" si="38"/>
        <v>287</v>
      </c>
      <c r="H263" s="202">
        <f t="shared" si="39"/>
        <v>12104.865239965513</v>
      </c>
      <c r="I263" s="211">
        <f t="shared" si="40"/>
        <v>223</v>
      </c>
      <c r="K263" s="202">
        <f>INDEX('LECI_17-18'!$L$1:$L$506,MATCH('Base Analysis'!$A263,'LECI_17-18'!A:A,0))</f>
        <v>31590672.059999999</v>
      </c>
      <c r="L263" s="203">
        <f>INDEX('BEFC_17-18'!$T$1:$T$506,MATCH('Base Analysis'!$A263,'BEFC_17-18'!A:A,0))</f>
        <v>2295.8359999999998</v>
      </c>
      <c r="M263" s="203">
        <f>INDEX('BEFC_17-18'!$Z$1:$Z$506,MATCH('Base Analysis'!$A263,'BEFC_17-18'!A:A,0))</f>
        <v>313.91399999999999</v>
      </c>
      <c r="O263" s="202">
        <f>INDEX('BEFC_17-18'!$AF$1:$AF$505,MATCH('Base Analysis'!$A263,'BEFC_17-18'!A:A,0))</f>
        <v>7335501.3300000001</v>
      </c>
      <c r="P263" s="203">
        <f>INDEX('BEFC_17-18'!$AC$1:$AC$506,MATCH('Base Analysis'!$A263,'BEFC_17-18'!A:A,0))</f>
        <v>2276.299</v>
      </c>
      <c r="Q263" s="201">
        <f t="shared" si="41"/>
        <v>4234411.7948985305</v>
      </c>
      <c r="R263" s="201">
        <f t="shared" si="42"/>
        <v>3101089.5351014696</v>
      </c>
      <c r="S263" s="204">
        <f t="shared" si="43"/>
        <v>1.732354264372103</v>
      </c>
      <c r="U263" s="203">
        <f t="shared" si="44"/>
        <v>2609.75</v>
      </c>
      <c r="V263" s="202"/>
    </row>
    <row r="264" spans="1:22" x14ac:dyDescent="0.2">
      <c r="A264" s="199">
        <v>113385303</v>
      </c>
      <c r="B264" s="200" t="s">
        <v>300</v>
      </c>
      <c r="C264" s="200" t="s">
        <v>295</v>
      </c>
      <c r="D264" s="197">
        <f>INDEX('BEFC_17-18'!$F$1:$F$505,MATCH('Base Analysis'!$A264,'BEFC_17-18'!A:A,0))</f>
        <v>0.88900000000000001</v>
      </c>
      <c r="E264" s="197">
        <f t="shared" si="36"/>
        <v>351</v>
      </c>
      <c r="F264" s="201">
        <f t="shared" si="37"/>
        <v>10717.489022889435</v>
      </c>
      <c r="G264" s="211">
        <f t="shared" si="38"/>
        <v>499</v>
      </c>
      <c r="H264" s="202">
        <f t="shared" si="39"/>
        <v>9781.4487704519561</v>
      </c>
      <c r="I264" s="211">
        <f t="shared" si="40"/>
        <v>454</v>
      </c>
      <c r="K264" s="202">
        <f>INDEX('LECI_17-18'!$L$1:$L$506,MATCH('Base Analysis'!$A264,'LECI_17-18'!A:A,0))</f>
        <v>37726118.670000002</v>
      </c>
      <c r="L264" s="203">
        <f>INDEX('BEFC_17-18'!$T$1:$T$506,MATCH('Base Analysis'!$A264,'BEFC_17-18'!A:A,0))</f>
        <v>3520.0520000000001</v>
      </c>
      <c r="M264" s="203">
        <f>INDEX('BEFC_17-18'!$Z$1:$Z$506,MATCH('Base Analysis'!$A264,'BEFC_17-18'!A:A,0))</f>
        <v>336.85300000000001</v>
      </c>
      <c r="O264" s="202">
        <f>INDEX('BEFC_17-18'!$AF$1:$AF$505,MATCH('Base Analysis'!$A264,'BEFC_17-18'!A:A,0))</f>
        <v>5928921.6699999999</v>
      </c>
      <c r="P264" s="203">
        <f>INDEX('BEFC_17-18'!$AC$1:$AC$506,MATCH('Base Analysis'!$A264,'BEFC_17-18'!A:A,0))</f>
        <v>3537.634</v>
      </c>
      <c r="Q264" s="201">
        <f t="shared" si="41"/>
        <v>6580769.5454920772</v>
      </c>
      <c r="R264" s="201">
        <f t="shared" si="42"/>
        <v>-651847.87549207732</v>
      </c>
      <c r="S264" s="204">
        <f t="shared" si="43"/>
        <v>0.90094655784769084</v>
      </c>
      <c r="U264" s="203">
        <f t="shared" si="44"/>
        <v>3856.9050000000002</v>
      </c>
      <c r="V264" s="202"/>
    </row>
    <row r="265" spans="1:22" x14ac:dyDescent="0.2">
      <c r="A265" s="199">
        <v>114060503</v>
      </c>
      <c r="B265" s="200" t="s">
        <v>301</v>
      </c>
      <c r="C265" s="200" t="s">
        <v>302</v>
      </c>
      <c r="D265" s="197">
        <f>INDEX('BEFC_17-18'!$F$1:$F$505,MATCH('Base Analysis'!$A265,'BEFC_17-18'!A:A,0))</f>
        <v>1.0793999999999999</v>
      </c>
      <c r="E265" s="197">
        <f t="shared" si="36"/>
        <v>213</v>
      </c>
      <c r="F265" s="201">
        <f t="shared" si="37"/>
        <v>14852.182819675563</v>
      </c>
      <c r="G265" s="211">
        <f t="shared" si="38"/>
        <v>189</v>
      </c>
      <c r="H265" s="202">
        <f t="shared" si="39"/>
        <v>12219.367964256251</v>
      </c>
      <c r="I265" s="211">
        <f t="shared" si="40"/>
        <v>216</v>
      </c>
      <c r="K265" s="202">
        <f>INDEX('LECI_17-18'!$L$1:$L$506,MATCH('Base Analysis'!$A265,'LECI_17-18'!A:A,0))</f>
        <v>15892400</v>
      </c>
      <c r="L265" s="203">
        <f>INDEX('BEFC_17-18'!$T$1:$T$506,MATCH('Base Analysis'!$A265,'BEFC_17-18'!A:A,0))</f>
        <v>1070.038</v>
      </c>
      <c r="M265" s="203">
        <f>INDEX('BEFC_17-18'!$Z$1:$Z$506,MATCH('Base Analysis'!$A265,'BEFC_17-18'!A:A,0))</f>
        <v>230.553</v>
      </c>
      <c r="O265" s="202">
        <f>INDEX('BEFC_17-18'!$AF$1:$AF$505,MATCH('Base Analysis'!$A265,'BEFC_17-18'!A:A,0))</f>
        <v>3124630.26</v>
      </c>
      <c r="P265" s="203">
        <f>INDEX('BEFC_17-18'!$AC$1:$AC$506,MATCH('Base Analysis'!$A265,'BEFC_17-18'!A:A,0))</f>
        <v>2325.0390000000002</v>
      </c>
      <c r="Q265" s="201">
        <f t="shared" si="41"/>
        <v>4325078.8078363547</v>
      </c>
      <c r="R265" s="201">
        <f t="shared" si="42"/>
        <v>-1200448.5478363549</v>
      </c>
      <c r="S265" s="204">
        <f t="shared" si="43"/>
        <v>0.72244469958296875</v>
      </c>
      <c r="U265" s="203">
        <f t="shared" si="44"/>
        <v>1300.5909999999999</v>
      </c>
      <c r="V265" s="202"/>
    </row>
    <row r="266" spans="1:22" x14ac:dyDescent="0.2">
      <c r="A266" s="199">
        <v>114060753</v>
      </c>
      <c r="B266" s="200" t="s">
        <v>303</v>
      </c>
      <c r="C266" s="200" t="s">
        <v>302</v>
      </c>
      <c r="D266" s="197">
        <f>INDEX('BEFC_17-18'!$F$1:$F$505,MATCH('Base Analysis'!$A266,'BEFC_17-18'!A:A,0))</f>
        <v>0.75229999999999997</v>
      </c>
      <c r="E266" s="197">
        <f t="shared" si="36"/>
        <v>436</v>
      </c>
      <c r="F266" s="201">
        <f t="shared" si="37"/>
        <v>14140.357038488994</v>
      </c>
      <c r="G266" s="211">
        <f t="shared" si="38"/>
        <v>247</v>
      </c>
      <c r="H266" s="202">
        <f t="shared" si="39"/>
        <v>12962.255185911121</v>
      </c>
      <c r="I266" s="211">
        <f t="shared" si="40"/>
        <v>158</v>
      </c>
      <c r="K266" s="202">
        <f>INDEX('LECI_17-18'!$L$1:$L$506,MATCH('Base Analysis'!$A266,'LECI_17-18'!A:A,0))</f>
        <v>97936565.340000004</v>
      </c>
      <c r="L266" s="203">
        <f>INDEX('BEFC_17-18'!$T$1:$T$506,MATCH('Base Analysis'!$A266,'BEFC_17-18'!A:A,0))</f>
        <v>6926.0320000000002</v>
      </c>
      <c r="M266" s="203">
        <f>INDEX('BEFC_17-18'!$Z$1:$Z$506,MATCH('Base Analysis'!$A266,'BEFC_17-18'!A:A,0))</f>
        <v>629.48699999999997</v>
      </c>
      <c r="O266" s="202">
        <f>INDEX('BEFC_17-18'!$AF$1:$AF$505,MATCH('Base Analysis'!$A266,'BEFC_17-18'!A:A,0))</f>
        <v>14076746.65</v>
      </c>
      <c r="P266" s="203">
        <f>INDEX('BEFC_17-18'!$AC$1:$AC$506,MATCH('Base Analysis'!$A266,'BEFC_17-18'!A:A,0))</f>
        <v>5553.4750000000004</v>
      </c>
      <c r="Q266" s="201">
        <f t="shared" si="41"/>
        <v>10330672.746714786</v>
      </c>
      <c r="R266" s="201">
        <f t="shared" si="42"/>
        <v>3746073.9032852147</v>
      </c>
      <c r="S266" s="204">
        <f t="shared" si="43"/>
        <v>1.362616646091755</v>
      </c>
      <c r="U266" s="203">
        <f t="shared" si="44"/>
        <v>7555.5190000000002</v>
      </c>
      <c r="V266" s="202"/>
    </row>
    <row r="267" spans="1:22" x14ac:dyDescent="0.2">
      <c r="A267" s="199">
        <v>114060853</v>
      </c>
      <c r="B267" s="200" t="s">
        <v>304</v>
      </c>
      <c r="C267" s="200" t="s">
        <v>302</v>
      </c>
      <c r="D267" s="197">
        <f>INDEX('BEFC_17-18'!$F$1:$F$505,MATCH('Base Analysis'!$A267,'BEFC_17-18'!A:A,0))</f>
        <v>0.86019999999999996</v>
      </c>
      <c r="E267" s="197">
        <f t="shared" si="36"/>
        <v>371</v>
      </c>
      <c r="F267" s="201">
        <f t="shared" si="37"/>
        <v>16971.537205985602</v>
      </c>
      <c r="G267" s="211">
        <f t="shared" si="38"/>
        <v>79</v>
      </c>
      <c r="H267" s="202">
        <f t="shared" si="39"/>
        <v>16274.795784162092</v>
      </c>
      <c r="I267" s="211">
        <f t="shared" si="40"/>
        <v>34</v>
      </c>
      <c r="K267" s="202">
        <f>INDEX('LECI_17-18'!$L$1:$L$506,MATCH('Base Analysis'!$A267,'LECI_17-18'!A:A,0))</f>
        <v>25453894.530000001</v>
      </c>
      <c r="L267" s="203">
        <f>INDEX('BEFC_17-18'!$T$1:$T$506,MATCH('Base Analysis'!$A267,'BEFC_17-18'!A:A,0))</f>
        <v>1499.799</v>
      </c>
      <c r="M267" s="203">
        <f>INDEX('BEFC_17-18'!$Z$1:$Z$506,MATCH('Base Analysis'!$A267,'BEFC_17-18'!A:A,0))</f>
        <v>64.207999999999998</v>
      </c>
      <c r="O267" s="202">
        <f>INDEX('BEFC_17-18'!$AF$1:$AF$505,MATCH('Base Analysis'!$A267,'BEFC_17-18'!A:A,0))</f>
        <v>3932994.87</v>
      </c>
      <c r="P267" s="203">
        <f>INDEX('BEFC_17-18'!$AC$1:$AC$506,MATCH('Base Analysis'!$A267,'BEFC_17-18'!A:A,0))</f>
        <v>1302.1289999999999</v>
      </c>
      <c r="Q267" s="201">
        <f t="shared" si="41"/>
        <v>2422243.4733220148</v>
      </c>
      <c r="R267" s="201">
        <f t="shared" si="42"/>
        <v>1510751.3966779853</v>
      </c>
      <c r="S267" s="204">
        <f t="shared" si="43"/>
        <v>1.6236992330940403</v>
      </c>
      <c r="U267" s="203">
        <f t="shared" si="44"/>
        <v>1564.0070000000001</v>
      </c>
      <c r="V267" s="202"/>
    </row>
    <row r="268" spans="1:22" x14ac:dyDescent="0.2">
      <c r="A268" s="199">
        <v>114061103</v>
      </c>
      <c r="B268" s="200" t="s">
        <v>305</v>
      </c>
      <c r="C268" s="200" t="s">
        <v>302</v>
      </c>
      <c r="D268" s="197">
        <f>INDEX('BEFC_17-18'!$F$1:$F$505,MATCH('Base Analysis'!$A268,'BEFC_17-18'!A:A,0))</f>
        <v>0.82210000000000005</v>
      </c>
      <c r="E268" s="197">
        <f t="shared" si="36"/>
        <v>393</v>
      </c>
      <c r="F268" s="201">
        <f t="shared" si="37"/>
        <v>15313.137154358807</v>
      </c>
      <c r="G268" s="211">
        <f t="shared" si="38"/>
        <v>150</v>
      </c>
      <c r="H268" s="202">
        <f t="shared" si="39"/>
        <v>13475.380616859413</v>
      </c>
      <c r="I268" s="211">
        <f t="shared" si="40"/>
        <v>126</v>
      </c>
      <c r="K268" s="202">
        <f>INDEX('LECI_17-18'!$L$1:$L$506,MATCH('Base Analysis'!$A268,'LECI_17-18'!A:A,0))</f>
        <v>40793615.479999997</v>
      </c>
      <c r="L268" s="203">
        <f>INDEX('BEFC_17-18'!$T$1:$T$506,MATCH('Base Analysis'!$A268,'BEFC_17-18'!A:A,0))</f>
        <v>2663.962</v>
      </c>
      <c r="M268" s="203">
        <f>INDEX('BEFC_17-18'!$Z$1:$Z$506,MATCH('Base Analysis'!$A268,'BEFC_17-18'!A:A,0))</f>
        <v>363.30799999999999</v>
      </c>
      <c r="O268" s="202">
        <f>INDEX('BEFC_17-18'!$AF$1:$AF$505,MATCH('Base Analysis'!$A268,'BEFC_17-18'!A:A,0))</f>
        <v>5918779.3499999996</v>
      </c>
      <c r="P268" s="203">
        <f>INDEX('BEFC_17-18'!$AC$1:$AC$506,MATCH('Base Analysis'!$A268,'BEFC_17-18'!A:A,0))</f>
        <v>2736.7269999999999</v>
      </c>
      <c r="Q268" s="201">
        <f t="shared" si="41"/>
        <v>5090908.1312328791</v>
      </c>
      <c r="R268" s="201">
        <f t="shared" si="42"/>
        <v>827871.2187671205</v>
      </c>
      <c r="S268" s="204">
        <f t="shared" si="43"/>
        <v>1.1626175914839447</v>
      </c>
      <c r="U268" s="203">
        <f t="shared" si="44"/>
        <v>3027.27</v>
      </c>
      <c r="V268" s="202"/>
    </row>
    <row r="269" spans="1:22" x14ac:dyDescent="0.2">
      <c r="A269" s="199">
        <v>114061503</v>
      </c>
      <c r="B269" s="200" t="s">
        <v>306</v>
      </c>
      <c r="C269" s="200" t="s">
        <v>302</v>
      </c>
      <c r="D269" s="197">
        <f>INDEX('BEFC_17-18'!$F$1:$F$505,MATCH('Base Analysis'!$A269,'BEFC_17-18'!A:A,0))</f>
        <v>0.70279999999999998</v>
      </c>
      <c r="E269" s="197">
        <f t="shared" si="36"/>
        <v>448</v>
      </c>
      <c r="F269" s="201">
        <f t="shared" si="37"/>
        <v>13462.196150936956</v>
      </c>
      <c r="G269" s="211">
        <f t="shared" si="38"/>
        <v>328</v>
      </c>
      <c r="H269" s="202">
        <f t="shared" si="39"/>
        <v>12495.390315377419</v>
      </c>
      <c r="I269" s="211">
        <f t="shared" si="40"/>
        <v>190</v>
      </c>
      <c r="K269" s="202">
        <f>INDEX('LECI_17-18'!$L$1:$L$506,MATCH('Base Analysis'!$A269,'LECI_17-18'!A:A,0))</f>
        <v>46221198.5</v>
      </c>
      <c r="L269" s="203">
        <f>INDEX('BEFC_17-18'!$T$1:$T$506,MATCH('Base Analysis'!$A269,'BEFC_17-18'!A:A,0))</f>
        <v>3433.4070000000002</v>
      </c>
      <c r="M269" s="203">
        <f>INDEX('BEFC_17-18'!$Z$1:$Z$506,MATCH('Base Analysis'!$A269,'BEFC_17-18'!A:A,0))</f>
        <v>265.65300000000002</v>
      </c>
      <c r="O269" s="202">
        <f>INDEX('BEFC_17-18'!$AF$1:$AF$505,MATCH('Base Analysis'!$A269,'BEFC_17-18'!A:A,0))</f>
        <v>8086559.3300000001</v>
      </c>
      <c r="P269" s="203">
        <f>INDEX('BEFC_17-18'!$AC$1:$AC$506,MATCH('Base Analysis'!$A269,'BEFC_17-18'!A:A,0))</f>
        <v>2848.587</v>
      </c>
      <c r="Q269" s="201">
        <f t="shared" si="41"/>
        <v>5298992.0882953517</v>
      </c>
      <c r="R269" s="201">
        <f t="shared" si="42"/>
        <v>2787567.2417046484</v>
      </c>
      <c r="S269" s="204">
        <f t="shared" si="43"/>
        <v>1.5260561244961943</v>
      </c>
      <c r="U269" s="203">
        <f t="shared" si="44"/>
        <v>3699.0600000000004</v>
      </c>
      <c r="V269" s="202"/>
    </row>
    <row r="270" spans="1:22" x14ac:dyDescent="0.2">
      <c r="A270" s="199">
        <v>114062003</v>
      </c>
      <c r="B270" s="200" t="s">
        <v>307</v>
      </c>
      <c r="C270" s="200" t="s">
        <v>302</v>
      </c>
      <c r="D270" s="197">
        <f>INDEX('BEFC_17-18'!$F$1:$F$505,MATCH('Base Analysis'!$A270,'BEFC_17-18'!A:A,0))</f>
        <v>0.72950000000000004</v>
      </c>
      <c r="E270" s="197">
        <f t="shared" si="36"/>
        <v>443</v>
      </c>
      <c r="F270" s="201">
        <f t="shared" si="37"/>
        <v>14344.213436410175</v>
      </c>
      <c r="G270" s="211">
        <f t="shared" si="38"/>
        <v>230</v>
      </c>
      <c r="H270" s="202">
        <f t="shared" si="39"/>
        <v>13014.700588734302</v>
      </c>
      <c r="I270" s="211">
        <f t="shared" si="40"/>
        <v>154</v>
      </c>
      <c r="K270" s="202">
        <f>INDEX('LECI_17-18'!$L$1:$L$506,MATCH('Base Analysis'!$A270,'LECI_17-18'!A:A,0))</f>
        <v>58866701.130000003</v>
      </c>
      <c r="L270" s="203">
        <f>INDEX('BEFC_17-18'!$T$1:$T$506,MATCH('Base Analysis'!$A270,'BEFC_17-18'!A:A,0))</f>
        <v>4103.8639999999996</v>
      </c>
      <c r="M270" s="203">
        <f>INDEX('BEFC_17-18'!$Z$1:$Z$506,MATCH('Base Analysis'!$A270,'BEFC_17-18'!A:A,0))</f>
        <v>419.22899999999998</v>
      </c>
      <c r="O270" s="202">
        <f>INDEX('BEFC_17-18'!$AF$1:$AF$505,MATCH('Base Analysis'!$A270,'BEFC_17-18'!A:A,0))</f>
        <v>8143037.3799999999</v>
      </c>
      <c r="P270" s="203">
        <f>INDEX('BEFC_17-18'!$AC$1:$AC$506,MATCH('Base Analysis'!$A270,'BEFC_17-18'!A:A,0))</f>
        <v>3810.373</v>
      </c>
      <c r="Q270" s="201">
        <f t="shared" si="41"/>
        <v>7088123.4733059676</v>
      </c>
      <c r="R270" s="201">
        <f t="shared" si="42"/>
        <v>1054913.9066940323</v>
      </c>
      <c r="S270" s="204">
        <f t="shared" si="43"/>
        <v>1.1488283761797973</v>
      </c>
      <c r="U270" s="203">
        <f t="shared" si="44"/>
        <v>4523.0929999999998</v>
      </c>
      <c r="V270" s="202"/>
    </row>
    <row r="271" spans="1:22" x14ac:dyDescent="0.2">
      <c r="A271" s="199">
        <v>114062503</v>
      </c>
      <c r="B271" s="200" t="s">
        <v>308</v>
      </c>
      <c r="C271" s="200" t="s">
        <v>302</v>
      </c>
      <c r="D271" s="197">
        <f>INDEX('BEFC_17-18'!$F$1:$F$505,MATCH('Base Analysis'!$A271,'BEFC_17-18'!A:A,0))</f>
        <v>0.79530000000000001</v>
      </c>
      <c r="E271" s="197">
        <f t="shared" si="36"/>
        <v>415</v>
      </c>
      <c r="F271" s="201">
        <f t="shared" si="37"/>
        <v>14079.410541324038</v>
      </c>
      <c r="G271" s="211">
        <f t="shared" si="38"/>
        <v>254</v>
      </c>
      <c r="H271" s="202">
        <f t="shared" si="39"/>
        <v>12751.530373057538</v>
      </c>
      <c r="I271" s="211">
        <f t="shared" si="40"/>
        <v>169</v>
      </c>
      <c r="K271" s="202">
        <f>INDEX('LECI_17-18'!$L$1:$L$506,MATCH('Base Analysis'!$A271,'LECI_17-18'!A:A,0))</f>
        <v>36556724.850000001</v>
      </c>
      <c r="L271" s="203">
        <f>INDEX('BEFC_17-18'!$T$1:$T$506,MATCH('Base Analysis'!$A271,'BEFC_17-18'!A:A,0))</f>
        <v>2596.4670000000001</v>
      </c>
      <c r="M271" s="203">
        <f>INDEX('BEFC_17-18'!$Z$1:$Z$506,MATCH('Base Analysis'!$A271,'BEFC_17-18'!A:A,0))</f>
        <v>270.38299999999998</v>
      </c>
      <c r="O271" s="202">
        <f>INDEX('BEFC_17-18'!$AF$1:$AF$505,MATCH('Base Analysis'!$A271,'BEFC_17-18'!A:A,0))</f>
        <v>5636099.0199999996</v>
      </c>
      <c r="P271" s="203">
        <f>INDEX('BEFC_17-18'!$AC$1:$AC$506,MATCH('Base Analysis'!$A271,'BEFC_17-18'!A:A,0))</f>
        <v>2772.9560000000001</v>
      </c>
      <c r="Q271" s="201">
        <f t="shared" si="41"/>
        <v>5158301.9599510655</v>
      </c>
      <c r="R271" s="201">
        <f t="shared" si="42"/>
        <v>477797.06004893407</v>
      </c>
      <c r="S271" s="204">
        <f t="shared" si="43"/>
        <v>1.0926268108688748</v>
      </c>
      <c r="U271" s="203">
        <f t="shared" si="44"/>
        <v>2866.85</v>
      </c>
      <c r="V271" s="202"/>
    </row>
    <row r="272" spans="1:22" x14ac:dyDescent="0.2">
      <c r="A272" s="199">
        <v>114063003</v>
      </c>
      <c r="B272" s="200" t="s">
        <v>309</v>
      </c>
      <c r="C272" s="200" t="s">
        <v>302</v>
      </c>
      <c r="D272" s="197">
        <f>INDEX('BEFC_17-18'!$F$1:$F$505,MATCH('Base Analysis'!$A272,'BEFC_17-18'!A:A,0))</f>
        <v>0.88280000000000003</v>
      </c>
      <c r="E272" s="197">
        <f t="shared" si="36"/>
        <v>357</v>
      </c>
      <c r="F272" s="201">
        <f t="shared" si="37"/>
        <v>14112.022666139508</v>
      </c>
      <c r="G272" s="211">
        <f t="shared" si="38"/>
        <v>249</v>
      </c>
      <c r="H272" s="202">
        <f t="shared" si="39"/>
        <v>12825.751497746785</v>
      </c>
      <c r="I272" s="211">
        <f t="shared" si="40"/>
        <v>165</v>
      </c>
      <c r="K272" s="202">
        <f>INDEX('LECI_17-18'!$L$1:$L$506,MATCH('Base Analysis'!$A272,'LECI_17-18'!A:A,0))</f>
        <v>58108849.939999998</v>
      </c>
      <c r="L272" s="203">
        <f>INDEX('BEFC_17-18'!$T$1:$T$506,MATCH('Base Analysis'!$A272,'BEFC_17-18'!A:A,0))</f>
        <v>4117.6840000000002</v>
      </c>
      <c r="M272" s="203">
        <f>INDEX('BEFC_17-18'!$Z$1:$Z$506,MATCH('Base Analysis'!$A272,'BEFC_17-18'!A:A,0))</f>
        <v>412.95499999999998</v>
      </c>
      <c r="O272" s="202">
        <f>INDEX('BEFC_17-18'!$AF$1:$AF$505,MATCH('Base Analysis'!$A272,'BEFC_17-18'!A:A,0))</f>
        <v>5558303.1100000003</v>
      </c>
      <c r="P272" s="203">
        <f>INDEX('BEFC_17-18'!$AC$1:$AC$506,MATCH('Base Analysis'!$A272,'BEFC_17-18'!A:A,0))</f>
        <v>4352.5540000000001</v>
      </c>
      <c r="Q272" s="201">
        <f t="shared" si="41"/>
        <v>8096698.1910253344</v>
      </c>
      <c r="R272" s="201">
        <f t="shared" si="42"/>
        <v>-2538395.0810253341</v>
      </c>
      <c r="S272" s="204">
        <f t="shared" si="43"/>
        <v>0.68649009495759883</v>
      </c>
      <c r="U272" s="203">
        <f t="shared" si="44"/>
        <v>4530.6390000000001</v>
      </c>
      <c r="V272" s="202"/>
    </row>
    <row r="273" spans="1:22" x14ac:dyDescent="0.2">
      <c r="A273" s="199">
        <v>114063503</v>
      </c>
      <c r="B273" s="200" t="s">
        <v>310</v>
      </c>
      <c r="C273" s="200" t="s">
        <v>302</v>
      </c>
      <c r="D273" s="197">
        <f>INDEX('BEFC_17-18'!$F$1:$F$505,MATCH('Base Analysis'!$A273,'BEFC_17-18'!A:A,0))</f>
        <v>0.95909999999999995</v>
      </c>
      <c r="E273" s="197">
        <f t="shared" si="36"/>
        <v>307</v>
      </c>
      <c r="F273" s="201">
        <f t="shared" si="37"/>
        <v>14630.330861062756</v>
      </c>
      <c r="G273" s="211">
        <f t="shared" si="38"/>
        <v>206</v>
      </c>
      <c r="H273" s="202">
        <f t="shared" si="39"/>
        <v>12422.260748673458</v>
      </c>
      <c r="I273" s="211">
        <f t="shared" si="40"/>
        <v>198</v>
      </c>
      <c r="K273" s="202">
        <f>INDEX('LECI_17-18'!$L$1:$L$506,MATCH('Base Analysis'!$A273,'LECI_17-18'!A:A,0))</f>
        <v>33096120</v>
      </c>
      <c r="L273" s="203">
        <f>INDEX('BEFC_17-18'!$T$1:$T$506,MATCH('Base Analysis'!$A273,'BEFC_17-18'!A:A,0))</f>
        <v>2262.1579999999999</v>
      </c>
      <c r="M273" s="203">
        <f>INDEX('BEFC_17-18'!$Z$1:$Z$506,MATCH('Base Analysis'!$A273,'BEFC_17-18'!A:A,0))</f>
        <v>402.101</v>
      </c>
      <c r="O273" s="202">
        <f>INDEX('BEFC_17-18'!$AF$1:$AF$505,MATCH('Base Analysis'!$A273,'BEFC_17-18'!A:A,0))</f>
        <v>6402876.8899999997</v>
      </c>
      <c r="P273" s="203">
        <f>INDEX('BEFC_17-18'!$AC$1:$AC$506,MATCH('Base Analysis'!$A273,'BEFC_17-18'!A:A,0))</f>
        <v>2988.8429999999998</v>
      </c>
      <c r="Q273" s="201">
        <f t="shared" si="41"/>
        <v>5559898.7884719493</v>
      </c>
      <c r="R273" s="201">
        <f t="shared" si="42"/>
        <v>842978.10152805038</v>
      </c>
      <c r="S273" s="204">
        <f t="shared" si="43"/>
        <v>1.1516175264333777</v>
      </c>
      <c r="U273" s="203">
        <f t="shared" si="44"/>
        <v>2664.259</v>
      </c>
      <c r="V273" s="202"/>
    </row>
    <row r="274" spans="1:22" x14ac:dyDescent="0.2">
      <c r="A274" s="199">
        <v>114064003</v>
      </c>
      <c r="B274" s="200" t="s">
        <v>311</v>
      </c>
      <c r="C274" s="200" t="s">
        <v>302</v>
      </c>
      <c r="D274" s="197">
        <f>INDEX('BEFC_17-18'!$F$1:$F$505,MATCH('Base Analysis'!$A274,'BEFC_17-18'!A:A,0))</f>
        <v>0.9012</v>
      </c>
      <c r="E274" s="197">
        <f t="shared" si="36"/>
        <v>347</v>
      </c>
      <c r="F274" s="201">
        <f t="shared" si="37"/>
        <v>19759.005774943798</v>
      </c>
      <c r="G274" s="211">
        <f t="shared" si="38"/>
        <v>21</v>
      </c>
      <c r="H274" s="202">
        <f t="shared" si="39"/>
        <v>16799.137489744284</v>
      </c>
      <c r="I274" s="211">
        <f t="shared" si="40"/>
        <v>27</v>
      </c>
      <c r="K274" s="202">
        <f>INDEX('LECI_17-18'!$L$1:$L$506,MATCH('Base Analysis'!$A274,'LECI_17-18'!A:A,0))</f>
        <v>27395999.82</v>
      </c>
      <c r="L274" s="203">
        <f>INDEX('BEFC_17-18'!$T$1:$T$506,MATCH('Base Analysis'!$A274,'BEFC_17-18'!A:A,0))</f>
        <v>1386.5070000000001</v>
      </c>
      <c r="M274" s="203">
        <f>INDEX('BEFC_17-18'!$Z$1:$Z$506,MATCH('Base Analysis'!$A274,'BEFC_17-18'!A:A,0))</f>
        <v>244.291</v>
      </c>
      <c r="O274" s="202">
        <f>INDEX('BEFC_17-18'!$AF$1:$AF$505,MATCH('Base Analysis'!$A274,'BEFC_17-18'!A:A,0))</f>
        <v>3164488.86</v>
      </c>
      <c r="P274" s="203">
        <f>INDEX('BEFC_17-18'!$AC$1:$AC$506,MATCH('Base Analysis'!$A274,'BEFC_17-18'!A:A,0))</f>
        <v>1359.5229999999999</v>
      </c>
      <c r="Q274" s="201">
        <f t="shared" si="41"/>
        <v>2529008.8106333283</v>
      </c>
      <c r="R274" s="201">
        <f t="shared" si="42"/>
        <v>635480.04936667159</v>
      </c>
      <c r="S274" s="204">
        <f t="shared" si="43"/>
        <v>1.2512763287714808</v>
      </c>
      <c r="U274" s="203">
        <f t="shared" si="44"/>
        <v>1630.798</v>
      </c>
      <c r="V274" s="202"/>
    </row>
    <row r="275" spans="1:22" x14ac:dyDescent="0.2">
      <c r="A275" s="199">
        <v>114065503</v>
      </c>
      <c r="B275" s="200" t="s">
        <v>312</v>
      </c>
      <c r="C275" s="200" t="s">
        <v>302</v>
      </c>
      <c r="D275" s="197">
        <f>INDEX('BEFC_17-18'!$F$1:$F$505,MATCH('Base Analysis'!$A275,'BEFC_17-18'!A:A,0))</f>
        <v>0.88519999999999999</v>
      </c>
      <c r="E275" s="197">
        <f t="shared" si="36"/>
        <v>354</v>
      </c>
      <c r="F275" s="201">
        <f t="shared" si="37"/>
        <v>12657.314798221747</v>
      </c>
      <c r="G275" s="211">
        <f t="shared" si="38"/>
        <v>410</v>
      </c>
      <c r="H275" s="202">
        <f t="shared" si="39"/>
        <v>11018.882845376749</v>
      </c>
      <c r="I275" s="211">
        <f t="shared" si="40"/>
        <v>341</v>
      </c>
      <c r="K275" s="202">
        <f>INDEX('LECI_17-18'!$L$1:$L$506,MATCH('Base Analysis'!$A275,'LECI_17-18'!A:A,0))</f>
        <v>46969156.130000003</v>
      </c>
      <c r="L275" s="203">
        <f>INDEX('BEFC_17-18'!$T$1:$T$506,MATCH('Base Analysis'!$A275,'BEFC_17-18'!A:A,0))</f>
        <v>3710.8310000000001</v>
      </c>
      <c r="M275" s="203">
        <f>INDEX('BEFC_17-18'!$Z$1:$Z$506,MATCH('Base Analysis'!$A275,'BEFC_17-18'!A:A,0))</f>
        <v>551.77499999999998</v>
      </c>
      <c r="O275" s="202">
        <f>INDEX('BEFC_17-18'!$AF$1:$AF$505,MATCH('Base Analysis'!$A275,'BEFC_17-18'!A:A,0))</f>
        <v>4617476.16</v>
      </c>
      <c r="P275" s="203">
        <f>INDEX('BEFC_17-18'!$AC$1:$AC$506,MATCH('Base Analysis'!$A275,'BEFC_17-18'!A:A,0))</f>
        <v>5189.9530000000004</v>
      </c>
      <c r="Q275" s="201">
        <f t="shared" si="41"/>
        <v>9654442.6712699048</v>
      </c>
      <c r="R275" s="201">
        <f t="shared" si="42"/>
        <v>-5036966.5112699047</v>
      </c>
      <c r="S275" s="204">
        <f t="shared" si="43"/>
        <v>0.47827475051883411</v>
      </c>
      <c r="U275" s="203">
        <f t="shared" si="44"/>
        <v>4262.6059999999998</v>
      </c>
      <c r="V275" s="202"/>
    </row>
    <row r="276" spans="1:22" x14ac:dyDescent="0.2">
      <c r="A276" s="199">
        <v>114066503</v>
      </c>
      <c r="B276" s="200" t="s">
        <v>313</v>
      </c>
      <c r="C276" s="200" t="s">
        <v>302</v>
      </c>
      <c r="D276" s="197">
        <f>INDEX('BEFC_17-18'!$F$1:$F$505,MATCH('Base Analysis'!$A276,'BEFC_17-18'!A:A,0))</f>
        <v>0.77210000000000001</v>
      </c>
      <c r="E276" s="197">
        <f t="shared" si="36"/>
        <v>428</v>
      </c>
      <c r="F276" s="201">
        <f t="shared" si="37"/>
        <v>15812.906011435598</v>
      </c>
      <c r="G276" s="211">
        <f t="shared" si="38"/>
        <v>131</v>
      </c>
      <c r="H276" s="202">
        <f t="shared" si="39"/>
        <v>15295.77519837915</v>
      </c>
      <c r="I276" s="211">
        <f t="shared" si="40"/>
        <v>54</v>
      </c>
      <c r="K276" s="202">
        <f>INDEX('LECI_17-18'!$L$1:$L$506,MATCH('Base Analysis'!$A276,'LECI_17-18'!A:A,0))</f>
        <v>27049920.719999999</v>
      </c>
      <c r="L276" s="203">
        <f>INDEX('BEFC_17-18'!$T$1:$T$506,MATCH('Base Analysis'!$A276,'BEFC_17-18'!A:A,0))</f>
        <v>1710.623</v>
      </c>
      <c r="M276" s="203">
        <f>INDEX('BEFC_17-18'!$Z$1:$Z$506,MATCH('Base Analysis'!$A276,'BEFC_17-18'!A:A,0))</f>
        <v>57.834000000000003</v>
      </c>
      <c r="O276" s="202">
        <f>INDEX('BEFC_17-18'!$AF$1:$AF$505,MATCH('Base Analysis'!$A276,'BEFC_17-18'!A:A,0))</f>
        <v>3709264.08</v>
      </c>
      <c r="P276" s="203">
        <f>INDEX('BEFC_17-18'!$AC$1:$AC$506,MATCH('Base Analysis'!$A276,'BEFC_17-18'!A:A,0))</f>
        <v>1232.7819999999999</v>
      </c>
      <c r="Q276" s="201">
        <f t="shared" si="41"/>
        <v>2293242.9532933063</v>
      </c>
      <c r="R276" s="201">
        <f t="shared" si="42"/>
        <v>1416021.1267066938</v>
      </c>
      <c r="S276" s="204">
        <f t="shared" si="43"/>
        <v>1.6174754073366531</v>
      </c>
      <c r="U276" s="203">
        <f t="shared" si="44"/>
        <v>1768.4570000000001</v>
      </c>
      <c r="V276" s="202"/>
    </row>
    <row r="277" spans="1:22" x14ac:dyDescent="0.2">
      <c r="A277" s="199">
        <v>114067002</v>
      </c>
      <c r="B277" s="200" t="s">
        <v>314</v>
      </c>
      <c r="C277" s="200" t="s">
        <v>302</v>
      </c>
      <c r="D277" s="197">
        <f>INDEX('BEFC_17-18'!$F$1:$F$505,MATCH('Base Analysis'!$A277,'BEFC_17-18'!A:A,0))</f>
        <v>2.0011999999999999</v>
      </c>
      <c r="E277" s="197">
        <f t="shared" si="36"/>
        <v>3</v>
      </c>
      <c r="F277" s="201">
        <f t="shared" si="37"/>
        <v>11227.185309098926</v>
      </c>
      <c r="G277" s="211">
        <f t="shared" si="38"/>
        <v>493</v>
      </c>
      <c r="H277" s="202">
        <f t="shared" si="39"/>
        <v>6524.6962405767754</v>
      </c>
      <c r="I277" s="211">
        <f t="shared" si="40"/>
        <v>500</v>
      </c>
      <c r="K277" s="202">
        <f>INDEX('LECI_17-18'!$L$1:$L$506,MATCH('Base Analysis'!$A277,'LECI_17-18'!A:A,0))</f>
        <v>203538753.96000001</v>
      </c>
      <c r="L277" s="203">
        <f>INDEX('BEFC_17-18'!$T$1:$T$506,MATCH('Base Analysis'!$A277,'BEFC_17-18'!A:A,0))</f>
        <v>18129.098999999998</v>
      </c>
      <c r="M277" s="203">
        <f>INDEX('BEFC_17-18'!$Z$1:$Z$506,MATCH('Base Analysis'!$A277,'BEFC_17-18'!A:A,0))</f>
        <v>13066.031999999999</v>
      </c>
      <c r="O277" s="202">
        <f>INDEX('BEFC_17-18'!$AF$1:$AF$505,MATCH('Base Analysis'!$A277,'BEFC_17-18'!A:A,0))</f>
        <v>117637835.65000001</v>
      </c>
      <c r="P277" s="203">
        <f>INDEX('BEFC_17-18'!$AC$1:$AC$506,MATCH('Base Analysis'!$A277,'BEFC_17-18'!A:A,0))</f>
        <v>114120.931</v>
      </c>
      <c r="Q277" s="201">
        <f t="shared" si="41"/>
        <v>212289781.03105143</v>
      </c>
      <c r="R277" s="201">
        <f t="shared" si="42"/>
        <v>-94651945.381051421</v>
      </c>
      <c r="S277" s="204">
        <f t="shared" si="43"/>
        <v>0.55413800456458728</v>
      </c>
      <c r="U277" s="203">
        <f t="shared" si="44"/>
        <v>31195.130999999998</v>
      </c>
      <c r="V277" s="202"/>
    </row>
    <row r="278" spans="1:22" x14ac:dyDescent="0.2">
      <c r="A278" s="199">
        <v>114067503</v>
      </c>
      <c r="B278" s="200" t="s">
        <v>315</v>
      </c>
      <c r="C278" s="200" t="s">
        <v>302</v>
      </c>
      <c r="D278" s="197">
        <f>INDEX('BEFC_17-18'!$F$1:$F$505,MATCH('Base Analysis'!$A278,'BEFC_17-18'!A:A,0))</f>
        <v>0.77910000000000001</v>
      </c>
      <c r="E278" s="197">
        <f t="shared" si="36"/>
        <v>422</v>
      </c>
      <c r="F278" s="201">
        <f t="shared" si="37"/>
        <v>15228.443716465486</v>
      </c>
      <c r="G278" s="211">
        <f t="shared" si="38"/>
        <v>160</v>
      </c>
      <c r="H278" s="202">
        <f t="shared" si="39"/>
        <v>14092.207438241112</v>
      </c>
      <c r="I278" s="211">
        <f t="shared" si="40"/>
        <v>95</v>
      </c>
      <c r="K278" s="202">
        <f>INDEX('LECI_17-18'!$L$1:$L$506,MATCH('Base Analysis'!$A278,'LECI_17-18'!A:A,0))</f>
        <v>31322411.260000002</v>
      </c>
      <c r="L278" s="203">
        <f>INDEX('BEFC_17-18'!$T$1:$T$506,MATCH('Base Analysis'!$A278,'BEFC_17-18'!A:A,0))</f>
        <v>2056.8359999999998</v>
      </c>
      <c r="M278" s="203">
        <f>INDEX('BEFC_17-18'!$Z$1:$Z$506,MATCH('Base Analysis'!$A278,'BEFC_17-18'!A:A,0))</f>
        <v>165.84</v>
      </c>
      <c r="O278" s="202">
        <f>INDEX('BEFC_17-18'!$AF$1:$AF$505,MATCH('Base Analysis'!$A278,'BEFC_17-18'!A:A,0))</f>
        <v>2430888.5699999998</v>
      </c>
      <c r="P278" s="203">
        <f>INDEX('BEFC_17-18'!$AC$1:$AC$506,MATCH('Base Analysis'!$A278,'BEFC_17-18'!A:A,0))</f>
        <v>2194.442</v>
      </c>
      <c r="Q278" s="201">
        <f t="shared" si="41"/>
        <v>4082139.9508679314</v>
      </c>
      <c r="R278" s="201">
        <f t="shared" si="42"/>
        <v>-1651251.3808679315</v>
      </c>
      <c r="S278" s="204">
        <f t="shared" si="43"/>
        <v>0.59549368695288174</v>
      </c>
      <c r="U278" s="203">
        <f t="shared" si="44"/>
        <v>2222.6759999999999</v>
      </c>
      <c r="V278" s="202"/>
    </row>
    <row r="279" spans="1:22" x14ac:dyDescent="0.2">
      <c r="A279" s="199">
        <v>114068003</v>
      </c>
      <c r="B279" s="200" t="s">
        <v>316</v>
      </c>
      <c r="C279" s="200" t="s">
        <v>302</v>
      </c>
      <c r="D279" s="197">
        <f>INDEX('BEFC_17-18'!$F$1:$F$505,MATCH('Base Analysis'!$A279,'BEFC_17-18'!A:A,0))</f>
        <v>0.88280000000000003</v>
      </c>
      <c r="E279" s="197">
        <f t="shared" si="36"/>
        <v>357</v>
      </c>
      <c r="F279" s="201">
        <f t="shared" si="37"/>
        <v>17726.611242775769</v>
      </c>
      <c r="G279" s="211">
        <f t="shared" si="38"/>
        <v>56</v>
      </c>
      <c r="H279" s="202">
        <f t="shared" si="39"/>
        <v>14901.400467770171</v>
      </c>
      <c r="I279" s="211">
        <f t="shared" si="40"/>
        <v>62</v>
      </c>
      <c r="K279" s="202">
        <f>INDEX('LECI_17-18'!$L$1:$L$506,MATCH('Base Analysis'!$A279,'LECI_17-18'!A:A,0))</f>
        <v>25580563.620000001</v>
      </c>
      <c r="L279" s="203">
        <f>INDEX('BEFC_17-18'!$T$1:$T$506,MATCH('Base Analysis'!$A279,'BEFC_17-18'!A:A,0))</f>
        <v>1443.06</v>
      </c>
      <c r="M279" s="203">
        <f>INDEX('BEFC_17-18'!$Z$1:$Z$506,MATCH('Base Analysis'!$A279,'BEFC_17-18'!A:A,0))</f>
        <v>273.59500000000003</v>
      </c>
      <c r="O279" s="202">
        <f>INDEX('BEFC_17-18'!$AF$1:$AF$505,MATCH('Base Analysis'!$A279,'BEFC_17-18'!A:A,0))</f>
        <v>3849907.89</v>
      </c>
      <c r="P279" s="203">
        <f>INDEX('BEFC_17-18'!$AC$1:$AC$506,MATCH('Base Analysis'!$A279,'BEFC_17-18'!A:A,0))</f>
        <v>1783.1690000000001</v>
      </c>
      <c r="Q279" s="201">
        <f t="shared" si="41"/>
        <v>3317082.6178359776</v>
      </c>
      <c r="R279" s="201">
        <f t="shared" si="42"/>
        <v>532825.27216402255</v>
      </c>
      <c r="S279" s="204">
        <f t="shared" si="43"/>
        <v>1.160630690745843</v>
      </c>
      <c r="U279" s="203">
        <f t="shared" si="44"/>
        <v>1716.655</v>
      </c>
      <c r="V279" s="202"/>
    </row>
    <row r="280" spans="1:22" x14ac:dyDescent="0.2">
      <c r="A280" s="199">
        <v>114068103</v>
      </c>
      <c r="B280" s="200" t="s">
        <v>317</v>
      </c>
      <c r="C280" s="200" t="s">
        <v>302</v>
      </c>
      <c r="D280" s="197">
        <f>INDEX('BEFC_17-18'!$F$1:$F$505,MATCH('Base Analysis'!$A280,'BEFC_17-18'!A:A,0))</f>
        <v>0.75280000000000002</v>
      </c>
      <c r="E280" s="197">
        <f t="shared" si="36"/>
        <v>435</v>
      </c>
      <c r="F280" s="201">
        <f t="shared" si="37"/>
        <v>14093.285432985509</v>
      </c>
      <c r="G280" s="211">
        <f t="shared" si="38"/>
        <v>252</v>
      </c>
      <c r="H280" s="202">
        <f t="shared" si="39"/>
        <v>12906.524545180564</v>
      </c>
      <c r="I280" s="211">
        <f t="shared" si="40"/>
        <v>161</v>
      </c>
      <c r="K280" s="202">
        <f>INDEX('LECI_17-18'!$L$1:$L$506,MATCH('Base Analysis'!$A280,'LECI_17-18'!A:A,0))</f>
        <v>49077033.770000003</v>
      </c>
      <c r="L280" s="203">
        <f>INDEX('BEFC_17-18'!$T$1:$T$506,MATCH('Base Analysis'!$A280,'BEFC_17-18'!A:A,0))</f>
        <v>3482.299</v>
      </c>
      <c r="M280" s="203">
        <f>INDEX('BEFC_17-18'!$Z$1:$Z$506,MATCH('Base Analysis'!$A280,'BEFC_17-18'!A:A,0))</f>
        <v>320.19900000000001</v>
      </c>
      <c r="O280" s="202">
        <f>INDEX('BEFC_17-18'!$AF$1:$AF$505,MATCH('Base Analysis'!$A280,'BEFC_17-18'!A:A,0))</f>
        <v>4944622.34</v>
      </c>
      <c r="P280" s="203">
        <f>INDEX('BEFC_17-18'!$AC$1:$AC$506,MATCH('Base Analysis'!$A280,'BEFC_17-18'!A:A,0))</f>
        <v>3434.32</v>
      </c>
      <c r="Q280" s="201">
        <f t="shared" si="41"/>
        <v>6388583.0092865312</v>
      </c>
      <c r="R280" s="201">
        <f t="shared" si="42"/>
        <v>-1443960.6692865314</v>
      </c>
      <c r="S280" s="204">
        <f t="shared" si="43"/>
        <v>0.77397794359287964</v>
      </c>
      <c r="U280" s="203">
        <f t="shared" si="44"/>
        <v>3802.498</v>
      </c>
      <c r="V280" s="202"/>
    </row>
    <row r="281" spans="1:22" x14ac:dyDescent="0.2">
      <c r="A281" s="199">
        <v>114069103</v>
      </c>
      <c r="B281" s="200" t="s">
        <v>318</v>
      </c>
      <c r="C281" s="200" t="s">
        <v>302</v>
      </c>
      <c r="D281" s="197">
        <f>INDEX('BEFC_17-18'!$F$1:$F$505,MATCH('Base Analysis'!$A281,'BEFC_17-18'!A:A,0))</f>
        <v>0.80069999999999997</v>
      </c>
      <c r="E281" s="197">
        <f t="shared" si="36"/>
        <v>410</v>
      </c>
      <c r="F281" s="201">
        <f t="shared" si="37"/>
        <v>13278.289605131798</v>
      </c>
      <c r="G281" s="211">
        <f t="shared" si="38"/>
        <v>350</v>
      </c>
      <c r="H281" s="202">
        <f t="shared" si="39"/>
        <v>12039.473683192529</v>
      </c>
      <c r="I281" s="211">
        <f t="shared" si="40"/>
        <v>231</v>
      </c>
      <c r="K281" s="202">
        <f>INDEX('LECI_17-18'!$L$1:$L$506,MATCH('Base Analysis'!$A281,'LECI_17-18'!A:A,0))</f>
        <v>80919012.230000004</v>
      </c>
      <c r="L281" s="203">
        <f>INDEX('BEFC_17-18'!$T$1:$T$506,MATCH('Base Analysis'!$A281,'BEFC_17-18'!A:A,0))</f>
        <v>6094.0839999999998</v>
      </c>
      <c r="M281" s="203">
        <f>INDEX('BEFC_17-18'!$Z$1:$Z$506,MATCH('Base Analysis'!$A281,'BEFC_17-18'!A:A,0))</f>
        <v>627.05799999999999</v>
      </c>
      <c r="O281" s="202">
        <f>INDEX('BEFC_17-18'!$AF$1:$AF$505,MATCH('Base Analysis'!$A281,'BEFC_17-18'!A:A,0))</f>
        <v>6814144.3099999996</v>
      </c>
      <c r="P281" s="203">
        <f>INDEX('BEFC_17-18'!$AC$1:$AC$506,MATCH('Base Analysis'!$A281,'BEFC_17-18'!A:A,0))</f>
        <v>7421.4430000000002</v>
      </c>
      <c r="Q281" s="201">
        <f t="shared" si="41"/>
        <v>13805499.969189961</v>
      </c>
      <c r="R281" s="201">
        <f t="shared" si="42"/>
        <v>-6991355.6591899609</v>
      </c>
      <c r="S281" s="204">
        <f t="shared" si="43"/>
        <v>0.49358185688365336</v>
      </c>
      <c r="U281" s="203">
        <f t="shared" si="44"/>
        <v>6721.1419999999998</v>
      </c>
      <c r="V281" s="202"/>
    </row>
    <row r="282" spans="1:22" x14ac:dyDescent="0.2">
      <c r="A282" s="199">
        <v>114069353</v>
      </c>
      <c r="B282" s="200" t="s">
        <v>319</v>
      </c>
      <c r="C282" s="200" t="s">
        <v>302</v>
      </c>
      <c r="D282" s="197">
        <f>INDEX('BEFC_17-18'!$F$1:$F$505,MATCH('Base Analysis'!$A282,'BEFC_17-18'!A:A,0))</f>
        <v>0.80479999999999996</v>
      </c>
      <c r="E282" s="197">
        <f t="shared" si="36"/>
        <v>408</v>
      </c>
      <c r="F282" s="201">
        <f t="shared" si="37"/>
        <v>14364.392827969741</v>
      </c>
      <c r="G282" s="211">
        <f t="shared" si="38"/>
        <v>228</v>
      </c>
      <c r="H282" s="202">
        <f t="shared" si="39"/>
        <v>13130.117801532435</v>
      </c>
      <c r="I282" s="211">
        <f t="shared" si="40"/>
        <v>146</v>
      </c>
      <c r="K282" s="202">
        <f>INDEX('LECI_17-18'!$L$1:$L$506,MATCH('Base Analysis'!$A282,'LECI_17-18'!A:A,0))</f>
        <v>28329699.73</v>
      </c>
      <c r="L282" s="203">
        <f>INDEX('BEFC_17-18'!$T$1:$T$506,MATCH('Base Analysis'!$A282,'BEFC_17-18'!A:A,0))</f>
        <v>1972.2170000000001</v>
      </c>
      <c r="M282" s="203">
        <f>INDEX('BEFC_17-18'!$Z$1:$Z$506,MATCH('Base Analysis'!$A282,'BEFC_17-18'!A:A,0))</f>
        <v>185.39500000000001</v>
      </c>
      <c r="O282" s="202">
        <f>INDEX('BEFC_17-18'!$AF$1:$AF$505,MATCH('Base Analysis'!$A282,'BEFC_17-18'!A:A,0))</f>
        <v>1255666.74</v>
      </c>
      <c r="P282" s="203">
        <f>INDEX('BEFC_17-18'!$AC$1:$AC$506,MATCH('Base Analysis'!$A282,'BEFC_17-18'!A:A,0))</f>
        <v>2507.393</v>
      </c>
      <c r="Q282" s="201">
        <f t="shared" si="41"/>
        <v>4664296.9546821443</v>
      </c>
      <c r="R282" s="201">
        <f t="shared" si="42"/>
        <v>-3408630.2146821441</v>
      </c>
      <c r="S282" s="204">
        <f t="shared" si="43"/>
        <v>0.2692081469511774</v>
      </c>
      <c r="U282" s="203">
        <f t="shared" si="44"/>
        <v>2157.6120000000001</v>
      </c>
      <c r="V282" s="202"/>
    </row>
    <row r="283" spans="1:22" x14ac:dyDescent="0.2">
      <c r="A283" s="199">
        <v>115210503</v>
      </c>
      <c r="B283" s="200" t="s">
        <v>320</v>
      </c>
      <c r="C283" s="200" t="s">
        <v>321</v>
      </c>
      <c r="D283" s="197">
        <f>INDEX('BEFC_17-18'!$F$1:$F$505,MATCH('Base Analysis'!$A283,'BEFC_17-18'!A:A,0))</f>
        <v>0.87190000000000001</v>
      </c>
      <c r="E283" s="197">
        <f t="shared" si="36"/>
        <v>363</v>
      </c>
      <c r="F283" s="201">
        <f t="shared" si="37"/>
        <v>14480.215160919583</v>
      </c>
      <c r="G283" s="211">
        <f t="shared" si="38"/>
        <v>216</v>
      </c>
      <c r="H283" s="202">
        <f t="shared" si="39"/>
        <v>12672.838512102688</v>
      </c>
      <c r="I283" s="211">
        <f t="shared" si="40"/>
        <v>174</v>
      </c>
      <c r="K283" s="202">
        <f>INDEX('LECI_17-18'!$L$1:$L$506,MATCH('Base Analysis'!$A283,'LECI_17-18'!A:A,0))</f>
        <v>38679695.539999999</v>
      </c>
      <c r="L283" s="203">
        <f>INDEX('BEFC_17-18'!$T$1:$T$506,MATCH('Base Analysis'!$A283,'BEFC_17-18'!A:A,0))</f>
        <v>2671.21</v>
      </c>
      <c r="M283" s="203">
        <f>INDEX('BEFC_17-18'!$Z$1:$Z$506,MATCH('Base Analysis'!$A283,'BEFC_17-18'!A:A,0))</f>
        <v>380.96300000000002</v>
      </c>
      <c r="O283" s="202">
        <f>INDEX('BEFC_17-18'!$AF$1:$AF$505,MATCH('Base Analysis'!$A283,'BEFC_17-18'!A:A,0))</f>
        <v>8942013.9299999997</v>
      </c>
      <c r="P283" s="203">
        <f>INDEX('BEFC_17-18'!$AC$1:$AC$506,MATCH('Base Analysis'!$A283,'BEFC_17-18'!A:A,0))</f>
        <v>2743.92</v>
      </c>
      <c r="Q283" s="201">
        <f t="shared" si="41"/>
        <v>5104288.6774795298</v>
      </c>
      <c r="R283" s="201">
        <f t="shared" si="42"/>
        <v>3837725.2525204699</v>
      </c>
      <c r="S283" s="204">
        <f t="shared" si="43"/>
        <v>1.7518628931495932</v>
      </c>
      <c r="U283" s="203">
        <f t="shared" si="44"/>
        <v>3052.1730000000002</v>
      </c>
      <c r="V283" s="202"/>
    </row>
    <row r="284" spans="1:22" x14ac:dyDescent="0.2">
      <c r="A284" s="199">
        <v>115211003</v>
      </c>
      <c r="B284" s="200" t="s">
        <v>322</v>
      </c>
      <c r="C284" s="200" t="s">
        <v>321</v>
      </c>
      <c r="D284" s="197">
        <f>INDEX('BEFC_17-18'!$F$1:$F$505,MATCH('Base Analysis'!$A284,'BEFC_17-18'!A:A,0))</f>
        <v>0.78949999999999998</v>
      </c>
      <c r="E284" s="197">
        <f t="shared" si="36"/>
        <v>418</v>
      </c>
      <c r="F284" s="201">
        <f t="shared" si="37"/>
        <v>13637.094256120308</v>
      </c>
      <c r="G284" s="211">
        <f t="shared" si="38"/>
        <v>305</v>
      </c>
      <c r="H284" s="202">
        <f t="shared" si="39"/>
        <v>12697.211080494038</v>
      </c>
      <c r="I284" s="211">
        <f t="shared" si="40"/>
        <v>173</v>
      </c>
      <c r="K284" s="202">
        <f>INDEX('LECI_17-18'!$L$1:$L$506,MATCH('Base Analysis'!$A284,'LECI_17-18'!A:A,0))</f>
        <v>17496160.100000001</v>
      </c>
      <c r="L284" s="203">
        <f>INDEX('BEFC_17-18'!$T$1:$T$506,MATCH('Base Analysis'!$A284,'BEFC_17-18'!A:A,0))</f>
        <v>1282.9829999999999</v>
      </c>
      <c r="M284" s="203">
        <f>INDEX('BEFC_17-18'!$Z$1:$Z$506,MATCH('Base Analysis'!$A284,'BEFC_17-18'!A:A,0))</f>
        <v>94.97</v>
      </c>
      <c r="O284" s="202">
        <f>INDEX('BEFC_17-18'!$AF$1:$AF$505,MATCH('Base Analysis'!$A284,'BEFC_17-18'!A:A,0))</f>
        <v>1284585.6599999999</v>
      </c>
      <c r="P284" s="203">
        <f>INDEX('BEFC_17-18'!$AC$1:$AC$506,MATCH('Base Analysis'!$A284,'BEFC_17-18'!A:A,0))</f>
        <v>1374.5119999999999</v>
      </c>
      <c r="Q284" s="201">
        <f t="shared" si="41"/>
        <v>2556891.6144274408</v>
      </c>
      <c r="R284" s="201">
        <f t="shared" si="42"/>
        <v>-1272305.9544274409</v>
      </c>
      <c r="S284" s="204">
        <f t="shared" si="43"/>
        <v>0.50240129567934555</v>
      </c>
      <c r="U284" s="203">
        <f t="shared" si="44"/>
        <v>1377.953</v>
      </c>
      <c r="V284" s="202"/>
    </row>
    <row r="285" spans="1:22" x14ac:dyDescent="0.2">
      <c r="A285" s="199">
        <v>115211103</v>
      </c>
      <c r="B285" s="200" t="s">
        <v>323</v>
      </c>
      <c r="C285" s="200" t="s">
        <v>321</v>
      </c>
      <c r="D285" s="197">
        <f>INDEX('BEFC_17-18'!$F$1:$F$505,MATCH('Base Analysis'!$A285,'BEFC_17-18'!A:A,0))</f>
        <v>0.94289999999999996</v>
      </c>
      <c r="E285" s="197">
        <f t="shared" si="36"/>
        <v>320</v>
      </c>
      <c r="F285" s="201">
        <f t="shared" si="37"/>
        <v>13016.560454804323</v>
      </c>
      <c r="G285" s="211">
        <f t="shared" si="38"/>
        <v>383</v>
      </c>
      <c r="H285" s="202">
        <f t="shared" si="39"/>
        <v>11089.204940608823</v>
      </c>
      <c r="I285" s="211">
        <f t="shared" si="40"/>
        <v>337</v>
      </c>
      <c r="K285" s="202">
        <f>INDEX('LECI_17-18'!$L$1:$L$506,MATCH('Base Analysis'!$A285,'LECI_17-18'!A:A,0))</f>
        <v>66190355.369999997</v>
      </c>
      <c r="L285" s="203">
        <f>INDEX('BEFC_17-18'!$T$1:$T$506,MATCH('Base Analysis'!$A285,'BEFC_17-18'!A:A,0))</f>
        <v>5085.0879999999997</v>
      </c>
      <c r="M285" s="203">
        <f>INDEX('BEFC_17-18'!$Z$1:$Z$506,MATCH('Base Analysis'!$A285,'BEFC_17-18'!A:A,0))</f>
        <v>883.81200000000001</v>
      </c>
      <c r="O285" s="202">
        <f>INDEX('BEFC_17-18'!$AF$1:$AF$505,MATCH('Base Analysis'!$A285,'BEFC_17-18'!A:A,0))</f>
        <v>11826256.369999999</v>
      </c>
      <c r="P285" s="203">
        <f>INDEX('BEFC_17-18'!$AC$1:$AC$506,MATCH('Base Analysis'!$A285,'BEFC_17-18'!A:A,0))</f>
        <v>6725.1880000000001</v>
      </c>
      <c r="Q285" s="201">
        <f t="shared" si="41"/>
        <v>12510314.062480394</v>
      </c>
      <c r="R285" s="201">
        <f t="shared" si="42"/>
        <v>-684057.69248039462</v>
      </c>
      <c r="S285" s="204">
        <f t="shared" si="43"/>
        <v>0.9453205020222516</v>
      </c>
      <c r="U285" s="203">
        <f t="shared" si="44"/>
        <v>5968.9</v>
      </c>
      <c r="V285" s="202"/>
    </row>
    <row r="286" spans="1:22" x14ac:dyDescent="0.2">
      <c r="A286" s="199">
        <v>115211603</v>
      </c>
      <c r="B286" s="200" t="s">
        <v>324</v>
      </c>
      <c r="C286" s="200" t="s">
        <v>321</v>
      </c>
      <c r="D286" s="197">
        <f>INDEX('BEFC_17-18'!$F$1:$F$505,MATCH('Base Analysis'!$A286,'BEFC_17-18'!A:A,0))</f>
        <v>0.69430000000000003</v>
      </c>
      <c r="E286" s="197">
        <f t="shared" si="36"/>
        <v>453</v>
      </c>
      <c r="F286" s="201">
        <f t="shared" si="37"/>
        <v>12168.35085295631</v>
      </c>
      <c r="G286" s="211">
        <f t="shared" si="38"/>
        <v>450</v>
      </c>
      <c r="H286" s="202">
        <f t="shared" si="39"/>
        <v>11217.245463038375</v>
      </c>
      <c r="I286" s="211">
        <f t="shared" si="40"/>
        <v>322</v>
      </c>
      <c r="K286" s="202">
        <f>INDEX('LECI_17-18'!$L$1:$L$506,MATCH('Base Analysis'!$A286,'LECI_17-18'!A:A,0))</f>
        <v>102456200</v>
      </c>
      <c r="L286" s="203">
        <f>INDEX('BEFC_17-18'!$T$1:$T$506,MATCH('Base Analysis'!$A286,'BEFC_17-18'!A:A,0))</f>
        <v>8419.8919999999998</v>
      </c>
      <c r="M286" s="203">
        <f>INDEX('BEFC_17-18'!$Z$1:$Z$506,MATCH('Base Analysis'!$A286,'BEFC_17-18'!A:A,0))</f>
        <v>713.91899999999998</v>
      </c>
      <c r="O286" s="202">
        <f>INDEX('BEFC_17-18'!$AF$1:$AF$505,MATCH('Base Analysis'!$A286,'BEFC_17-18'!A:A,0))</f>
        <v>10092875.73</v>
      </c>
      <c r="P286" s="203">
        <f>INDEX('BEFC_17-18'!$AC$1:$AC$506,MATCH('Base Analysis'!$A286,'BEFC_17-18'!A:A,0))</f>
        <v>6250.6030000000001</v>
      </c>
      <c r="Q286" s="201">
        <f t="shared" si="41"/>
        <v>11627482.623516567</v>
      </c>
      <c r="R286" s="201">
        <f t="shared" si="42"/>
        <v>-1534606.8935165666</v>
      </c>
      <c r="S286" s="204">
        <f t="shared" si="43"/>
        <v>0.8680189905927852</v>
      </c>
      <c r="U286" s="203">
        <f t="shared" si="44"/>
        <v>9133.8109999999997</v>
      </c>
      <c r="V286" s="202"/>
    </row>
    <row r="287" spans="1:22" x14ac:dyDescent="0.2">
      <c r="A287" s="199">
        <v>115212503</v>
      </c>
      <c r="B287" s="200" t="s">
        <v>325</v>
      </c>
      <c r="C287" s="200" t="s">
        <v>321</v>
      </c>
      <c r="D287" s="197">
        <f>INDEX('BEFC_17-18'!$F$1:$F$505,MATCH('Base Analysis'!$A287,'BEFC_17-18'!A:A,0))</f>
        <v>0.85819999999999996</v>
      </c>
      <c r="E287" s="197">
        <f t="shared" si="36"/>
        <v>374</v>
      </c>
      <c r="F287" s="201">
        <f t="shared" si="37"/>
        <v>12290.303806396596</v>
      </c>
      <c r="G287" s="211">
        <f t="shared" si="38"/>
        <v>443</v>
      </c>
      <c r="H287" s="202">
        <f t="shared" si="39"/>
        <v>10926.871380021321</v>
      </c>
      <c r="I287" s="211">
        <f t="shared" si="40"/>
        <v>354</v>
      </c>
      <c r="K287" s="202">
        <f>INDEX('LECI_17-18'!$L$1:$L$506,MATCH('Base Analysis'!$A287,'LECI_17-18'!A:A,0))</f>
        <v>34431544.210000001</v>
      </c>
      <c r="L287" s="203">
        <f>INDEX('BEFC_17-18'!$T$1:$T$506,MATCH('Base Analysis'!$A287,'BEFC_17-18'!A:A,0))</f>
        <v>2801.5210000000002</v>
      </c>
      <c r="M287" s="203">
        <f>INDEX('BEFC_17-18'!$Z$1:$Z$506,MATCH('Base Analysis'!$A287,'BEFC_17-18'!A:A,0))</f>
        <v>349.56799999999998</v>
      </c>
      <c r="O287" s="202">
        <f>INDEX('BEFC_17-18'!$AF$1:$AF$505,MATCH('Base Analysis'!$A287,'BEFC_17-18'!A:A,0))</f>
        <v>5684189.9400000004</v>
      </c>
      <c r="P287" s="203">
        <f>INDEX('BEFC_17-18'!$AC$1:$AC$506,MATCH('Base Analysis'!$A287,'BEFC_17-18'!A:A,0))</f>
        <v>2708.348</v>
      </c>
      <c r="Q287" s="201">
        <f t="shared" si="41"/>
        <v>5038117.0118204355</v>
      </c>
      <c r="R287" s="201">
        <f t="shared" si="42"/>
        <v>646072.92817956489</v>
      </c>
      <c r="S287" s="204">
        <f t="shared" si="43"/>
        <v>1.1282369835126393</v>
      </c>
      <c r="U287" s="203">
        <f t="shared" si="44"/>
        <v>3151.0889999999999</v>
      </c>
      <c r="V287" s="202"/>
    </row>
    <row r="288" spans="1:22" x14ac:dyDescent="0.2">
      <c r="A288" s="199">
        <v>115216503</v>
      </c>
      <c r="B288" s="200" t="s">
        <v>326</v>
      </c>
      <c r="C288" s="200" t="s">
        <v>321</v>
      </c>
      <c r="D288" s="197">
        <f>INDEX('BEFC_17-18'!$F$1:$F$505,MATCH('Base Analysis'!$A288,'BEFC_17-18'!A:A,0))</f>
        <v>0.86209999999999998</v>
      </c>
      <c r="E288" s="197">
        <f t="shared" si="36"/>
        <v>368</v>
      </c>
      <c r="F288" s="201">
        <f t="shared" si="37"/>
        <v>13145.72483436656</v>
      </c>
      <c r="G288" s="211">
        <f t="shared" si="38"/>
        <v>372</v>
      </c>
      <c r="H288" s="202">
        <f t="shared" si="39"/>
        <v>11704.920665951136</v>
      </c>
      <c r="I288" s="211">
        <f t="shared" si="40"/>
        <v>271</v>
      </c>
      <c r="K288" s="202">
        <f>INDEX('LECI_17-18'!$L$1:$L$506,MATCH('Base Analysis'!$A288,'LECI_17-18'!A:A,0))</f>
        <v>52030608</v>
      </c>
      <c r="L288" s="203">
        <f>INDEX('BEFC_17-18'!$T$1:$T$506,MATCH('Base Analysis'!$A288,'BEFC_17-18'!A:A,0))</f>
        <v>3957.9870000000001</v>
      </c>
      <c r="M288" s="203">
        <f>INDEX('BEFC_17-18'!$Z$1:$Z$506,MATCH('Base Analysis'!$A288,'BEFC_17-18'!A:A,0))</f>
        <v>487.20400000000001</v>
      </c>
      <c r="O288" s="202">
        <f>INDEX('BEFC_17-18'!$AF$1:$AF$505,MATCH('Base Analysis'!$A288,'BEFC_17-18'!A:A,0))</f>
        <v>5856857.75</v>
      </c>
      <c r="P288" s="203">
        <f>INDEX('BEFC_17-18'!$AC$1:$AC$506,MATCH('Base Analysis'!$A288,'BEFC_17-18'!A:A,0))</f>
        <v>4564.9139999999998</v>
      </c>
      <c r="Q288" s="201">
        <f t="shared" si="41"/>
        <v>8491734.0315562356</v>
      </c>
      <c r="R288" s="201">
        <f t="shared" si="42"/>
        <v>-2634876.2815562356</v>
      </c>
      <c r="S288" s="204">
        <f t="shared" si="43"/>
        <v>0.6897128110978582</v>
      </c>
      <c r="U288" s="203">
        <f t="shared" si="44"/>
        <v>4445.1909999999998</v>
      </c>
      <c r="V288" s="202"/>
    </row>
    <row r="289" spans="1:22" x14ac:dyDescent="0.2">
      <c r="A289" s="199">
        <v>115218003</v>
      </c>
      <c r="B289" s="200" t="s">
        <v>327</v>
      </c>
      <c r="C289" s="200" t="s">
        <v>321</v>
      </c>
      <c r="D289" s="197">
        <f>INDEX('BEFC_17-18'!$F$1:$F$505,MATCH('Base Analysis'!$A289,'BEFC_17-18'!A:A,0))</f>
        <v>1.1791</v>
      </c>
      <c r="E289" s="197">
        <f t="shared" si="36"/>
        <v>144</v>
      </c>
      <c r="F289" s="201">
        <f t="shared" si="37"/>
        <v>11950.940673576484</v>
      </c>
      <c r="G289" s="211">
        <f t="shared" si="38"/>
        <v>458</v>
      </c>
      <c r="H289" s="202">
        <f t="shared" si="39"/>
        <v>9583.3928567682524</v>
      </c>
      <c r="I289" s="211">
        <f t="shared" si="40"/>
        <v>465</v>
      </c>
      <c r="K289" s="202">
        <f>INDEX('LECI_17-18'!$L$1:$L$506,MATCH('Base Analysis'!$A289,'LECI_17-18'!A:A,0))</f>
        <v>41115084.119999997</v>
      </c>
      <c r="L289" s="203">
        <f>INDEX('BEFC_17-18'!$T$1:$T$506,MATCH('Base Analysis'!$A289,'BEFC_17-18'!A:A,0))</f>
        <v>3440.3220000000001</v>
      </c>
      <c r="M289" s="203">
        <f>INDEX('BEFC_17-18'!$Z$1:$Z$506,MATCH('Base Analysis'!$A289,'BEFC_17-18'!A:A,0))</f>
        <v>849.92100000000005</v>
      </c>
      <c r="O289" s="202">
        <f>INDEX('BEFC_17-18'!$AF$1:$AF$505,MATCH('Base Analysis'!$A289,'BEFC_17-18'!A:A,0))</f>
        <v>8788634.6099999994</v>
      </c>
      <c r="P289" s="203">
        <f>INDEX('BEFC_17-18'!$AC$1:$AC$506,MATCH('Base Analysis'!$A289,'BEFC_17-18'!A:A,0))</f>
        <v>5609.5529999999999</v>
      </c>
      <c r="Q289" s="201">
        <f t="shared" si="41"/>
        <v>10434990.037472421</v>
      </c>
      <c r="R289" s="201">
        <f t="shared" si="42"/>
        <v>-1646355.4274724219</v>
      </c>
      <c r="S289" s="204">
        <f t="shared" si="43"/>
        <v>0.84222740783074057</v>
      </c>
      <c r="U289" s="203">
        <f t="shared" si="44"/>
        <v>4290.2430000000004</v>
      </c>
      <c r="V289" s="202"/>
    </row>
    <row r="290" spans="1:22" x14ac:dyDescent="0.2">
      <c r="A290" s="199">
        <v>115218303</v>
      </c>
      <c r="B290" s="200" t="s">
        <v>328</v>
      </c>
      <c r="C290" s="200" t="s">
        <v>321</v>
      </c>
      <c r="D290" s="197">
        <f>INDEX('BEFC_17-18'!$F$1:$F$505,MATCH('Base Analysis'!$A290,'BEFC_17-18'!A:A,0))</f>
        <v>0.79759999999999998</v>
      </c>
      <c r="E290" s="197">
        <f t="shared" si="36"/>
        <v>412</v>
      </c>
      <c r="F290" s="201">
        <f t="shared" si="37"/>
        <v>14038.083411676269</v>
      </c>
      <c r="G290" s="211">
        <f t="shared" si="38"/>
        <v>259</v>
      </c>
      <c r="H290" s="202">
        <f t="shared" si="39"/>
        <v>13078.067465977938</v>
      </c>
      <c r="I290" s="211">
        <f t="shared" si="40"/>
        <v>150</v>
      </c>
      <c r="K290" s="202">
        <f>INDEX('LECI_17-18'!$L$1:$L$506,MATCH('Base Analysis'!$A290,'LECI_17-18'!A:A,0))</f>
        <v>30402164.940000001</v>
      </c>
      <c r="L290" s="203">
        <f>INDEX('BEFC_17-18'!$T$1:$T$506,MATCH('Base Analysis'!$A290,'BEFC_17-18'!A:A,0))</f>
        <v>2165.692</v>
      </c>
      <c r="M290" s="203">
        <f>INDEX('BEFC_17-18'!$Z$1:$Z$506,MATCH('Base Analysis'!$A290,'BEFC_17-18'!A:A,0))</f>
        <v>158.976</v>
      </c>
      <c r="O290" s="202">
        <f>INDEX('BEFC_17-18'!$AF$1:$AF$505,MATCH('Base Analysis'!$A290,'BEFC_17-18'!A:A,0))</f>
        <v>4098356.62</v>
      </c>
      <c r="P290" s="203">
        <f>INDEX('BEFC_17-18'!$AC$1:$AC$506,MATCH('Base Analysis'!$A290,'BEFC_17-18'!A:A,0))</f>
        <v>1859.894</v>
      </c>
      <c r="Q290" s="201">
        <f t="shared" si="41"/>
        <v>3459807.8243943383</v>
      </c>
      <c r="R290" s="201">
        <f t="shared" si="42"/>
        <v>638548.79560566181</v>
      </c>
      <c r="S290" s="204">
        <f t="shared" si="43"/>
        <v>1.1845619259842688</v>
      </c>
      <c r="U290" s="203">
        <f t="shared" si="44"/>
        <v>2324.6680000000001</v>
      </c>
      <c r="V290" s="202"/>
    </row>
    <row r="291" spans="1:22" x14ac:dyDescent="0.2">
      <c r="A291" s="199">
        <v>115219002</v>
      </c>
      <c r="B291" s="200" t="s">
        <v>329</v>
      </c>
      <c r="C291" s="200" t="s">
        <v>263</v>
      </c>
      <c r="D291" s="197">
        <f>INDEX('BEFC_17-18'!$F$1:$F$505,MATCH('Base Analysis'!$A291,'BEFC_17-18'!A:A,0))</f>
        <v>0.90849999999999997</v>
      </c>
      <c r="E291" s="197">
        <f t="shared" si="36"/>
        <v>340</v>
      </c>
      <c r="F291" s="201">
        <f t="shared" si="37"/>
        <v>11805.162112556462</v>
      </c>
      <c r="G291" s="211">
        <f t="shared" si="38"/>
        <v>469</v>
      </c>
      <c r="H291" s="202">
        <f t="shared" si="39"/>
        <v>10311.776377516064</v>
      </c>
      <c r="I291" s="211">
        <f t="shared" si="40"/>
        <v>421</v>
      </c>
      <c r="K291" s="202">
        <f>INDEX('LECI_17-18'!$L$1:$L$506,MATCH('Base Analysis'!$A291,'LECI_17-18'!A:A,0))</f>
        <v>91924578</v>
      </c>
      <c r="L291" s="203">
        <f>INDEX('BEFC_17-18'!$T$1:$T$506,MATCH('Base Analysis'!$A291,'BEFC_17-18'!A:A,0))</f>
        <v>7786.8119999999999</v>
      </c>
      <c r="M291" s="203">
        <f>INDEX('BEFC_17-18'!$Z$1:$Z$506,MATCH('Base Analysis'!$A291,'BEFC_17-18'!A:A,0))</f>
        <v>1127.712</v>
      </c>
      <c r="O291" s="202">
        <f>INDEX('BEFC_17-18'!$AF$1:$AF$505,MATCH('Base Analysis'!$A291,'BEFC_17-18'!A:A,0))</f>
        <v>12404717.4</v>
      </c>
      <c r="P291" s="203">
        <f>INDEX('BEFC_17-18'!$AC$1:$AC$506,MATCH('Base Analysis'!$A291,'BEFC_17-18'!A:A,0))</f>
        <v>7841.576</v>
      </c>
      <c r="Q291" s="201">
        <f t="shared" si="41"/>
        <v>14587038.831451071</v>
      </c>
      <c r="R291" s="201">
        <f t="shared" si="42"/>
        <v>-2182321.4314510711</v>
      </c>
      <c r="S291" s="204">
        <f t="shared" si="43"/>
        <v>0.85039311565101383</v>
      </c>
      <c r="U291" s="203">
        <f t="shared" si="44"/>
        <v>8914.5239999999994</v>
      </c>
      <c r="V291" s="202"/>
    </row>
    <row r="292" spans="1:22" x14ac:dyDescent="0.2">
      <c r="A292" s="199">
        <v>115221402</v>
      </c>
      <c r="B292" s="200" t="s">
        <v>330</v>
      </c>
      <c r="C292" s="200" t="s">
        <v>331</v>
      </c>
      <c r="D292" s="197">
        <f>INDEX('BEFC_17-18'!$F$1:$F$505,MATCH('Base Analysis'!$A292,'BEFC_17-18'!A:A,0))</f>
        <v>0.84470000000000001</v>
      </c>
      <c r="E292" s="197">
        <f t="shared" si="36"/>
        <v>386</v>
      </c>
      <c r="F292" s="201">
        <f t="shared" si="37"/>
        <v>13713.641840679764</v>
      </c>
      <c r="G292" s="211">
        <f t="shared" si="38"/>
        <v>292</v>
      </c>
      <c r="H292" s="202">
        <f t="shared" si="39"/>
        <v>11955.537560127135</v>
      </c>
      <c r="I292" s="211">
        <f t="shared" si="40"/>
        <v>239</v>
      </c>
      <c r="K292" s="202">
        <f>INDEX('LECI_17-18'!$L$1:$L$506,MATCH('Base Analysis'!$A292,'LECI_17-18'!A:A,0))</f>
        <v>160949128.94</v>
      </c>
      <c r="L292" s="203">
        <f>INDEX('BEFC_17-18'!$T$1:$T$506,MATCH('Base Analysis'!$A292,'BEFC_17-18'!A:A,0))</f>
        <v>11736.424999999999</v>
      </c>
      <c r="M292" s="203">
        <f>INDEX('BEFC_17-18'!$Z$1:$Z$506,MATCH('Base Analysis'!$A292,'BEFC_17-18'!A:A,0))</f>
        <v>1725.883</v>
      </c>
      <c r="O292" s="202">
        <f>INDEX('BEFC_17-18'!$AF$1:$AF$505,MATCH('Base Analysis'!$A292,'BEFC_17-18'!A:A,0))</f>
        <v>16004019.18</v>
      </c>
      <c r="P292" s="203">
        <f>INDEX('BEFC_17-18'!$AC$1:$AC$506,MATCH('Base Analysis'!$A292,'BEFC_17-18'!A:A,0))</f>
        <v>11652.643</v>
      </c>
      <c r="Q292" s="201">
        <f t="shared" si="41"/>
        <v>21676453.295872729</v>
      </c>
      <c r="R292" s="201">
        <f t="shared" si="42"/>
        <v>-5672434.1158727296</v>
      </c>
      <c r="S292" s="204">
        <f t="shared" si="43"/>
        <v>0.73831354980232022</v>
      </c>
      <c r="U292" s="203">
        <f t="shared" si="44"/>
        <v>13462.307999999999</v>
      </c>
      <c r="V292" s="202"/>
    </row>
    <row r="293" spans="1:22" x14ac:dyDescent="0.2">
      <c r="A293" s="199">
        <v>115221753</v>
      </c>
      <c r="B293" s="200" t="s">
        <v>332</v>
      </c>
      <c r="C293" s="200" t="s">
        <v>331</v>
      </c>
      <c r="D293" s="197">
        <f>INDEX('BEFC_17-18'!$F$1:$F$505,MATCH('Base Analysis'!$A293,'BEFC_17-18'!A:A,0))</f>
        <v>0.81420000000000003</v>
      </c>
      <c r="E293" s="197">
        <f t="shared" si="36"/>
        <v>401</v>
      </c>
      <c r="F293" s="201">
        <f t="shared" si="37"/>
        <v>14665.313569180085</v>
      </c>
      <c r="G293" s="211">
        <f t="shared" si="38"/>
        <v>202</v>
      </c>
      <c r="H293" s="202">
        <f t="shared" si="39"/>
        <v>13297.277750134814</v>
      </c>
      <c r="I293" s="211">
        <f t="shared" si="40"/>
        <v>139</v>
      </c>
      <c r="K293" s="202">
        <f>INDEX('LECI_17-18'!$L$1:$L$506,MATCH('Base Analysis'!$A293,'LECI_17-18'!A:A,0))</f>
        <v>49760567.5</v>
      </c>
      <c r="L293" s="203">
        <f>INDEX('BEFC_17-18'!$T$1:$T$506,MATCH('Base Analysis'!$A293,'BEFC_17-18'!A:A,0))</f>
        <v>3393.0790000000002</v>
      </c>
      <c r="M293" s="203">
        <f>INDEX('BEFC_17-18'!$Z$1:$Z$506,MATCH('Base Analysis'!$A293,'BEFC_17-18'!A:A,0))</f>
        <v>349.08300000000003</v>
      </c>
      <c r="O293" s="202">
        <f>INDEX('BEFC_17-18'!$AF$1:$AF$505,MATCH('Base Analysis'!$A293,'BEFC_17-18'!A:A,0))</f>
        <v>2181881.59</v>
      </c>
      <c r="P293" s="203">
        <f>INDEX('BEFC_17-18'!$AC$1:$AC$506,MATCH('Base Analysis'!$A293,'BEFC_17-18'!A:A,0))</f>
        <v>3867.0630000000001</v>
      </c>
      <c r="Q293" s="201">
        <f t="shared" si="41"/>
        <v>7193579.2173241293</v>
      </c>
      <c r="R293" s="201">
        <f t="shared" si="42"/>
        <v>-5011697.6273241295</v>
      </c>
      <c r="S293" s="204">
        <f t="shared" si="43"/>
        <v>0.30330959374791139</v>
      </c>
      <c r="U293" s="203">
        <f t="shared" si="44"/>
        <v>3742.1620000000003</v>
      </c>
      <c r="V293" s="202"/>
    </row>
    <row r="294" spans="1:22" x14ac:dyDescent="0.2">
      <c r="A294" s="199">
        <v>115222504</v>
      </c>
      <c r="B294" s="200" t="s">
        <v>333</v>
      </c>
      <c r="C294" s="200" t="s">
        <v>331</v>
      </c>
      <c r="D294" s="197">
        <f>INDEX('BEFC_17-18'!$F$1:$F$505,MATCH('Base Analysis'!$A294,'BEFC_17-18'!A:A,0))</f>
        <v>0.97540000000000004</v>
      </c>
      <c r="E294" s="197">
        <f t="shared" si="36"/>
        <v>296</v>
      </c>
      <c r="F294" s="201">
        <f t="shared" si="37"/>
        <v>16448.219520313593</v>
      </c>
      <c r="G294" s="211">
        <f t="shared" si="38"/>
        <v>97</v>
      </c>
      <c r="H294" s="202">
        <f t="shared" si="39"/>
        <v>13349.722850653123</v>
      </c>
      <c r="I294" s="211">
        <f t="shared" si="40"/>
        <v>134</v>
      </c>
      <c r="K294" s="202">
        <f>INDEX('LECI_17-18'!$L$1:$L$506,MATCH('Base Analysis'!$A294,'LECI_17-18'!A:A,0))</f>
        <v>17690652.23</v>
      </c>
      <c r="L294" s="203">
        <f>INDEX('BEFC_17-18'!$T$1:$T$506,MATCH('Base Analysis'!$A294,'BEFC_17-18'!A:A,0))</f>
        <v>1075.5360000000001</v>
      </c>
      <c r="M294" s="203">
        <f>INDEX('BEFC_17-18'!$Z$1:$Z$506,MATCH('Base Analysis'!$A294,'BEFC_17-18'!A:A,0))</f>
        <v>249.63399999999999</v>
      </c>
      <c r="O294" s="202">
        <f>INDEX('BEFC_17-18'!$AF$1:$AF$505,MATCH('Base Analysis'!$A294,'BEFC_17-18'!A:A,0))</f>
        <v>5411774.8799999999</v>
      </c>
      <c r="P294" s="203">
        <f>INDEX('BEFC_17-18'!$AC$1:$AC$506,MATCH('Base Analysis'!$A294,'BEFC_17-18'!A:A,0))</f>
        <v>1382.021</v>
      </c>
      <c r="Q294" s="201">
        <f t="shared" si="41"/>
        <v>2570859.9894818133</v>
      </c>
      <c r="R294" s="201">
        <f t="shared" si="42"/>
        <v>2840914.8905181866</v>
      </c>
      <c r="S294" s="204">
        <f t="shared" si="43"/>
        <v>2.1050445773559243</v>
      </c>
      <c r="U294" s="203">
        <f t="shared" si="44"/>
        <v>1325.17</v>
      </c>
      <c r="V294" s="202"/>
    </row>
    <row r="295" spans="1:22" x14ac:dyDescent="0.2">
      <c r="A295" s="199">
        <v>115222752</v>
      </c>
      <c r="B295" s="200" t="s">
        <v>334</v>
      </c>
      <c r="C295" s="200" t="s">
        <v>331</v>
      </c>
      <c r="D295" s="197">
        <f>INDEX('BEFC_17-18'!$F$1:$F$505,MATCH('Base Analysis'!$A295,'BEFC_17-18'!A:A,0))</f>
        <v>1.6101000000000001</v>
      </c>
      <c r="E295" s="197">
        <f t="shared" si="36"/>
        <v>15</v>
      </c>
      <c r="F295" s="201">
        <f t="shared" si="37"/>
        <v>15664.794702747797</v>
      </c>
      <c r="G295" s="211">
        <f t="shared" si="38"/>
        <v>138</v>
      </c>
      <c r="H295" s="202">
        <f t="shared" si="39"/>
        <v>9821.4582383364395</v>
      </c>
      <c r="I295" s="211">
        <f t="shared" si="40"/>
        <v>451</v>
      </c>
      <c r="K295" s="202">
        <f>INDEX('LECI_17-18'!$L$1:$L$506,MATCH('Base Analysis'!$A295,'LECI_17-18'!A:A,0))</f>
        <v>117775195.04000001</v>
      </c>
      <c r="L295" s="203">
        <f>INDEX('BEFC_17-18'!$T$1:$T$506,MATCH('Base Analysis'!$A295,'BEFC_17-18'!A:A,0))</f>
        <v>7518.4639999999999</v>
      </c>
      <c r="M295" s="203">
        <f>INDEX('BEFC_17-18'!$Z$1:$Z$506,MATCH('Base Analysis'!$A295,'BEFC_17-18'!A:A,0))</f>
        <v>4473.1559999999999</v>
      </c>
      <c r="O295" s="202">
        <f>INDEX('BEFC_17-18'!$AF$1:$AF$505,MATCH('Base Analysis'!$A295,'BEFC_17-18'!A:A,0))</f>
        <v>44317854.32</v>
      </c>
      <c r="P295" s="203">
        <f>INDEX('BEFC_17-18'!$AC$1:$AC$506,MATCH('Base Analysis'!$A295,'BEFC_17-18'!A:A,0))</f>
        <v>39603.951000000001</v>
      </c>
      <c r="Q295" s="201">
        <f t="shared" si="41"/>
        <v>73671972.460113302</v>
      </c>
      <c r="R295" s="201">
        <f t="shared" si="42"/>
        <v>-29354118.140113302</v>
      </c>
      <c r="S295" s="204">
        <f t="shared" si="43"/>
        <v>0.60155650568462926</v>
      </c>
      <c r="U295" s="203">
        <f t="shared" si="44"/>
        <v>11991.619999999999</v>
      </c>
      <c r="V295" s="202"/>
    </row>
    <row r="296" spans="1:22" x14ac:dyDescent="0.2">
      <c r="A296" s="199">
        <v>115224003</v>
      </c>
      <c r="B296" s="200" t="s">
        <v>335</v>
      </c>
      <c r="C296" s="200" t="s">
        <v>331</v>
      </c>
      <c r="D296" s="197">
        <f>INDEX('BEFC_17-18'!$F$1:$F$505,MATCH('Base Analysis'!$A296,'BEFC_17-18'!A:A,0))</f>
        <v>0.77759999999999996</v>
      </c>
      <c r="E296" s="197">
        <f t="shared" si="36"/>
        <v>424</v>
      </c>
      <c r="F296" s="201">
        <f t="shared" si="37"/>
        <v>14590.286113866769</v>
      </c>
      <c r="G296" s="211">
        <f t="shared" si="38"/>
        <v>208</v>
      </c>
      <c r="H296" s="202">
        <f t="shared" si="39"/>
        <v>13501.184984580948</v>
      </c>
      <c r="I296" s="211">
        <f t="shared" si="40"/>
        <v>124</v>
      </c>
      <c r="K296" s="202">
        <f>INDEX('LECI_17-18'!$L$1:$L$506,MATCH('Base Analysis'!$A296,'LECI_17-18'!A:A,0))</f>
        <v>53946765.850000001</v>
      </c>
      <c r="L296" s="203">
        <f>INDEX('BEFC_17-18'!$T$1:$T$506,MATCH('Base Analysis'!$A296,'BEFC_17-18'!A:A,0))</f>
        <v>3697.444</v>
      </c>
      <c r="M296" s="203">
        <f>INDEX('BEFC_17-18'!$Z$1:$Z$506,MATCH('Base Analysis'!$A296,'BEFC_17-18'!A:A,0))</f>
        <v>298.262</v>
      </c>
      <c r="O296" s="202">
        <f>INDEX('BEFC_17-18'!$AF$1:$AF$505,MATCH('Base Analysis'!$A296,'BEFC_17-18'!A:A,0))</f>
        <v>9161313.1400000006</v>
      </c>
      <c r="P296" s="203">
        <f>INDEX('BEFC_17-18'!$AC$1:$AC$506,MATCH('Base Analysis'!$A296,'BEFC_17-18'!A:A,0))</f>
        <v>3086.502</v>
      </c>
      <c r="Q296" s="201">
        <f t="shared" si="41"/>
        <v>5741565.7933241213</v>
      </c>
      <c r="R296" s="201">
        <f t="shared" si="42"/>
        <v>3419747.3466758793</v>
      </c>
      <c r="S296" s="204">
        <f t="shared" si="43"/>
        <v>1.5956123241942319</v>
      </c>
      <c r="U296" s="203">
        <f t="shared" si="44"/>
        <v>3995.7060000000001</v>
      </c>
      <c r="V296" s="202"/>
    </row>
    <row r="297" spans="1:22" x14ac:dyDescent="0.2">
      <c r="A297" s="199">
        <v>115226003</v>
      </c>
      <c r="B297" s="200" t="s">
        <v>336</v>
      </c>
      <c r="C297" s="200" t="s">
        <v>331</v>
      </c>
      <c r="D297" s="197">
        <f>INDEX('BEFC_17-18'!$F$1:$F$505,MATCH('Base Analysis'!$A297,'BEFC_17-18'!A:A,0))</f>
        <v>1.0580000000000001</v>
      </c>
      <c r="E297" s="197">
        <f t="shared" si="36"/>
        <v>232</v>
      </c>
      <c r="F297" s="201">
        <f t="shared" si="37"/>
        <v>14435.446449527592</v>
      </c>
      <c r="G297" s="211">
        <f t="shared" si="38"/>
        <v>219</v>
      </c>
      <c r="H297" s="202">
        <f t="shared" si="39"/>
        <v>12436.583598564841</v>
      </c>
      <c r="I297" s="211">
        <f t="shared" si="40"/>
        <v>195</v>
      </c>
      <c r="K297" s="202">
        <f>INDEX('LECI_17-18'!$L$1:$L$506,MATCH('Base Analysis'!$A297,'LECI_17-18'!A:A,0))</f>
        <v>35487567.439999998</v>
      </c>
      <c r="L297" s="203">
        <f>INDEX('BEFC_17-18'!$T$1:$T$506,MATCH('Base Analysis'!$A297,'BEFC_17-18'!A:A,0))</f>
        <v>2458.3629999999998</v>
      </c>
      <c r="M297" s="203">
        <f>INDEX('BEFC_17-18'!$Z$1:$Z$506,MATCH('Base Analysis'!$A297,'BEFC_17-18'!A:A,0))</f>
        <v>395.11900000000003</v>
      </c>
      <c r="O297" s="202">
        <f>INDEX('BEFC_17-18'!$AF$1:$AF$505,MATCH('Base Analysis'!$A297,'BEFC_17-18'!A:A,0))</f>
        <v>7424715.3899999997</v>
      </c>
      <c r="P297" s="203">
        <f>INDEX('BEFC_17-18'!$AC$1:$AC$506,MATCH('Base Analysis'!$A297,'BEFC_17-18'!A:A,0))</f>
        <v>4015.9349999999999</v>
      </c>
      <c r="Q297" s="201">
        <f t="shared" si="41"/>
        <v>7470513.5535998698</v>
      </c>
      <c r="R297" s="201">
        <f t="shared" si="42"/>
        <v>-45798.163599870168</v>
      </c>
      <c r="S297" s="204">
        <f t="shared" si="43"/>
        <v>0.99386947587053087</v>
      </c>
      <c r="U297" s="203">
        <f t="shared" si="44"/>
        <v>2853.482</v>
      </c>
      <c r="V297" s="202"/>
    </row>
    <row r="298" spans="1:22" x14ac:dyDescent="0.2">
      <c r="A298" s="199">
        <v>115226103</v>
      </c>
      <c r="B298" s="200" t="s">
        <v>337</v>
      </c>
      <c r="C298" s="200" t="s">
        <v>331</v>
      </c>
      <c r="D298" s="197">
        <f>INDEX('BEFC_17-18'!$F$1:$F$505,MATCH('Base Analysis'!$A298,'BEFC_17-18'!A:A,0))</f>
        <v>1.0568</v>
      </c>
      <c r="E298" s="197">
        <f t="shared" si="36"/>
        <v>236</v>
      </c>
      <c r="F298" s="201">
        <f t="shared" si="37"/>
        <v>16123.394021506951</v>
      </c>
      <c r="G298" s="211">
        <f t="shared" si="38"/>
        <v>112</v>
      </c>
      <c r="H298" s="202">
        <f t="shared" si="39"/>
        <v>13892.522230600876</v>
      </c>
      <c r="I298" s="211">
        <f t="shared" si="40"/>
        <v>98</v>
      </c>
      <c r="K298" s="202">
        <f>INDEX('LECI_17-18'!$L$1:$L$506,MATCH('Base Analysis'!$A298,'LECI_17-18'!A:A,0))</f>
        <v>13209413.02</v>
      </c>
      <c r="L298" s="203">
        <f>INDEX('BEFC_17-18'!$T$1:$T$506,MATCH('Base Analysis'!$A298,'BEFC_17-18'!A:A,0))</f>
        <v>819.27</v>
      </c>
      <c r="M298" s="203">
        <f>INDEX('BEFC_17-18'!$Z$1:$Z$506,MATCH('Base Analysis'!$A298,'BEFC_17-18'!A:A,0))</f>
        <v>131.559</v>
      </c>
      <c r="O298" s="202">
        <f>INDEX('BEFC_17-18'!$AF$1:$AF$505,MATCH('Base Analysis'!$A298,'BEFC_17-18'!A:A,0))</f>
        <v>3871724.99</v>
      </c>
      <c r="P298" s="203">
        <f>INDEX('BEFC_17-18'!$AC$1:$AC$506,MATCH('Base Analysis'!$A298,'BEFC_17-18'!A:A,0))</f>
        <v>768.702</v>
      </c>
      <c r="Q298" s="201">
        <f t="shared" si="41"/>
        <v>1429953.1017507324</v>
      </c>
      <c r="R298" s="201">
        <f t="shared" si="42"/>
        <v>2441771.8882492678</v>
      </c>
      <c r="S298" s="204">
        <f t="shared" si="43"/>
        <v>2.7075887910307945</v>
      </c>
      <c r="U298" s="203">
        <f t="shared" si="44"/>
        <v>950.82899999999995</v>
      </c>
      <c r="V298" s="202"/>
    </row>
    <row r="299" spans="1:22" x14ac:dyDescent="0.2">
      <c r="A299" s="199">
        <v>115228003</v>
      </c>
      <c r="B299" s="200" t="s">
        <v>338</v>
      </c>
      <c r="C299" s="200" t="s">
        <v>331</v>
      </c>
      <c r="D299" s="197">
        <f>INDEX('BEFC_17-18'!$F$1:$F$505,MATCH('Base Analysis'!$A299,'BEFC_17-18'!A:A,0))</f>
        <v>1.2302999999999999</v>
      </c>
      <c r="E299" s="197">
        <f t="shared" si="36"/>
        <v>111</v>
      </c>
      <c r="F299" s="201">
        <f t="shared" si="37"/>
        <v>12523.633132573043</v>
      </c>
      <c r="G299" s="211">
        <f t="shared" si="38"/>
        <v>424</v>
      </c>
      <c r="H299" s="202">
        <f t="shared" si="39"/>
        <v>9104.9017232894694</v>
      </c>
      <c r="I299" s="211">
        <f t="shared" si="40"/>
        <v>479</v>
      </c>
      <c r="K299" s="202">
        <f>INDEX('LECI_17-18'!$L$1:$L$506,MATCH('Base Analysis'!$A299,'LECI_17-18'!A:A,0))</f>
        <v>17928307.199999999</v>
      </c>
      <c r="L299" s="203">
        <f>INDEX('BEFC_17-18'!$T$1:$T$506,MATCH('Base Analysis'!$A299,'BEFC_17-18'!A:A,0))</f>
        <v>1431.558</v>
      </c>
      <c r="M299" s="203">
        <f>INDEX('BEFC_17-18'!$Z$1:$Z$506,MATCH('Base Analysis'!$A299,'BEFC_17-18'!A:A,0))</f>
        <v>537.52499999999998</v>
      </c>
      <c r="O299" s="202">
        <f>INDEX('BEFC_17-18'!$AF$1:$AF$505,MATCH('Base Analysis'!$A299,'BEFC_17-18'!A:A,0))</f>
        <v>7631005.8399999999</v>
      </c>
      <c r="P299" s="203">
        <f>INDEX('BEFC_17-18'!$AC$1:$AC$506,MATCH('Base Analysis'!$A299,'BEFC_17-18'!A:A,0))</f>
        <v>3736.6849999999999</v>
      </c>
      <c r="Q299" s="201">
        <f t="shared" si="41"/>
        <v>6951047.7480420694</v>
      </c>
      <c r="R299" s="201">
        <f t="shared" si="42"/>
        <v>679958.09195793048</v>
      </c>
      <c r="S299" s="204">
        <f t="shared" si="43"/>
        <v>1.0978209496761775</v>
      </c>
      <c r="U299" s="203">
        <f t="shared" si="44"/>
        <v>1969.0830000000001</v>
      </c>
      <c r="V299" s="202"/>
    </row>
    <row r="300" spans="1:22" x14ac:dyDescent="0.2">
      <c r="A300" s="199">
        <v>115228303</v>
      </c>
      <c r="B300" s="200" t="s">
        <v>339</v>
      </c>
      <c r="C300" s="200" t="s">
        <v>331</v>
      </c>
      <c r="D300" s="197">
        <f>INDEX('BEFC_17-18'!$F$1:$F$505,MATCH('Base Analysis'!$A300,'BEFC_17-18'!A:A,0))</f>
        <v>0.86660000000000004</v>
      </c>
      <c r="E300" s="197">
        <f t="shared" si="36"/>
        <v>366</v>
      </c>
      <c r="F300" s="201">
        <f t="shared" si="37"/>
        <v>14939.585389110291</v>
      </c>
      <c r="G300" s="211">
        <f t="shared" si="38"/>
        <v>185</v>
      </c>
      <c r="H300" s="202">
        <f t="shared" si="39"/>
        <v>13857.991484282662</v>
      </c>
      <c r="I300" s="211">
        <f t="shared" si="40"/>
        <v>101</v>
      </c>
      <c r="K300" s="202">
        <f>INDEX('LECI_17-18'!$L$1:$L$506,MATCH('Base Analysis'!$A300,'LECI_17-18'!A:A,0))</f>
        <v>42773078.740000002</v>
      </c>
      <c r="L300" s="203">
        <f>INDEX('BEFC_17-18'!$T$1:$T$506,MATCH('Base Analysis'!$A300,'BEFC_17-18'!A:A,0))</f>
        <v>2863.07</v>
      </c>
      <c r="M300" s="203">
        <f>INDEX('BEFC_17-18'!$Z$1:$Z$506,MATCH('Base Analysis'!$A300,'BEFC_17-18'!A:A,0))</f>
        <v>223.458</v>
      </c>
      <c r="O300" s="202">
        <f>INDEX('BEFC_17-18'!$AF$1:$AF$505,MATCH('Base Analysis'!$A300,'BEFC_17-18'!A:A,0))</f>
        <v>3432597.82</v>
      </c>
      <c r="P300" s="203">
        <f>INDEX('BEFC_17-18'!$AC$1:$AC$506,MATCH('Base Analysis'!$A300,'BEFC_17-18'!A:A,0))</f>
        <v>2536.8049999999998</v>
      </c>
      <c r="Q300" s="201">
        <f t="shared" si="41"/>
        <v>4719009.6790261585</v>
      </c>
      <c r="R300" s="201">
        <f t="shared" si="42"/>
        <v>-1286411.8590261587</v>
      </c>
      <c r="S300" s="204">
        <f t="shared" si="43"/>
        <v>0.72739791894395311</v>
      </c>
      <c r="U300" s="203">
        <f t="shared" si="44"/>
        <v>3086.5280000000002</v>
      </c>
      <c r="V300" s="202"/>
    </row>
    <row r="301" spans="1:22" x14ac:dyDescent="0.2">
      <c r="A301" s="199">
        <v>115229003</v>
      </c>
      <c r="B301" s="200" t="s">
        <v>340</v>
      </c>
      <c r="C301" s="200" t="s">
        <v>331</v>
      </c>
      <c r="D301" s="197">
        <f>INDEX('BEFC_17-18'!$F$1:$F$505,MATCH('Base Analysis'!$A301,'BEFC_17-18'!A:A,0))</f>
        <v>1.1081000000000001</v>
      </c>
      <c r="E301" s="197">
        <f t="shared" si="36"/>
        <v>193</v>
      </c>
      <c r="F301" s="201">
        <f t="shared" si="37"/>
        <v>13277.430064037748</v>
      </c>
      <c r="G301" s="211">
        <f t="shared" si="38"/>
        <v>352</v>
      </c>
      <c r="H301" s="202">
        <f t="shared" si="39"/>
        <v>10356.522394750531</v>
      </c>
      <c r="I301" s="211">
        <f t="shared" si="40"/>
        <v>415</v>
      </c>
      <c r="K301" s="202">
        <f>INDEX('LECI_17-18'!$L$1:$L$506,MATCH('Base Analysis'!$A301,'LECI_17-18'!A:A,0))</f>
        <v>16703113.24</v>
      </c>
      <c r="L301" s="203">
        <f>INDEX('BEFC_17-18'!$T$1:$T$506,MATCH('Base Analysis'!$A301,'BEFC_17-18'!A:A,0))</f>
        <v>1258.008</v>
      </c>
      <c r="M301" s="203">
        <f>INDEX('BEFC_17-18'!$Z$1:$Z$506,MATCH('Base Analysis'!$A301,'BEFC_17-18'!A:A,0))</f>
        <v>354.803</v>
      </c>
      <c r="O301" s="202">
        <f>INDEX('BEFC_17-18'!$AF$1:$AF$505,MATCH('Base Analysis'!$A301,'BEFC_17-18'!A:A,0))</f>
        <v>5519745.9900000002</v>
      </c>
      <c r="P301" s="203">
        <f>INDEX('BEFC_17-18'!$AC$1:$AC$506,MATCH('Base Analysis'!$A301,'BEFC_17-18'!A:A,0))</f>
        <v>2162.8049999999998</v>
      </c>
      <c r="Q301" s="201">
        <f t="shared" si="41"/>
        <v>4023288.2420391683</v>
      </c>
      <c r="R301" s="201">
        <f t="shared" si="42"/>
        <v>1496457.747960832</v>
      </c>
      <c r="S301" s="204">
        <f t="shared" si="43"/>
        <v>1.3719489278258536</v>
      </c>
      <c r="U301" s="203">
        <f t="shared" si="44"/>
        <v>1612.8110000000001</v>
      </c>
      <c r="V301" s="202"/>
    </row>
    <row r="302" spans="1:22" x14ac:dyDescent="0.2">
      <c r="A302" s="199">
        <v>115503004</v>
      </c>
      <c r="B302" s="200" t="s">
        <v>341</v>
      </c>
      <c r="C302" s="200" t="s">
        <v>342</v>
      </c>
      <c r="D302" s="197">
        <f>INDEX('BEFC_17-18'!$F$1:$F$505,MATCH('Base Analysis'!$A302,'BEFC_17-18'!A:A,0))</f>
        <v>0.93300000000000005</v>
      </c>
      <c r="E302" s="197">
        <f t="shared" si="36"/>
        <v>324</v>
      </c>
      <c r="F302" s="201">
        <f t="shared" si="37"/>
        <v>13941.770787186169</v>
      </c>
      <c r="G302" s="211">
        <f t="shared" si="38"/>
        <v>265</v>
      </c>
      <c r="H302" s="202">
        <f t="shared" si="39"/>
        <v>11400.599834627186</v>
      </c>
      <c r="I302" s="211">
        <f t="shared" si="40"/>
        <v>296</v>
      </c>
      <c r="K302" s="202">
        <f>INDEX('LECI_17-18'!$L$1:$L$506,MATCH('Base Analysis'!$A302,'LECI_17-18'!A:A,0))</f>
        <v>11140506.550000001</v>
      </c>
      <c r="L302" s="203">
        <f>INDEX('BEFC_17-18'!$T$1:$T$506,MATCH('Base Analysis'!$A302,'BEFC_17-18'!A:A,0))</f>
        <v>799.07399999999996</v>
      </c>
      <c r="M302" s="203">
        <f>INDEX('BEFC_17-18'!$Z$1:$Z$506,MATCH('Base Analysis'!$A302,'BEFC_17-18'!A:A,0))</f>
        <v>178.11199999999999</v>
      </c>
      <c r="O302" s="202">
        <f>INDEX('BEFC_17-18'!$AF$1:$AF$505,MATCH('Base Analysis'!$A302,'BEFC_17-18'!A:A,0))</f>
        <v>3332735.89</v>
      </c>
      <c r="P302" s="203">
        <f>INDEX('BEFC_17-18'!$AC$1:$AC$506,MATCH('Base Analysis'!$A302,'BEFC_17-18'!A:A,0))</f>
        <v>1023.5359999999999</v>
      </c>
      <c r="Q302" s="201">
        <f t="shared" si="41"/>
        <v>1903999.8308233065</v>
      </c>
      <c r="R302" s="201">
        <f t="shared" si="42"/>
        <v>1428736.0591766937</v>
      </c>
      <c r="S302" s="204">
        <f t="shared" si="43"/>
        <v>1.7503866523763794</v>
      </c>
      <c r="U302" s="203">
        <f t="shared" si="44"/>
        <v>977.18599999999992</v>
      </c>
      <c r="V302" s="202"/>
    </row>
    <row r="303" spans="1:22" x14ac:dyDescent="0.2">
      <c r="A303" s="199">
        <v>115504003</v>
      </c>
      <c r="B303" s="200" t="s">
        <v>343</v>
      </c>
      <c r="C303" s="200" t="s">
        <v>342</v>
      </c>
      <c r="D303" s="197">
        <f>INDEX('BEFC_17-18'!$F$1:$F$505,MATCH('Base Analysis'!$A303,'BEFC_17-18'!A:A,0))</f>
        <v>1.0079</v>
      </c>
      <c r="E303" s="197">
        <f t="shared" si="36"/>
        <v>271</v>
      </c>
      <c r="F303" s="201">
        <f t="shared" si="37"/>
        <v>15050.121149672927</v>
      </c>
      <c r="G303" s="211">
        <f t="shared" si="38"/>
        <v>176</v>
      </c>
      <c r="H303" s="202">
        <f t="shared" si="39"/>
        <v>12129.857111558827</v>
      </c>
      <c r="I303" s="211">
        <f t="shared" si="40"/>
        <v>220</v>
      </c>
      <c r="K303" s="202">
        <f>INDEX('LECI_17-18'!$L$1:$L$506,MATCH('Base Analysis'!$A303,'LECI_17-18'!A:A,0))</f>
        <v>16388091.970000001</v>
      </c>
      <c r="L303" s="203">
        <f>INDEX('BEFC_17-18'!$T$1:$T$506,MATCH('Base Analysis'!$A303,'BEFC_17-18'!A:A,0))</f>
        <v>1088.9010000000001</v>
      </c>
      <c r="M303" s="203">
        <f>INDEX('BEFC_17-18'!$Z$1:$Z$506,MATCH('Base Analysis'!$A303,'BEFC_17-18'!A:A,0))</f>
        <v>262.15300000000002</v>
      </c>
      <c r="O303" s="202">
        <f>INDEX('BEFC_17-18'!$AF$1:$AF$505,MATCH('Base Analysis'!$A303,'BEFC_17-18'!A:A,0))</f>
        <v>5622985.8399999999</v>
      </c>
      <c r="P303" s="203">
        <f>INDEX('BEFC_17-18'!$AC$1:$AC$506,MATCH('Base Analysis'!$A303,'BEFC_17-18'!A:A,0))</f>
        <v>1588.2190000000001</v>
      </c>
      <c r="Q303" s="201">
        <f t="shared" si="41"/>
        <v>2954433.1682621436</v>
      </c>
      <c r="R303" s="201">
        <f t="shared" si="42"/>
        <v>2668552.6717378562</v>
      </c>
      <c r="S303" s="204">
        <f t="shared" si="43"/>
        <v>1.903236769883528</v>
      </c>
      <c r="U303" s="203">
        <f t="shared" si="44"/>
        <v>1351.0540000000001</v>
      </c>
      <c r="V303" s="202"/>
    </row>
    <row r="304" spans="1:22" x14ac:dyDescent="0.2">
      <c r="A304" s="199">
        <v>115506003</v>
      </c>
      <c r="B304" s="200" t="s">
        <v>344</v>
      </c>
      <c r="C304" s="200" t="s">
        <v>342</v>
      </c>
      <c r="D304" s="197">
        <f>INDEX('BEFC_17-18'!$F$1:$F$505,MATCH('Base Analysis'!$A304,'BEFC_17-18'!A:A,0))</f>
        <v>0.88429999999999997</v>
      </c>
      <c r="E304" s="197">
        <f t="shared" si="36"/>
        <v>356</v>
      </c>
      <c r="F304" s="201">
        <f t="shared" si="37"/>
        <v>13278.280459919766</v>
      </c>
      <c r="G304" s="211">
        <f t="shared" si="38"/>
        <v>351</v>
      </c>
      <c r="H304" s="202">
        <f t="shared" si="39"/>
        <v>11884.38817053471</v>
      </c>
      <c r="I304" s="211">
        <f t="shared" si="40"/>
        <v>251</v>
      </c>
      <c r="K304" s="202">
        <f>INDEX('LECI_17-18'!$L$1:$L$506,MATCH('Base Analysis'!$A304,'LECI_17-18'!A:A,0))</f>
        <v>24476717.460000001</v>
      </c>
      <c r="L304" s="203">
        <f>INDEX('BEFC_17-18'!$T$1:$T$506,MATCH('Base Analysis'!$A304,'BEFC_17-18'!A:A,0))</f>
        <v>1843.365</v>
      </c>
      <c r="M304" s="203">
        <f>INDEX('BEFC_17-18'!$Z$1:$Z$506,MATCH('Base Analysis'!$A304,'BEFC_17-18'!A:A,0))</f>
        <v>216.20400000000001</v>
      </c>
      <c r="O304" s="202">
        <f>INDEX('BEFC_17-18'!$AF$1:$AF$505,MATCH('Base Analysis'!$A304,'BEFC_17-18'!A:A,0))</f>
        <v>7856865.9299999997</v>
      </c>
      <c r="P304" s="203">
        <f>INDEX('BEFC_17-18'!$AC$1:$AC$506,MATCH('Base Analysis'!$A304,'BEFC_17-18'!A:A,0))</f>
        <v>1436.2270000000001</v>
      </c>
      <c r="Q304" s="201">
        <f t="shared" si="41"/>
        <v>2671694.9526190241</v>
      </c>
      <c r="R304" s="201">
        <f t="shared" si="42"/>
        <v>5185170.9773809761</v>
      </c>
      <c r="S304" s="204">
        <f t="shared" si="43"/>
        <v>2.9407795685274727</v>
      </c>
      <c r="U304" s="203">
        <f t="shared" si="44"/>
        <v>2059.569</v>
      </c>
      <c r="V304" s="202"/>
    </row>
    <row r="305" spans="1:22" x14ac:dyDescent="0.2">
      <c r="A305" s="199">
        <v>115508003</v>
      </c>
      <c r="B305" s="200" t="s">
        <v>345</v>
      </c>
      <c r="C305" s="200" t="s">
        <v>342</v>
      </c>
      <c r="D305" s="197">
        <f>INDEX('BEFC_17-18'!$F$1:$F$505,MATCH('Base Analysis'!$A305,'BEFC_17-18'!A:A,0))</f>
        <v>0.95850000000000002</v>
      </c>
      <c r="E305" s="197">
        <f t="shared" si="36"/>
        <v>309</v>
      </c>
      <c r="F305" s="201">
        <f t="shared" si="37"/>
        <v>13463.459580896915</v>
      </c>
      <c r="G305" s="211">
        <f t="shared" si="38"/>
        <v>327</v>
      </c>
      <c r="H305" s="202">
        <f t="shared" si="39"/>
        <v>11787.131784805135</v>
      </c>
      <c r="I305" s="211">
        <f t="shared" si="40"/>
        <v>262</v>
      </c>
      <c r="K305" s="202">
        <f>INDEX('LECI_17-18'!$L$1:$L$506,MATCH('Base Analysis'!$A305,'LECI_17-18'!A:A,0))</f>
        <v>34398869.960000001</v>
      </c>
      <c r="L305" s="203">
        <f>INDEX('BEFC_17-18'!$T$1:$T$506,MATCH('Base Analysis'!$A305,'BEFC_17-18'!A:A,0))</f>
        <v>2554.98</v>
      </c>
      <c r="M305" s="203">
        <f>INDEX('BEFC_17-18'!$Z$1:$Z$506,MATCH('Base Analysis'!$A305,'BEFC_17-18'!A:A,0))</f>
        <v>363.36099999999999</v>
      </c>
      <c r="O305" s="202">
        <f>INDEX('BEFC_17-18'!$AF$1:$AF$505,MATCH('Base Analysis'!$A305,'BEFC_17-18'!A:A,0))</f>
        <v>8316387.6600000001</v>
      </c>
      <c r="P305" s="203">
        <f>INDEX('BEFC_17-18'!$AC$1:$AC$506,MATCH('Base Analysis'!$A305,'BEFC_17-18'!A:A,0))</f>
        <v>2560.2139999999999</v>
      </c>
      <c r="Q305" s="201">
        <f t="shared" si="41"/>
        <v>4762555.5162412087</v>
      </c>
      <c r="R305" s="201">
        <f t="shared" si="42"/>
        <v>3553832.1437587915</v>
      </c>
      <c r="S305" s="204">
        <f t="shared" si="43"/>
        <v>1.7462027753040477</v>
      </c>
      <c r="U305" s="203">
        <f t="shared" si="44"/>
        <v>2918.3409999999999</v>
      </c>
      <c r="V305" s="202"/>
    </row>
    <row r="306" spans="1:22" x14ac:dyDescent="0.2">
      <c r="A306" s="199">
        <v>115674603</v>
      </c>
      <c r="B306" s="200" t="s">
        <v>346</v>
      </c>
      <c r="C306" s="200" t="s">
        <v>263</v>
      </c>
      <c r="D306" s="197">
        <f>INDEX('BEFC_17-18'!$F$1:$F$505,MATCH('Base Analysis'!$A306,'BEFC_17-18'!A:A,0))</f>
        <v>0.82809999999999995</v>
      </c>
      <c r="E306" s="197">
        <f t="shared" si="36"/>
        <v>389</v>
      </c>
      <c r="F306" s="201">
        <f t="shared" si="37"/>
        <v>12350.93545289258</v>
      </c>
      <c r="G306" s="211">
        <f t="shared" si="38"/>
        <v>436</v>
      </c>
      <c r="H306" s="202">
        <f t="shared" si="39"/>
        <v>11210.559349136411</v>
      </c>
      <c r="I306" s="211">
        <f t="shared" si="40"/>
        <v>324</v>
      </c>
      <c r="K306" s="202">
        <f>INDEX('LECI_17-18'!$L$1:$L$506,MATCH('Base Analysis'!$A306,'LECI_17-18'!A:A,0))</f>
        <v>39162160.869999997</v>
      </c>
      <c r="L306" s="203">
        <f>INDEX('BEFC_17-18'!$T$1:$T$506,MATCH('Base Analysis'!$A306,'BEFC_17-18'!A:A,0))</f>
        <v>3170.7849999999999</v>
      </c>
      <c r="M306" s="203">
        <f>INDEX('BEFC_17-18'!$Z$1:$Z$506,MATCH('Base Analysis'!$A306,'BEFC_17-18'!A:A,0))</f>
        <v>322.54300000000001</v>
      </c>
      <c r="O306" s="202">
        <f>INDEX('BEFC_17-18'!$AF$1:$AF$505,MATCH('Base Analysis'!$A306,'BEFC_17-18'!A:A,0))</f>
        <v>7091641.1399999997</v>
      </c>
      <c r="P306" s="203">
        <f>INDEX('BEFC_17-18'!$AC$1:$AC$506,MATCH('Base Analysis'!$A306,'BEFC_17-18'!A:A,0))</f>
        <v>2864.1889999999999</v>
      </c>
      <c r="Q306" s="201">
        <f t="shared" si="41"/>
        <v>5328015.2055677343</v>
      </c>
      <c r="R306" s="201">
        <f t="shared" si="42"/>
        <v>1763625.9344322653</v>
      </c>
      <c r="S306" s="204">
        <f t="shared" si="43"/>
        <v>1.3310099289111055</v>
      </c>
      <c r="U306" s="203">
        <f t="shared" si="44"/>
        <v>3493.328</v>
      </c>
      <c r="V306" s="202"/>
    </row>
    <row r="307" spans="1:22" x14ac:dyDescent="0.2">
      <c r="A307" s="199">
        <v>116191004</v>
      </c>
      <c r="B307" s="200" t="s">
        <v>347</v>
      </c>
      <c r="C307" s="200" t="s">
        <v>348</v>
      </c>
      <c r="D307" s="197">
        <f>INDEX('BEFC_17-18'!$F$1:$F$505,MATCH('Base Analysis'!$A307,'BEFC_17-18'!A:A,0))</f>
        <v>1.0746</v>
      </c>
      <c r="E307" s="197">
        <f t="shared" si="36"/>
        <v>219</v>
      </c>
      <c r="F307" s="201">
        <f t="shared" si="37"/>
        <v>14407.26982483867</v>
      </c>
      <c r="G307" s="211">
        <f t="shared" si="38"/>
        <v>220</v>
      </c>
      <c r="H307" s="202">
        <f t="shared" si="39"/>
        <v>10496.519508253084</v>
      </c>
      <c r="I307" s="211">
        <f t="shared" si="40"/>
        <v>404</v>
      </c>
      <c r="K307" s="202">
        <f>INDEX('LECI_17-18'!$L$1:$L$506,MATCH('Base Analysis'!$A307,'LECI_17-18'!A:A,0))</f>
        <v>10410563.51</v>
      </c>
      <c r="L307" s="203">
        <f>INDEX('BEFC_17-18'!$T$1:$T$506,MATCH('Base Analysis'!$A307,'BEFC_17-18'!A:A,0))</f>
        <v>722.59100000000001</v>
      </c>
      <c r="M307" s="203">
        <f>INDEX('BEFC_17-18'!$Z$1:$Z$506,MATCH('Base Analysis'!$A307,'BEFC_17-18'!A:A,0))</f>
        <v>269.22000000000003</v>
      </c>
      <c r="O307" s="202">
        <f>INDEX('BEFC_17-18'!$AF$1:$AF$505,MATCH('Base Analysis'!$A307,'BEFC_17-18'!A:A,0))</f>
        <v>3138336</v>
      </c>
      <c r="P307" s="203">
        <f>INDEX('BEFC_17-18'!$AC$1:$AC$506,MATCH('Base Analysis'!$A307,'BEFC_17-18'!A:A,0))</f>
        <v>1270.239</v>
      </c>
      <c r="Q307" s="201">
        <f t="shared" si="41"/>
        <v>2362921.129403525</v>
      </c>
      <c r="R307" s="201">
        <f t="shared" si="42"/>
        <v>775414.87059647497</v>
      </c>
      <c r="S307" s="204">
        <f t="shared" si="43"/>
        <v>1.3281594383102469</v>
      </c>
      <c r="U307" s="203">
        <f t="shared" si="44"/>
        <v>991.81100000000004</v>
      </c>
      <c r="V307" s="202"/>
    </row>
    <row r="308" spans="1:22" x14ac:dyDescent="0.2">
      <c r="A308" s="199">
        <v>116191103</v>
      </c>
      <c r="B308" s="200" t="s">
        <v>349</v>
      </c>
      <c r="C308" s="200" t="s">
        <v>348</v>
      </c>
      <c r="D308" s="197">
        <f>INDEX('BEFC_17-18'!$F$1:$F$505,MATCH('Base Analysis'!$A308,'BEFC_17-18'!A:A,0))</f>
        <v>1.2645</v>
      </c>
      <c r="E308" s="197">
        <f t="shared" si="36"/>
        <v>95</v>
      </c>
      <c r="F308" s="201">
        <f t="shared" si="37"/>
        <v>13024.440306914963</v>
      </c>
      <c r="G308" s="211">
        <f t="shared" si="38"/>
        <v>382</v>
      </c>
      <c r="H308" s="202">
        <f t="shared" si="39"/>
        <v>10756.070788318755</v>
      </c>
      <c r="I308" s="211">
        <f t="shared" si="40"/>
        <v>374</v>
      </c>
      <c r="K308" s="202">
        <f>INDEX('LECI_17-18'!$L$1:$L$506,MATCH('Base Analysis'!$A308,'LECI_17-18'!A:A,0))</f>
        <v>40289347.789999999</v>
      </c>
      <c r="L308" s="203">
        <f>INDEX('BEFC_17-18'!$T$1:$T$506,MATCH('Base Analysis'!$A308,'BEFC_17-18'!A:A,0))</f>
        <v>3093.3649999999998</v>
      </c>
      <c r="M308" s="203">
        <f>INDEX('BEFC_17-18'!$Z$1:$Z$506,MATCH('Base Analysis'!$A308,'BEFC_17-18'!A:A,0))</f>
        <v>652.36599999999999</v>
      </c>
      <c r="O308" s="202">
        <f>INDEX('BEFC_17-18'!$AF$1:$AF$505,MATCH('Base Analysis'!$A308,'BEFC_17-18'!A:A,0))</f>
        <v>13906646.52</v>
      </c>
      <c r="P308" s="203">
        <f>INDEX('BEFC_17-18'!$AC$1:$AC$506,MATCH('Base Analysis'!$A308,'BEFC_17-18'!A:A,0))</f>
        <v>5623.0479999999998</v>
      </c>
      <c r="Q308" s="201">
        <f t="shared" si="41"/>
        <v>10460093.675954079</v>
      </c>
      <c r="R308" s="201">
        <f t="shared" si="42"/>
        <v>3446552.8440459203</v>
      </c>
      <c r="S308" s="204">
        <f t="shared" si="43"/>
        <v>1.3294954090104318</v>
      </c>
      <c r="U308" s="203">
        <f t="shared" si="44"/>
        <v>3745.7309999999998</v>
      </c>
      <c r="V308" s="202"/>
    </row>
    <row r="309" spans="1:22" x14ac:dyDescent="0.2">
      <c r="A309" s="199">
        <v>116191203</v>
      </c>
      <c r="B309" s="200" t="s">
        <v>350</v>
      </c>
      <c r="C309" s="200" t="s">
        <v>348</v>
      </c>
      <c r="D309" s="197">
        <f>INDEX('BEFC_17-18'!$F$1:$F$505,MATCH('Base Analysis'!$A309,'BEFC_17-18'!A:A,0))</f>
        <v>1.4724999999999999</v>
      </c>
      <c r="E309" s="197">
        <f t="shared" si="36"/>
        <v>31</v>
      </c>
      <c r="F309" s="201">
        <f t="shared" si="37"/>
        <v>12484.164694992043</v>
      </c>
      <c r="G309" s="211">
        <f t="shared" si="38"/>
        <v>425</v>
      </c>
      <c r="H309" s="202">
        <f t="shared" si="39"/>
        <v>11014.861789699222</v>
      </c>
      <c r="I309" s="211">
        <f t="shared" si="40"/>
        <v>343</v>
      </c>
      <c r="K309" s="202">
        <f>INDEX('LECI_17-18'!$L$1:$L$506,MATCH('Base Analysis'!$A309,'LECI_17-18'!A:A,0))</f>
        <v>21200833.199999999</v>
      </c>
      <c r="L309" s="203">
        <f>INDEX('BEFC_17-18'!$T$1:$T$506,MATCH('Base Analysis'!$A309,'BEFC_17-18'!A:A,0))</f>
        <v>1698.2180000000001</v>
      </c>
      <c r="M309" s="203">
        <f>INDEX('BEFC_17-18'!$Z$1:$Z$506,MATCH('Base Analysis'!$A309,'BEFC_17-18'!A:A,0))</f>
        <v>226.53</v>
      </c>
      <c r="O309" s="202">
        <f>INDEX('BEFC_17-18'!$AF$1:$AF$505,MATCH('Base Analysis'!$A309,'BEFC_17-18'!A:A,0))</f>
        <v>5370738.1699999999</v>
      </c>
      <c r="P309" s="203">
        <f>INDEX('BEFC_17-18'!$AC$1:$AC$506,MATCH('Base Analysis'!$A309,'BEFC_17-18'!A:A,0))</f>
        <v>2876.7809999999999</v>
      </c>
      <c r="Q309" s="201">
        <f t="shared" si="41"/>
        <v>5351439.0674247928</v>
      </c>
      <c r="R309" s="201">
        <f t="shared" si="42"/>
        <v>19299.102575207129</v>
      </c>
      <c r="S309" s="204">
        <f t="shared" si="43"/>
        <v>1.0036063388430758</v>
      </c>
      <c r="U309" s="203">
        <f t="shared" si="44"/>
        <v>1924.748</v>
      </c>
      <c r="V309" s="202"/>
    </row>
    <row r="310" spans="1:22" x14ac:dyDescent="0.2">
      <c r="A310" s="199">
        <v>116191503</v>
      </c>
      <c r="B310" s="200" t="s">
        <v>351</v>
      </c>
      <c r="C310" s="200" t="s">
        <v>348</v>
      </c>
      <c r="D310" s="197">
        <f>INDEX('BEFC_17-18'!$F$1:$F$505,MATCH('Base Analysis'!$A310,'BEFC_17-18'!A:A,0))</f>
        <v>1.0144</v>
      </c>
      <c r="E310" s="197">
        <f t="shared" si="36"/>
        <v>268</v>
      </c>
      <c r="F310" s="201">
        <f t="shared" si="37"/>
        <v>12855.524971383884</v>
      </c>
      <c r="G310" s="211">
        <f t="shared" si="38"/>
        <v>391</v>
      </c>
      <c r="H310" s="202">
        <f t="shared" si="39"/>
        <v>11772.020995260071</v>
      </c>
      <c r="I310" s="211">
        <f t="shared" si="40"/>
        <v>265</v>
      </c>
      <c r="K310" s="202">
        <f>INDEX('LECI_17-18'!$L$1:$L$506,MATCH('Base Analysis'!$A310,'LECI_17-18'!A:A,0))</f>
        <v>24393770.010000002</v>
      </c>
      <c r="L310" s="203">
        <f>INDEX('BEFC_17-18'!$T$1:$T$506,MATCH('Base Analysis'!$A310,'BEFC_17-18'!A:A,0))</f>
        <v>1897.5319999999999</v>
      </c>
      <c r="M310" s="203">
        <f>INDEX('BEFC_17-18'!$Z$1:$Z$506,MATCH('Base Analysis'!$A310,'BEFC_17-18'!A:A,0))</f>
        <v>174.65</v>
      </c>
      <c r="O310" s="202">
        <f>INDEX('BEFC_17-18'!$AF$1:$AF$505,MATCH('Base Analysis'!$A310,'BEFC_17-18'!A:A,0))</f>
        <v>6133595.1100000003</v>
      </c>
      <c r="P310" s="203">
        <f>INDEX('BEFC_17-18'!$AC$1:$AC$506,MATCH('Base Analysis'!$A310,'BEFC_17-18'!A:A,0))</f>
        <v>2158.989</v>
      </c>
      <c r="Q310" s="201">
        <f t="shared" si="41"/>
        <v>4016189.6511206059</v>
      </c>
      <c r="R310" s="201">
        <f t="shared" si="42"/>
        <v>2117405.4588793945</v>
      </c>
      <c r="S310" s="204">
        <f t="shared" si="43"/>
        <v>1.5272174978810056</v>
      </c>
      <c r="U310" s="203">
        <f t="shared" si="44"/>
        <v>2072.1819999999998</v>
      </c>
      <c r="V310" s="202"/>
    </row>
    <row r="311" spans="1:22" x14ac:dyDescent="0.2">
      <c r="A311" s="199">
        <v>116195004</v>
      </c>
      <c r="B311" s="200" t="s">
        <v>352</v>
      </c>
      <c r="C311" s="200" t="s">
        <v>348</v>
      </c>
      <c r="D311" s="197">
        <f>INDEX('BEFC_17-18'!$F$1:$F$505,MATCH('Base Analysis'!$A311,'BEFC_17-18'!A:A,0))</f>
        <v>1.0219</v>
      </c>
      <c r="E311" s="197">
        <f t="shared" si="36"/>
        <v>263</v>
      </c>
      <c r="F311" s="201">
        <f t="shared" si="37"/>
        <v>15604.050767532317</v>
      </c>
      <c r="G311" s="211">
        <f t="shared" si="38"/>
        <v>142</v>
      </c>
      <c r="H311" s="202">
        <f t="shared" si="39"/>
        <v>11907.57890660564</v>
      </c>
      <c r="I311" s="211">
        <f t="shared" si="40"/>
        <v>248</v>
      </c>
      <c r="K311" s="202">
        <f>INDEX('LECI_17-18'!$L$1:$L$506,MATCH('Base Analysis'!$A311,'LECI_17-18'!A:A,0))</f>
        <v>11561759</v>
      </c>
      <c r="L311" s="203">
        <f>INDEX('BEFC_17-18'!$T$1:$T$506,MATCH('Base Analysis'!$A311,'BEFC_17-18'!A:A,0))</f>
        <v>740.94600000000003</v>
      </c>
      <c r="M311" s="203">
        <f>INDEX('BEFC_17-18'!$Z$1:$Z$506,MATCH('Base Analysis'!$A311,'BEFC_17-18'!A:A,0))</f>
        <v>230.012</v>
      </c>
      <c r="O311" s="202">
        <f>INDEX('BEFC_17-18'!$AF$1:$AF$505,MATCH('Base Analysis'!$A311,'BEFC_17-18'!A:A,0))</f>
        <v>3976282.08</v>
      </c>
      <c r="P311" s="203">
        <f>INDEX('BEFC_17-18'!$AC$1:$AC$506,MATCH('Base Analysis'!$A311,'BEFC_17-18'!A:A,0))</f>
        <v>950.59900000000005</v>
      </c>
      <c r="Q311" s="201">
        <f t="shared" si="41"/>
        <v>1768321.129086622</v>
      </c>
      <c r="R311" s="201">
        <f t="shared" si="42"/>
        <v>2207960.950913378</v>
      </c>
      <c r="S311" s="204">
        <f t="shared" si="43"/>
        <v>2.2486198997428932</v>
      </c>
      <c r="U311" s="203">
        <f t="shared" si="44"/>
        <v>970.95800000000008</v>
      </c>
      <c r="V311" s="202"/>
    </row>
    <row r="312" spans="1:22" x14ac:dyDescent="0.2">
      <c r="A312" s="199">
        <v>116197503</v>
      </c>
      <c r="B312" s="200" t="s">
        <v>353</v>
      </c>
      <c r="C312" s="200" t="s">
        <v>348</v>
      </c>
      <c r="D312" s="197">
        <f>INDEX('BEFC_17-18'!$F$1:$F$505,MATCH('Base Analysis'!$A312,'BEFC_17-18'!A:A,0))</f>
        <v>1.0274000000000001</v>
      </c>
      <c r="E312" s="197">
        <f t="shared" si="36"/>
        <v>262</v>
      </c>
      <c r="F312" s="201">
        <f t="shared" si="37"/>
        <v>12748.235401173599</v>
      </c>
      <c r="G312" s="211">
        <f t="shared" si="38"/>
        <v>402</v>
      </c>
      <c r="H312" s="202">
        <f t="shared" si="39"/>
        <v>10729.663940521295</v>
      </c>
      <c r="I312" s="211">
        <f t="shared" si="40"/>
        <v>375</v>
      </c>
      <c r="K312" s="202">
        <f>INDEX('LECI_17-18'!$L$1:$L$506,MATCH('Base Analysis'!$A312,'LECI_17-18'!A:A,0))</f>
        <v>18772630.760000002</v>
      </c>
      <c r="L312" s="203">
        <f>INDEX('BEFC_17-18'!$T$1:$T$506,MATCH('Base Analysis'!$A312,'BEFC_17-18'!A:A,0))</f>
        <v>1472.567</v>
      </c>
      <c r="M312" s="203">
        <f>INDEX('BEFC_17-18'!$Z$1:$Z$506,MATCH('Base Analysis'!$A312,'BEFC_17-18'!A:A,0))</f>
        <v>277.03399999999999</v>
      </c>
      <c r="O312" s="202">
        <f>INDEX('BEFC_17-18'!$AF$1:$AF$505,MATCH('Base Analysis'!$A312,'BEFC_17-18'!A:A,0))</f>
        <v>4374782.37</v>
      </c>
      <c r="P312" s="203">
        <f>INDEX('BEFC_17-18'!$AC$1:$AC$506,MATCH('Base Analysis'!$A312,'BEFC_17-18'!A:A,0))</f>
        <v>1742.2660000000001</v>
      </c>
      <c r="Q312" s="201">
        <f t="shared" si="41"/>
        <v>3240994.1313732001</v>
      </c>
      <c r="R312" s="201">
        <f t="shared" si="42"/>
        <v>1133788.2386268</v>
      </c>
      <c r="S312" s="204">
        <f t="shared" si="43"/>
        <v>1.3498273038052115</v>
      </c>
      <c r="U312" s="203">
        <f t="shared" si="44"/>
        <v>1749.6010000000001</v>
      </c>
      <c r="V312" s="202"/>
    </row>
    <row r="313" spans="1:22" x14ac:dyDescent="0.2">
      <c r="A313" s="199">
        <v>116471803</v>
      </c>
      <c r="B313" s="200" t="s">
        <v>354</v>
      </c>
      <c r="C313" s="200" t="s">
        <v>355</v>
      </c>
      <c r="D313" s="197">
        <f>INDEX('BEFC_17-18'!$F$1:$F$505,MATCH('Base Analysis'!$A313,'BEFC_17-18'!A:A,0))</f>
        <v>0.98</v>
      </c>
      <c r="E313" s="197">
        <f t="shared" si="36"/>
        <v>290</v>
      </c>
      <c r="F313" s="201">
        <f t="shared" si="37"/>
        <v>14853.80895232862</v>
      </c>
      <c r="G313" s="211">
        <f t="shared" si="38"/>
        <v>188</v>
      </c>
      <c r="H313" s="202">
        <f t="shared" si="39"/>
        <v>13020.662417793017</v>
      </c>
      <c r="I313" s="211">
        <f t="shared" si="40"/>
        <v>153</v>
      </c>
      <c r="K313" s="202">
        <f>INDEX('LECI_17-18'!$L$1:$L$506,MATCH('Base Analysis'!$A313,'LECI_17-18'!A:A,0))</f>
        <v>35683008.170000002</v>
      </c>
      <c r="L313" s="203">
        <f>INDEX('BEFC_17-18'!$T$1:$T$506,MATCH('Base Analysis'!$A313,'BEFC_17-18'!A:A,0))</f>
        <v>2402.2800000000002</v>
      </c>
      <c r="M313" s="203">
        <f>INDEX('BEFC_17-18'!$Z$1:$Z$506,MATCH('Base Analysis'!$A313,'BEFC_17-18'!A:A,0))</f>
        <v>338.21100000000001</v>
      </c>
      <c r="O313" s="202">
        <f>INDEX('BEFC_17-18'!$AF$1:$AF$505,MATCH('Base Analysis'!$A313,'BEFC_17-18'!A:A,0))</f>
        <v>6892905.04</v>
      </c>
      <c r="P313" s="203">
        <f>INDEX('BEFC_17-18'!$AC$1:$AC$506,MATCH('Base Analysis'!$A313,'BEFC_17-18'!A:A,0))</f>
        <v>2380.3049999999998</v>
      </c>
      <c r="Q313" s="201">
        <f t="shared" si="41"/>
        <v>4427885.6017842758</v>
      </c>
      <c r="R313" s="201">
        <f t="shared" si="42"/>
        <v>2465019.4382157242</v>
      </c>
      <c r="S313" s="204">
        <f t="shared" si="43"/>
        <v>1.5567035058950962</v>
      </c>
      <c r="U313" s="203">
        <f t="shared" si="44"/>
        <v>2740.491</v>
      </c>
      <c r="V313" s="202"/>
    </row>
    <row r="314" spans="1:22" x14ac:dyDescent="0.2">
      <c r="A314" s="199">
        <v>116493503</v>
      </c>
      <c r="B314" s="200" t="s">
        <v>356</v>
      </c>
      <c r="C314" s="200" t="s">
        <v>357</v>
      </c>
      <c r="D314" s="197">
        <f>INDEX('BEFC_17-18'!$F$1:$F$505,MATCH('Base Analysis'!$A314,'BEFC_17-18'!A:A,0))</f>
        <v>1.0922000000000001</v>
      </c>
      <c r="E314" s="197">
        <f t="shared" si="36"/>
        <v>202</v>
      </c>
      <c r="F314" s="201">
        <f t="shared" si="37"/>
        <v>12791.766854947817</v>
      </c>
      <c r="G314" s="211">
        <f t="shared" si="38"/>
        <v>396</v>
      </c>
      <c r="H314" s="202">
        <f t="shared" si="39"/>
        <v>9805.8012266494061</v>
      </c>
      <c r="I314" s="211">
        <f t="shared" si="40"/>
        <v>452</v>
      </c>
      <c r="K314" s="202">
        <f>INDEX('LECI_17-18'!$L$1:$L$506,MATCH('Base Analysis'!$A314,'LECI_17-18'!A:A,0))</f>
        <v>15997537.130000001</v>
      </c>
      <c r="L314" s="203">
        <f>INDEX('BEFC_17-18'!$T$1:$T$506,MATCH('Base Analysis'!$A314,'BEFC_17-18'!A:A,0))</f>
        <v>1250.6120000000001</v>
      </c>
      <c r="M314" s="203">
        <f>INDEX('BEFC_17-18'!$Z$1:$Z$506,MATCH('Base Analysis'!$A314,'BEFC_17-18'!A:A,0))</f>
        <v>380.82400000000001</v>
      </c>
      <c r="O314" s="202">
        <f>INDEX('BEFC_17-18'!$AF$1:$AF$505,MATCH('Base Analysis'!$A314,'BEFC_17-18'!A:A,0))</f>
        <v>5999603.5899999999</v>
      </c>
      <c r="P314" s="203">
        <f>INDEX('BEFC_17-18'!$AC$1:$AC$506,MATCH('Base Analysis'!$A314,'BEFC_17-18'!A:A,0))</f>
        <v>2022.076</v>
      </c>
      <c r="Q314" s="201">
        <f t="shared" si="41"/>
        <v>3761501.6588687343</v>
      </c>
      <c r="R314" s="201">
        <f t="shared" si="42"/>
        <v>2238101.9311312656</v>
      </c>
      <c r="S314" s="204">
        <f t="shared" si="43"/>
        <v>1.5950022448758858</v>
      </c>
      <c r="U314" s="203">
        <f t="shared" si="44"/>
        <v>1631.4360000000001</v>
      </c>
      <c r="V314" s="202"/>
    </row>
    <row r="315" spans="1:22" x14ac:dyDescent="0.2">
      <c r="A315" s="199">
        <v>116495003</v>
      </c>
      <c r="B315" s="200" t="s">
        <v>358</v>
      </c>
      <c r="C315" s="200" t="s">
        <v>357</v>
      </c>
      <c r="D315" s="197">
        <f>INDEX('BEFC_17-18'!$F$1:$F$505,MATCH('Base Analysis'!$A315,'BEFC_17-18'!A:A,0))</f>
        <v>1.1519999999999999</v>
      </c>
      <c r="E315" s="197">
        <f t="shared" si="36"/>
        <v>167</v>
      </c>
      <c r="F315" s="201">
        <f t="shared" si="37"/>
        <v>13067.526258420639</v>
      </c>
      <c r="G315" s="211">
        <f t="shared" si="38"/>
        <v>377</v>
      </c>
      <c r="H315" s="202">
        <f t="shared" si="39"/>
        <v>11015.410441581604</v>
      </c>
      <c r="I315" s="211">
        <f t="shared" si="40"/>
        <v>342</v>
      </c>
      <c r="K315" s="202">
        <f>INDEX('LECI_17-18'!$L$1:$L$506,MATCH('Base Analysis'!$A315,'LECI_17-18'!A:A,0))</f>
        <v>27669389.18</v>
      </c>
      <c r="L315" s="203">
        <f>INDEX('BEFC_17-18'!$T$1:$T$506,MATCH('Base Analysis'!$A315,'BEFC_17-18'!A:A,0))</f>
        <v>2117.4160000000002</v>
      </c>
      <c r="M315" s="203">
        <f>INDEX('BEFC_17-18'!$Z$1:$Z$506,MATCH('Base Analysis'!$A315,'BEFC_17-18'!A:A,0))</f>
        <v>394.464</v>
      </c>
      <c r="O315" s="202">
        <f>INDEX('BEFC_17-18'!$AF$1:$AF$505,MATCH('Base Analysis'!$A315,'BEFC_17-18'!A:A,0))</f>
        <v>8813722.2300000004</v>
      </c>
      <c r="P315" s="203">
        <f>INDEX('BEFC_17-18'!$AC$1:$AC$506,MATCH('Base Analysis'!$A315,'BEFC_17-18'!A:A,0))</f>
        <v>2761.39</v>
      </c>
      <c r="Q315" s="201">
        <f t="shared" si="41"/>
        <v>5136786.681501355</v>
      </c>
      <c r="R315" s="201">
        <f t="shared" si="42"/>
        <v>3676935.5484986454</v>
      </c>
      <c r="S315" s="204">
        <f t="shared" si="43"/>
        <v>1.7158046024648173</v>
      </c>
      <c r="U315" s="203">
        <f t="shared" si="44"/>
        <v>2511.88</v>
      </c>
      <c r="V315" s="202"/>
    </row>
    <row r="316" spans="1:22" x14ac:dyDescent="0.2">
      <c r="A316" s="199">
        <v>116495103</v>
      </c>
      <c r="B316" s="200" t="s">
        <v>359</v>
      </c>
      <c r="C316" s="200" t="s">
        <v>357</v>
      </c>
      <c r="D316" s="197">
        <f>INDEX('BEFC_17-18'!$F$1:$F$505,MATCH('Base Analysis'!$A316,'BEFC_17-18'!A:A,0))</f>
        <v>1.5098</v>
      </c>
      <c r="E316" s="197">
        <f t="shared" si="36"/>
        <v>25</v>
      </c>
      <c r="F316" s="201">
        <f t="shared" si="37"/>
        <v>11115.815775965024</v>
      </c>
      <c r="G316" s="211">
        <f t="shared" si="38"/>
        <v>496</v>
      </c>
      <c r="H316" s="202">
        <f t="shared" si="39"/>
        <v>8888.9099612005029</v>
      </c>
      <c r="I316" s="211">
        <f t="shared" si="40"/>
        <v>486</v>
      </c>
      <c r="K316" s="202">
        <f>INDEX('LECI_17-18'!$L$1:$L$506,MATCH('Base Analysis'!$A316,'LECI_17-18'!A:A,0))</f>
        <v>16912057.870000001</v>
      </c>
      <c r="L316" s="203">
        <f>INDEX('BEFC_17-18'!$T$1:$T$506,MATCH('Base Analysis'!$A316,'BEFC_17-18'!A:A,0))</f>
        <v>1521.441</v>
      </c>
      <c r="M316" s="203">
        <f>INDEX('BEFC_17-18'!$Z$1:$Z$506,MATCH('Base Analysis'!$A316,'BEFC_17-18'!A:A,0))</f>
        <v>381.161</v>
      </c>
      <c r="O316" s="202">
        <f>INDEX('BEFC_17-18'!$AF$1:$AF$505,MATCH('Base Analysis'!$A316,'BEFC_17-18'!A:A,0))</f>
        <v>7870323.4800000004</v>
      </c>
      <c r="P316" s="203">
        <f>INDEX('BEFC_17-18'!$AC$1:$AC$506,MATCH('Base Analysis'!$A316,'BEFC_17-18'!A:A,0))</f>
        <v>2759.098</v>
      </c>
      <c r="Q316" s="201">
        <f t="shared" si="41"/>
        <v>5132523.0624276279</v>
      </c>
      <c r="R316" s="201">
        <f t="shared" si="42"/>
        <v>2737800.4175723726</v>
      </c>
      <c r="S316" s="204">
        <f t="shared" si="43"/>
        <v>1.5334219416595125</v>
      </c>
      <c r="U316" s="203">
        <f t="shared" si="44"/>
        <v>1902.6020000000001</v>
      </c>
      <c r="V316" s="202"/>
    </row>
    <row r="317" spans="1:22" x14ac:dyDescent="0.2">
      <c r="A317" s="199">
        <v>116496503</v>
      </c>
      <c r="B317" s="200" t="s">
        <v>360</v>
      </c>
      <c r="C317" s="200" t="s">
        <v>357</v>
      </c>
      <c r="D317" s="197">
        <f>INDEX('BEFC_17-18'!$F$1:$F$505,MATCH('Base Analysis'!$A317,'BEFC_17-18'!A:A,0))</f>
        <v>1.45</v>
      </c>
      <c r="E317" s="197">
        <f t="shared" si="36"/>
        <v>33</v>
      </c>
      <c r="F317" s="201">
        <f t="shared" si="37"/>
        <v>11566.338244221846</v>
      </c>
      <c r="G317" s="211">
        <f t="shared" si="38"/>
        <v>484</v>
      </c>
      <c r="H317" s="202">
        <f t="shared" si="39"/>
        <v>9673.1459627253389</v>
      </c>
      <c r="I317" s="211">
        <f t="shared" si="40"/>
        <v>458</v>
      </c>
      <c r="K317" s="202">
        <f>INDEX('LECI_17-18'!$L$1:$L$506,MATCH('Base Analysis'!$A317,'LECI_17-18'!A:A,0))</f>
        <v>27740057.93</v>
      </c>
      <c r="L317" s="203">
        <f>INDEX('BEFC_17-18'!$T$1:$T$506,MATCH('Base Analysis'!$A317,'BEFC_17-18'!A:A,0))</f>
        <v>2398.3440000000001</v>
      </c>
      <c r="M317" s="203">
        <f>INDEX('BEFC_17-18'!$Z$1:$Z$506,MATCH('Base Analysis'!$A317,'BEFC_17-18'!A:A,0))</f>
        <v>469.39499999999998</v>
      </c>
      <c r="O317" s="202">
        <f>INDEX('BEFC_17-18'!$AF$1:$AF$505,MATCH('Base Analysis'!$A317,'BEFC_17-18'!A:A,0))</f>
        <v>11864431.65</v>
      </c>
      <c r="P317" s="203">
        <f>INDEX('BEFC_17-18'!$AC$1:$AC$506,MATCH('Base Analysis'!$A317,'BEFC_17-18'!A:A,0))</f>
        <v>3801.91</v>
      </c>
      <c r="Q317" s="201">
        <f t="shared" si="41"/>
        <v>7072380.4505219543</v>
      </c>
      <c r="R317" s="201">
        <f t="shared" si="42"/>
        <v>4792051.199478046</v>
      </c>
      <c r="S317" s="204">
        <f t="shared" si="43"/>
        <v>1.6775725985052719</v>
      </c>
      <c r="U317" s="203">
        <f t="shared" si="44"/>
        <v>2867.739</v>
      </c>
      <c r="V317" s="202"/>
    </row>
    <row r="318" spans="1:22" x14ac:dyDescent="0.2">
      <c r="A318" s="199">
        <v>116496603</v>
      </c>
      <c r="B318" s="200" t="s">
        <v>361</v>
      </c>
      <c r="C318" s="200" t="s">
        <v>357</v>
      </c>
      <c r="D318" s="197">
        <f>INDEX('BEFC_17-18'!$F$1:$F$505,MATCH('Base Analysis'!$A318,'BEFC_17-18'!A:A,0))</f>
        <v>1.2643</v>
      </c>
      <c r="E318" s="197">
        <f t="shared" si="36"/>
        <v>96</v>
      </c>
      <c r="F318" s="201">
        <f t="shared" si="37"/>
        <v>13360.259988002073</v>
      </c>
      <c r="G318" s="211">
        <f t="shared" si="38"/>
        <v>343</v>
      </c>
      <c r="H318" s="202">
        <f t="shared" si="39"/>
        <v>10989.962432705001</v>
      </c>
      <c r="I318" s="211">
        <f t="shared" si="40"/>
        <v>348</v>
      </c>
      <c r="K318" s="202">
        <f>INDEX('LECI_17-18'!$L$1:$L$506,MATCH('Base Analysis'!$A318,'LECI_17-18'!A:A,0))</f>
        <v>39241408.270000003</v>
      </c>
      <c r="L318" s="203">
        <f>INDEX('BEFC_17-18'!$T$1:$T$506,MATCH('Base Analysis'!$A318,'BEFC_17-18'!A:A,0))</f>
        <v>2937.174</v>
      </c>
      <c r="M318" s="203">
        <f>INDEX('BEFC_17-18'!$Z$1:$Z$506,MATCH('Base Analysis'!$A318,'BEFC_17-18'!A:A,0))</f>
        <v>633.48500000000001</v>
      </c>
      <c r="O318" s="202">
        <f>INDEX('BEFC_17-18'!$AF$1:$AF$505,MATCH('Base Analysis'!$A318,'BEFC_17-18'!A:A,0))</f>
        <v>11804952.85</v>
      </c>
      <c r="P318" s="203">
        <f>INDEX('BEFC_17-18'!$AC$1:$AC$506,MATCH('Base Analysis'!$A318,'BEFC_17-18'!A:A,0))</f>
        <v>5655.1639999999998</v>
      </c>
      <c r="Q318" s="201">
        <f t="shared" si="41"/>
        <v>10519836.429083154</v>
      </c>
      <c r="R318" s="201">
        <f t="shared" si="42"/>
        <v>1285116.420916846</v>
      </c>
      <c r="S318" s="204">
        <f t="shared" si="43"/>
        <v>1.1221612550328266</v>
      </c>
      <c r="U318" s="203">
        <f t="shared" si="44"/>
        <v>3570.6590000000001</v>
      </c>
      <c r="V318" s="202"/>
    </row>
    <row r="319" spans="1:22" x14ac:dyDescent="0.2">
      <c r="A319" s="199">
        <v>116498003</v>
      </c>
      <c r="B319" s="200" t="s">
        <v>362</v>
      </c>
      <c r="C319" s="200" t="s">
        <v>357</v>
      </c>
      <c r="D319" s="197">
        <f>INDEX('BEFC_17-18'!$F$1:$F$505,MATCH('Base Analysis'!$A319,'BEFC_17-18'!A:A,0))</f>
        <v>1.0447</v>
      </c>
      <c r="E319" s="197">
        <f t="shared" si="36"/>
        <v>246</v>
      </c>
      <c r="F319" s="201">
        <f t="shared" si="37"/>
        <v>12330.13877781315</v>
      </c>
      <c r="G319" s="211">
        <f t="shared" si="38"/>
        <v>440</v>
      </c>
      <c r="H319" s="202">
        <f t="shared" si="39"/>
        <v>10430.895974750574</v>
      </c>
      <c r="I319" s="211">
        <f t="shared" si="40"/>
        <v>409</v>
      </c>
      <c r="K319" s="202">
        <f>INDEX('LECI_17-18'!$L$1:$L$506,MATCH('Base Analysis'!$A319,'LECI_17-18'!A:A,0))</f>
        <v>19056130.84</v>
      </c>
      <c r="L319" s="203">
        <f>INDEX('BEFC_17-18'!$T$1:$T$506,MATCH('Base Analysis'!$A319,'BEFC_17-18'!A:A,0))</f>
        <v>1545.492</v>
      </c>
      <c r="M319" s="203">
        <f>INDEX('BEFC_17-18'!$Z$1:$Z$506,MATCH('Base Analysis'!$A319,'BEFC_17-18'!A:A,0))</f>
        <v>281.40100000000001</v>
      </c>
      <c r="O319" s="202">
        <f>INDEX('BEFC_17-18'!$AF$1:$AF$505,MATCH('Base Analysis'!$A319,'BEFC_17-18'!A:A,0))</f>
        <v>6119901.5599999996</v>
      </c>
      <c r="P319" s="203">
        <f>INDEX('BEFC_17-18'!$AC$1:$AC$506,MATCH('Base Analysis'!$A319,'BEFC_17-18'!A:A,0))</f>
        <v>1614.865</v>
      </c>
      <c r="Q319" s="201">
        <f t="shared" si="41"/>
        <v>3004000.5303208479</v>
      </c>
      <c r="R319" s="201">
        <f t="shared" si="42"/>
        <v>3115901.0296791517</v>
      </c>
      <c r="S319" s="204">
        <f t="shared" si="43"/>
        <v>2.0372504925444712</v>
      </c>
      <c r="U319" s="203">
        <f t="shared" si="44"/>
        <v>1826.893</v>
      </c>
      <c r="V319" s="202"/>
    </row>
    <row r="320" spans="1:22" x14ac:dyDescent="0.2">
      <c r="A320" s="199">
        <v>116555003</v>
      </c>
      <c r="B320" s="200" t="s">
        <v>363</v>
      </c>
      <c r="C320" s="200" t="s">
        <v>364</v>
      </c>
      <c r="D320" s="197">
        <f>INDEX('BEFC_17-18'!$F$1:$F$505,MATCH('Base Analysis'!$A320,'BEFC_17-18'!A:A,0))</f>
        <v>1.1321000000000001</v>
      </c>
      <c r="E320" s="197">
        <f t="shared" si="36"/>
        <v>177</v>
      </c>
      <c r="F320" s="201">
        <f t="shared" si="37"/>
        <v>12751.234145449151</v>
      </c>
      <c r="G320" s="211">
        <f t="shared" si="38"/>
        <v>399</v>
      </c>
      <c r="H320" s="202">
        <f t="shared" si="39"/>
        <v>10628.893284530335</v>
      </c>
      <c r="I320" s="211">
        <f t="shared" si="40"/>
        <v>381</v>
      </c>
      <c r="K320" s="202">
        <f>INDEX('LECI_17-18'!$L$1:$L$506,MATCH('Base Analysis'!$A320,'LECI_17-18'!A:A,0))</f>
        <v>28022545.699999999</v>
      </c>
      <c r="L320" s="203">
        <f>INDEX('BEFC_17-18'!$T$1:$T$506,MATCH('Base Analysis'!$A320,'BEFC_17-18'!A:A,0))</f>
        <v>2197.634</v>
      </c>
      <c r="M320" s="203">
        <f>INDEX('BEFC_17-18'!$Z$1:$Z$506,MATCH('Base Analysis'!$A320,'BEFC_17-18'!A:A,0))</f>
        <v>438.81599999999997</v>
      </c>
      <c r="O320" s="202">
        <f>INDEX('BEFC_17-18'!$AF$1:$AF$505,MATCH('Base Analysis'!$A320,'BEFC_17-18'!A:A,0))</f>
        <v>8265002.25</v>
      </c>
      <c r="P320" s="203">
        <f>INDEX('BEFC_17-18'!$AC$1:$AC$506,MATCH('Base Analysis'!$A320,'BEFC_17-18'!A:A,0))</f>
        <v>3699.904</v>
      </c>
      <c r="Q320" s="201">
        <f t="shared" si="41"/>
        <v>6882627.0791281164</v>
      </c>
      <c r="R320" s="201">
        <f t="shared" si="42"/>
        <v>1382375.1708718836</v>
      </c>
      <c r="S320" s="204">
        <f t="shared" si="43"/>
        <v>1.2008499305539886</v>
      </c>
      <c r="U320" s="203">
        <f t="shared" si="44"/>
        <v>2636.45</v>
      </c>
      <c r="V320" s="202"/>
    </row>
    <row r="321" spans="1:22" x14ac:dyDescent="0.2">
      <c r="A321" s="199">
        <v>116557103</v>
      </c>
      <c r="B321" s="200" t="s">
        <v>365</v>
      </c>
      <c r="C321" s="200" t="s">
        <v>364</v>
      </c>
      <c r="D321" s="197">
        <f>INDEX('BEFC_17-18'!$F$1:$F$505,MATCH('Base Analysis'!$A321,'BEFC_17-18'!A:A,0))</f>
        <v>1.0328999999999999</v>
      </c>
      <c r="E321" s="197">
        <f t="shared" si="36"/>
        <v>258</v>
      </c>
      <c r="F321" s="201">
        <f t="shared" si="37"/>
        <v>13918.143711871498</v>
      </c>
      <c r="G321" s="211">
        <f t="shared" si="38"/>
        <v>267</v>
      </c>
      <c r="H321" s="202">
        <f t="shared" si="39"/>
        <v>11857.847404363083</v>
      </c>
      <c r="I321" s="211">
        <f t="shared" si="40"/>
        <v>255</v>
      </c>
      <c r="K321" s="202">
        <f>INDEX('LECI_17-18'!$L$1:$L$506,MATCH('Base Analysis'!$A321,'LECI_17-18'!A:A,0))</f>
        <v>37917755.640000001</v>
      </c>
      <c r="L321" s="203">
        <f>INDEX('BEFC_17-18'!$T$1:$T$506,MATCH('Base Analysis'!$A321,'BEFC_17-18'!A:A,0))</f>
        <v>2724.34</v>
      </c>
      <c r="M321" s="203">
        <f>INDEX('BEFC_17-18'!$Z$1:$Z$506,MATCH('Base Analysis'!$A321,'BEFC_17-18'!A:A,0))</f>
        <v>473.35300000000001</v>
      </c>
      <c r="O321" s="202">
        <f>INDEX('BEFC_17-18'!$AF$1:$AF$505,MATCH('Base Analysis'!$A321,'BEFC_17-18'!A:A,0))</f>
        <v>7258031.3799999999</v>
      </c>
      <c r="P321" s="203">
        <f>INDEX('BEFC_17-18'!$AC$1:$AC$506,MATCH('Base Analysis'!$A321,'BEFC_17-18'!A:A,0))</f>
        <v>3839.37</v>
      </c>
      <c r="Q321" s="201">
        <f t="shared" si="41"/>
        <v>7142064.2072854089</v>
      </c>
      <c r="R321" s="201">
        <f t="shared" si="42"/>
        <v>115967.17271459103</v>
      </c>
      <c r="S321" s="204">
        <f t="shared" si="43"/>
        <v>1.0162372066882703</v>
      </c>
      <c r="U321" s="203">
        <f t="shared" si="44"/>
        <v>3197.6930000000002</v>
      </c>
      <c r="V321" s="202"/>
    </row>
    <row r="322" spans="1:22" x14ac:dyDescent="0.2">
      <c r="A322" s="199">
        <v>116604003</v>
      </c>
      <c r="B322" s="200" t="s">
        <v>366</v>
      </c>
      <c r="C322" s="200" t="s">
        <v>367</v>
      </c>
      <c r="D322" s="197">
        <f>INDEX('BEFC_17-18'!$F$1:$F$505,MATCH('Base Analysis'!$A322,'BEFC_17-18'!A:A,0))</f>
        <v>1.0679000000000001</v>
      </c>
      <c r="E322" s="197">
        <f t="shared" ref="E322:E385" si="45">RANK(D322,$D$2:$D$501)</f>
        <v>224</v>
      </c>
      <c r="F322" s="201">
        <f t="shared" ref="F322:F385" si="46">K322/L322</f>
        <v>15325.343931210182</v>
      </c>
      <c r="G322" s="211">
        <f t="shared" ref="G322:G385" si="47">RANK(F322,$F$2:$F$501,0)</f>
        <v>149</v>
      </c>
      <c r="H322" s="202">
        <f t="shared" ref="H322:H385" si="48">K322/(L322+M322)</f>
        <v>13104.482756963765</v>
      </c>
      <c r="I322" s="211">
        <f t="shared" ref="I322:I385" si="49">RANK(H322,$H$2:$H$501,0)</f>
        <v>147</v>
      </c>
      <c r="K322" s="202">
        <f>INDEX('LECI_17-18'!$L$1:$L$506,MATCH('Base Analysis'!$A322,'LECI_17-18'!A:A,0))</f>
        <v>29999345.420000002</v>
      </c>
      <c r="L322" s="203">
        <f>INDEX('BEFC_17-18'!$T$1:$T$506,MATCH('Base Analysis'!$A322,'BEFC_17-18'!A:A,0))</f>
        <v>1957.499</v>
      </c>
      <c r="M322" s="203">
        <f>INDEX('BEFC_17-18'!$Z$1:$Z$506,MATCH('Base Analysis'!$A322,'BEFC_17-18'!A:A,0))</f>
        <v>331.74400000000003</v>
      </c>
      <c r="O322" s="202">
        <f>INDEX('BEFC_17-18'!$AF$1:$AF$505,MATCH('Base Analysis'!$A322,'BEFC_17-18'!A:A,0))</f>
        <v>3099359.74</v>
      </c>
      <c r="P322" s="203">
        <f>INDEX('BEFC_17-18'!$AC$1:$AC$506,MATCH('Base Analysis'!$A322,'BEFC_17-18'!A:A,0))</f>
        <v>3415.1790000000001</v>
      </c>
      <c r="Q322" s="201">
        <f t="shared" ref="Q322:Q385" si="50">(P322/$P$503)*$O$503</f>
        <v>6352976.5814112164</v>
      </c>
      <c r="R322" s="201">
        <f t="shared" ref="R322:R385" si="51">O322-Q322</f>
        <v>-3253616.8414112162</v>
      </c>
      <c r="S322" s="204">
        <f t="shared" ref="S322:S385" si="52">O322/Q322</f>
        <v>0.48785946245555417</v>
      </c>
      <c r="U322" s="203">
        <f t="shared" ref="U322:U385" si="53">L322+M322</f>
        <v>2289.2429999999999</v>
      </c>
      <c r="V322" s="202"/>
    </row>
    <row r="323" spans="1:22" x14ac:dyDescent="0.2">
      <c r="A323" s="199">
        <v>116605003</v>
      </c>
      <c r="B323" s="200" t="s">
        <v>368</v>
      </c>
      <c r="C323" s="200" t="s">
        <v>367</v>
      </c>
      <c r="D323" s="197">
        <f>INDEX('BEFC_17-18'!$F$1:$F$505,MATCH('Base Analysis'!$A323,'BEFC_17-18'!A:A,0))</f>
        <v>1.1156999999999999</v>
      </c>
      <c r="E323" s="197">
        <f t="shared" si="45"/>
        <v>190</v>
      </c>
      <c r="F323" s="201">
        <f t="shared" si="46"/>
        <v>12800.736604601827</v>
      </c>
      <c r="G323" s="211">
        <f t="shared" si="47"/>
        <v>394</v>
      </c>
      <c r="H323" s="202">
        <f t="shared" si="48"/>
        <v>10951.166265154503</v>
      </c>
      <c r="I323" s="211">
        <f t="shared" si="49"/>
        <v>352</v>
      </c>
      <c r="K323" s="202">
        <f>INDEX('LECI_17-18'!$L$1:$L$506,MATCH('Base Analysis'!$A323,'LECI_17-18'!A:A,0))</f>
        <v>26874775.280000001</v>
      </c>
      <c r="L323" s="203">
        <f>INDEX('BEFC_17-18'!$T$1:$T$506,MATCH('Base Analysis'!$A323,'BEFC_17-18'!A:A,0))</f>
        <v>2099.471</v>
      </c>
      <c r="M323" s="203">
        <f>INDEX('BEFC_17-18'!$Z$1:$Z$506,MATCH('Base Analysis'!$A323,'BEFC_17-18'!A:A,0))</f>
        <v>354.58499999999998</v>
      </c>
      <c r="O323" s="202">
        <f>INDEX('BEFC_17-18'!$AF$1:$AF$505,MATCH('Base Analysis'!$A323,'BEFC_17-18'!A:A,0))</f>
        <v>7527872.0300000003</v>
      </c>
      <c r="P323" s="203">
        <f>INDEX('BEFC_17-18'!$AC$1:$AC$506,MATCH('Base Analysis'!$A323,'BEFC_17-18'!A:A,0))</f>
        <v>2590.4839999999999</v>
      </c>
      <c r="Q323" s="201">
        <f t="shared" si="50"/>
        <v>4818864.3074112516</v>
      </c>
      <c r="R323" s="201">
        <f t="shared" si="51"/>
        <v>2709007.7225887487</v>
      </c>
      <c r="S323" s="204">
        <f t="shared" si="52"/>
        <v>1.5621672555548796</v>
      </c>
      <c r="U323" s="203">
        <f t="shared" si="53"/>
        <v>2454.056</v>
      </c>
      <c r="V323" s="202"/>
    </row>
    <row r="324" spans="1:22" x14ac:dyDescent="0.2">
      <c r="A324" s="199">
        <v>117080503</v>
      </c>
      <c r="B324" s="200" t="s">
        <v>369</v>
      </c>
      <c r="C324" s="200" t="s">
        <v>370</v>
      </c>
      <c r="D324" s="197">
        <f>INDEX('BEFC_17-18'!$F$1:$F$505,MATCH('Base Analysis'!$A324,'BEFC_17-18'!A:A,0))</f>
        <v>1.1195999999999999</v>
      </c>
      <c r="E324" s="197">
        <f t="shared" si="45"/>
        <v>186</v>
      </c>
      <c r="F324" s="201">
        <f t="shared" si="46"/>
        <v>14107.952511050606</v>
      </c>
      <c r="G324" s="211">
        <f t="shared" si="47"/>
        <v>250</v>
      </c>
      <c r="H324" s="202">
        <f t="shared" si="48"/>
        <v>11931.070202179681</v>
      </c>
      <c r="I324" s="211">
        <f t="shared" si="49"/>
        <v>243</v>
      </c>
      <c r="K324" s="202">
        <f>INDEX('LECI_17-18'!$L$1:$L$506,MATCH('Base Analysis'!$A324,'LECI_17-18'!A:A,0))</f>
        <v>30151699.510000002</v>
      </c>
      <c r="L324" s="203">
        <f>INDEX('BEFC_17-18'!$T$1:$T$506,MATCH('Base Analysis'!$A324,'BEFC_17-18'!A:A,0))</f>
        <v>2137.2130000000002</v>
      </c>
      <c r="M324" s="203">
        <f>INDEX('BEFC_17-18'!$Z$1:$Z$506,MATCH('Base Analysis'!$A324,'BEFC_17-18'!A:A,0))</f>
        <v>389.94499999999999</v>
      </c>
      <c r="O324" s="202">
        <f>INDEX('BEFC_17-18'!$AF$1:$AF$505,MATCH('Base Analysis'!$A324,'BEFC_17-18'!A:A,0))</f>
        <v>11040588.68</v>
      </c>
      <c r="P324" s="203">
        <f>INDEX('BEFC_17-18'!$AC$1:$AC$506,MATCH('Base Analysis'!$A324,'BEFC_17-18'!A:A,0))</f>
        <v>3903.96</v>
      </c>
      <c r="Q324" s="201">
        <f t="shared" si="50"/>
        <v>7262215.671496612</v>
      </c>
      <c r="R324" s="201">
        <f t="shared" si="51"/>
        <v>3778373.0085033877</v>
      </c>
      <c r="S324" s="204">
        <f t="shared" si="52"/>
        <v>1.5202782703539197</v>
      </c>
      <c r="U324" s="203">
        <f t="shared" si="53"/>
        <v>2527.1580000000004</v>
      </c>
      <c r="V324" s="202"/>
    </row>
    <row r="325" spans="1:22" x14ac:dyDescent="0.2">
      <c r="A325" s="199">
        <v>117081003</v>
      </c>
      <c r="B325" s="200" t="s">
        <v>371</v>
      </c>
      <c r="C325" s="200" t="s">
        <v>370</v>
      </c>
      <c r="D325" s="197">
        <f>INDEX('BEFC_17-18'!$F$1:$F$505,MATCH('Base Analysis'!$A325,'BEFC_17-18'!A:A,0))</f>
        <v>1.1623000000000001</v>
      </c>
      <c r="E325" s="197">
        <f t="shared" si="45"/>
        <v>158</v>
      </c>
      <c r="F325" s="201">
        <f t="shared" si="46"/>
        <v>14763.312274083182</v>
      </c>
      <c r="G325" s="211">
        <f t="shared" si="47"/>
        <v>195</v>
      </c>
      <c r="H325" s="202">
        <f t="shared" si="48"/>
        <v>10524.486571217614</v>
      </c>
      <c r="I325" s="211">
        <f t="shared" si="49"/>
        <v>400</v>
      </c>
      <c r="K325" s="202">
        <f>INDEX('LECI_17-18'!$L$1:$L$506,MATCH('Base Analysis'!$A325,'LECI_17-18'!A:A,0))</f>
        <v>13555717.619999999</v>
      </c>
      <c r="L325" s="203">
        <f>INDEX('BEFC_17-18'!$T$1:$T$506,MATCH('Base Analysis'!$A325,'BEFC_17-18'!A:A,0))</f>
        <v>918.20299999999997</v>
      </c>
      <c r="M325" s="203">
        <f>INDEX('BEFC_17-18'!$Z$1:$Z$506,MATCH('Base Analysis'!$A325,'BEFC_17-18'!A:A,0))</f>
        <v>369.81400000000002</v>
      </c>
      <c r="O325" s="202">
        <f>INDEX('BEFC_17-18'!$AF$1:$AF$505,MATCH('Base Analysis'!$A325,'BEFC_17-18'!A:A,0))</f>
        <v>6712888.3600000003</v>
      </c>
      <c r="P325" s="203">
        <f>INDEX('BEFC_17-18'!$AC$1:$AC$506,MATCH('Base Analysis'!$A325,'BEFC_17-18'!A:A,0))</f>
        <v>1625.749</v>
      </c>
      <c r="Q325" s="201">
        <f t="shared" si="50"/>
        <v>3024247.1402678168</v>
      </c>
      <c r="R325" s="201">
        <f t="shared" si="51"/>
        <v>3688641.2197321835</v>
      </c>
      <c r="S325" s="204">
        <f t="shared" si="52"/>
        <v>2.2196890824886522</v>
      </c>
      <c r="U325" s="203">
        <f t="shared" si="53"/>
        <v>1288.0170000000001</v>
      </c>
      <c r="V325" s="202"/>
    </row>
    <row r="326" spans="1:22" x14ac:dyDescent="0.2">
      <c r="A326" s="199">
        <v>117083004</v>
      </c>
      <c r="B326" s="200" t="s">
        <v>372</v>
      </c>
      <c r="C326" s="200" t="s">
        <v>370</v>
      </c>
      <c r="D326" s="197">
        <f>INDEX('BEFC_17-18'!$F$1:$F$505,MATCH('Base Analysis'!$A326,'BEFC_17-18'!A:A,0))</f>
        <v>1.0542</v>
      </c>
      <c r="E326" s="197">
        <f t="shared" si="45"/>
        <v>238</v>
      </c>
      <c r="F326" s="201">
        <f t="shared" si="46"/>
        <v>15682.664390205953</v>
      </c>
      <c r="G326" s="211">
        <f t="shared" si="47"/>
        <v>137</v>
      </c>
      <c r="H326" s="202">
        <f t="shared" si="48"/>
        <v>11613.478283639866</v>
      </c>
      <c r="I326" s="211">
        <f t="shared" si="49"/>
        <v>277</v>
      </c>
      <c r="K326" s="202">
        <f>INDEX('LECI_17-18'!$L$1:$L$506,MATCH('Base Analysis'!$A326,'LECI_17-18'!A:A,0))</f>
        <v>13305062.689999999</v>
      </c>
      <c r="L326" s="203">
        <f>INDEX('BEFC_17-18'!$T$1:$T$506,MATCH('Base Analysis'!$A326,'BEFC_17-18'!A:A,0))</f>
        <v>848.39300000000003</v>
      </c>
      <c r="M326" s="203">
        <f>INDEX('BEFC_17-18'!$Z$1:$Z$506,MATCH('Base Analysis'!$A326,'BEFC_17-18'!A:A,0))</f>
        <v>297.26400000000001</v>
      </c>
      <c r="O326" s="202">
        <f>INDEX('BEFC_17-18'!$AF$1:$AF$505,MATCH('Base Analysis'!$A326,'BEFC_17-18'!A:A,0))</f>
        <v>5721285.7599999998</v>
      </c>
      <c r="P326" s="203">
        <f>INDEX('BEFC_17-18'!$AC$1:$AC$506,MATCH('Base Analysis'!$A326,'BEFC_17-18'!A:A,0))</f>
        <v>1269.172</v>
      </c>
      <c r="Q326" s="201">
        <f t="shared" si="50"/>
        <v>2360936.2770685917</v>
      </c>
      <c r="R326" s="201">
        <f t="shared" si="51"/>
        <v>3360349.4829314081</v>
      </c>
      <c r="S326" s="204">
        <f t="shared" si="52"/>
        <v>2.423312232341873</v>
      </c>
      <c r="U326" s="203">
        <f t="shared" si="53"/>
        <v>1145.6570000000002</v>
      </c>
      <c r="V326" s="202"/>
    </row>
    <row r="327" spans="1:22" x14ac:dyDescent="0.2">
      <c r="A327" s="199">
        <v>117086003</v>
      </c>
      <c r="B327" s="200" t="s">
        <v>373</v>
      </c>
      <c r="C327" s="200" t="s">
        <v>370</v>
      </c>
      <c r="D327" s="197">
        <f>INDEX('BEFC_17-18'!$F$1:$F$505,MATCH('Base Analysis'!$A327,'BEFC_17-18'!A:A,0))</f>
        <v>1.2746</v>
      </c>
      <c r="E327" s="197">
        <f t="shared" si="45"/>
        <v>91</v>
      </c>
      <c r="F327" s="201">
        <f t="shared" si="46"/>
        <v>17199.921943162044</v>
      </c>
      <c r="G327" s="211">
        <f t="shared" si="47"/>
        <v>75</v>
      </c>
      <c r="H327" s="202">
        <f t="shared" si="48"/>
        <v>14502.914166707584</v>
      </c>
      <c r="I327" s="211">
        <f t="shared" si="49"/>
        <v>79</v>
      </c>
      <c r="K327" s="202">
        <f>INDEX('LECI_17-18'!$L$1:$L$506,MATCH('Base Analysis'!$A327,'LECI_17-18'!A:A,0))</f>
        <v>17722851.170000002</v>
      </c>
      <c r="L327" s="203">
        <f>INDEX('BEFC_17-18'!$T$1:$T$506,MATCH('Base Analysis'!$A327,'BEFC_17-18'!A:A,0))</f>
        <v>1030.403</v>
      </c>
      <c r="M327" s="203">
        <f>INDEX('BEFC_17-18'!$Z$1:$Z$506,MATCH('Base Analysis'!$A327,'BEFC_17-18'!A:A,0))</f>
        <v>191.61699999999999</v>
      </c>
      <c r="O327" s="202">
        <f>INDEX('BEFC_17-18'!$AF$1:$AF$505,MATCH('Base Analysis'!$A327,'BEFC_17-18'!A:A,0))</f>
        <v>5747719.2300000004</v>
      </c>
      <c r="P327" s="203">
        <f>INDEX('BEFC_17-18'!$AC$1:$AC$506,MATCH('Base Analysis'!$A327,'BEFC_17-18'!A:A,0))</f>
        <v>1732.8620000000001</v>
      </c>
      <c r="Q327" s="201">
        <f t="shared" si="50"/>
        <v>3223500.6436902434</v>
      </c>
      <c r="R327" s="201">
        <f t="shared" si="51"/>
        <v>2524218.5863097571</v>
      </c>
      <c r="S327" s="204">
        <f t="shared" si="52"/>
        <v>1.7830674987612372</v>
      </c>
      <c r="U327" s="203">
        <f t="shared" si="53"/>
        <v>1222.02</v>
      </c>
      <c r="V327" s="202"/>
    </row>
    <row r="328" spans="1:22" x14ac:dyDescent="0.2">
      <c r="A328" s="199">
        <v>117086503</v>
      </c>
      <c r="B328" s="200" t="s">
        <v>374</v>
      </c>
      <c r="C328" s="200" t="s">
        <v>370</v>
      </c>
      <c r="D328" s="197">
        <f>INDEX('BEFC_17-18'!$F$1:$F$505,MATCH('Base Analysis'!$A328,'BEFC_17-18'!A:A,0))</f>
        <v>1.0814999999999999</v>
      </c>
      <c r="E328" s="197">
        <f t="shared" si="45"/>
        <v>211</v>
      </c>
      <c r="F328" s="201">
        <f t="shared" si="46"/>
        <v>13422.232318640134</v>
      </c>
      <c r="G328" s="211">
        <f t="shared" si="47"/>
        <v>333</v>
      </c>
      <c r="H328" s="202">
        <f t="shared" si="48"/>
        <v>10601.859623781227</v>
      </c>
      <c r="I328" s="211">
        <f t="shared" si="49"/>
        <v>385</v>
      </c>
      <c r="K328" s="202">
        <f>INDEX('LECI_17-18'!$L$1:$L$506,MATCH('Base Analysis'!$A328,'LECI_17-18'!A:A,0))</f>
        <v>20991310.989999998</v>
      </c>
      <c r="L328" s="203">
        <f>INDEX('BEFC_17-18'!$T$1:$T$506,MATCH('Base Analysis'!$A328,'BEFC_17-18'!A:A,0))</f>
        <v>1563.921</v>
      </c>
      <c r="M328" s="203">
        <f>INDEX('BEFC_17-18'!$Z$1:$Z$506,MATCH('Base Analysis'!$A328,'BEFC_17-18'!A:A,0))</f>
        <v>416.04399999999998</v>
      </c>
      <c r="O328" s="202">
        <f>INDEX('BEFC_17-18'!$AF$1:$AF$505,MATCH('Base Analysis'!$A328,'BEFC_17-18'!A:A,0))</f>
        <v>6338392.04</v>
      </c>
      <c r="P328" s="203">
        <f>INDEX('BEFC_17-18'!$AC$1:$AC$506,MATCH('Base Analysis'!$A328,'BEFC_17-18'!A:A,0))</f>
        <v>2385.076</v>
      </c>
      <c r="Q328" s="201">
        <f t="shared" si="50"/>
        <v>4436760.7006502254</v>
      </c>
      <c r="R328" s="201">
        <f t="shared" si="51"/>
        <v>1901631.3393497746</v>
      </c>
      <c r="S328" s="204">
        <f t="shared" si="52"/>
        <v>1.4286080470986597</v>
      </c>
      <c r="U328" s="203">
        <f t="shared" si="53"/>
        <v>1979.9650000000001</v>
      </c>
      <c r="V328" s="202"/>
    </row>
    <row r="329" spans="1:22" x14ac:dyDescent="0.2">
      <c r="A329" s="199">
        <v>117086653</v>
      </c>
      <c r="B329" s="200" t="s">
        <v>375</v>
      </c>
      <c r="C329" s="200" t="s">
        <v>370</v>
      </c>
      <c r="D329" s="197">
        <f>INDEX('BEFC_17-18'!$F$1:$F$505,MATCH('Base Analysis'!$A329,'BEFC_17-18'!A:A,0))</f>
        <v>1.0339</v>
      </c>
      <c r="E329" s="197">
        <f t="shared" si="45"/>
        <v>257</v>
      </c>
      <c r="F329" s="201">
        <f t="shared" si="46"/>
        <v>13415.344233589305</v>
      </c>
      <c r="G329" s="211">
        <f t="shared" si="47"/>
        <v>336</v>
      </c>
      <c r="H329" s="202">
        <f t="shared" si="48"/>
        <v>10595.99152184036</v>
      </c>
      <c r="I329" s="211">
        <f t="shared" si="49"/>
        <v>387</v>
      </c>
      <c r="K329" s="202">
        <f>INDEX('LECI_17-18'!$L$1:$L$506,MATCH('Base Analysis'!$A329,'LECI_17-18'!A:A,0))</f>
        <v>19796808.84</v>
      </c>
      <c r="L329" s="203">
        <f>INDEX('BEFC_17-18'!$T$1:$T$506,MATCH('Base Analysis'!$A329,'BEFC_17-18'!A:A,0))</f>
        <v>1475.684</v>
      </c>
      <c r="M329" s="203">
        <f>INDEX('BEFC_17-18'!$Z$1:$Z$506,MATCH('Base Analysis'!$A329,'BEFC_17-18'!A:A,0))</f>
        <v>392.64600000000002</v>
      </c>
      <c r="O329" s="202">
        <f>INDEX('BEFC_17-18'!$AF$1:$AF$505,MATCH('Base Analysis'!$A329,'BEFC_17-18'!A:A,0))</f>
        <v>8881982.5999999996</v>
      </c>
      <c r="P329" s="203">
        <f>INDEX('BEFC_17-18'!$AC$1:$AC$506,MATCH('Base Analysis'!$A329,'BEFC_17-18'!A:A,0))</f>
        <v>1847.1410000000001</v>
      </c>
      <c r="Q329" s="201">
        <f t="shared" si="50"/>
        <v>3436084.4674801803</v>
      </c>
      <c r="R329" s="201">
        <f t="shared" si="51"/>
        <v>5445898.1325198188</v>
      </c>
      <c r="S329" s="204">
        <f t="shared" si="52"/>
        <v>2.5849139286478358</v>
      </c>
      <c r="U329" s="203">
        <f t="shared" si="53"/>
        <v>1868.33</v>
      </c>
      <c r="V329" s="202"/>
    </row>
    <row r="330" spans="1:22" x14ac:dyDescent="0.2">
      <c r="A330" s="199">
        <v>117089003</v>
      </c>
      <c r="B330" s="200" t="s">
        <v>376</v>
      </c>
      <c r="C330" s="200" t="s">
        <v>370</v>
      </c>
      <c r="D330" s="197">
        <f>INDEX('BEFC_17-18'!$F$1:$F$505,MATCH('Base Analysis'!$A330,'BEFC_17-18'!A:A,0))</f>
        <v>0.96060000000000001</v>
      </c>
      <c r="E330" s="197">
        <f t="shared" si="45"/>
        <v>306</v>
      </c>
      <c r="F330" s="201">
        <f t="shared" si="46"/>
        <v>14070.340177817483</v>
      </c>
      <c r="G330" s="211">
        <f t="shared" si="47"/>
        <v>256</v>
      </c>
      <c r="H330" s="202">
        <f t="shared" si="48"/>
        <v>10889.079920297729</v>
      </c>
      <c r="I330" s="211">
        <f t="shared" si="49"/>
        <v>358</v>
      </c>
      <c r="K330" s="202">
        <f>INDEX('LECI_17-18'!$L$1:$L$506,MATCH('Base Analysis'!$A330,'LECI_17-18'!A:A,0))</f>
        <v>18678953.469999999</v>
      </c>
      <c r="L330" s="203">
        <f>INDEX('BEFC_17-18'!$T$1:$T$506,MATCH('Base Analysis'!$A330,'BEFC_17-18'!A:A,0))</f>
        <v>1327.5409999999999</v>
      </c>
      <c r="M330" s="203">
        <f>INDEX('BEFC_17-18'!$Z$1:$Z$506,MATCH('Base Analysis'!$A330,'BEFC_17-18'!A:A,0))</f>
        <v>387.84300000000002</v>
      </c>
      <c r="O330" s="202">
        <f>INDEX('BEFC_17-18'!$AF$1:$AF$505,MATCH('Base Analysis'!$A330,'BEFC_17-18'!A:A,0))</f>
        <v>6614964.9000000004</v>
      </c>
      <c r="P330" s="203">
        <f>INDEX('BEFC_17-18'!$AC$1:$AC$506,MATCH('Base Analysis'!$A330,'BEFC_17-18'!A:A,0))</f>
        <v>1680.5340000000001</v>
      </c>
      <c r="Q330" s="201">
        <f t="shared" si="50"/>
        <v>3126159.1694799354</v>
      </c>
      <c r="R330" s="201">
        <f t="shared" si="51"/>
        <v>3488805.7305200649</v>
      </c>
      <c r="S330" s="204">
        <f t="shared" si="52"/>
        <v>2.1160038697263324</v>
      </c>
      <c r="U330" s="203">
        <f t="shared" si="53"/>
        <v>1715.384</v>
      </c>
      <c r="V330" s="202"/>
    </row>
    <row r="331" spans="1:22" x14ac:dyDescent="0.2">
      <c r="A331" s="199">
        <v>117412003</v>
      </c>
      <c r="B331" s="200" t="s">
        <v>377</v>
      </c>
      <c r="C331" s="200" t="s">
        <v>378</v>
      </c>
      <c r="D331" s="197">
        <f>INDEX('BEFC_17-18'!$F$1:$F$505,MATCH('Base Analysis'!$A331,'BEFC_17-18'!A:A,0))</f>
        <v>0.96519999999999995</v>
      </c>
      <c r="E331" s="197">
        <f t="shared" si="45"/>
        <v>304</v>
      </c>
      <c r="F331" s="201">
        <f t="shared" si="46"/>
        <v>13146.822759074959</v>
      </c>
      <c r="G331" s="211">
        <f t="shared" si="47"/>
        <v>371</v>
      </c>
      <c r="H331" s="202">
        <f t="shared" si="48"/>
        <v>11179.785815006388</v>
      </c>
      <c r="I331" s="211">
        <f t="shared" si="49"/>
        <v>330</v>
      </c>
      <c r="K331" s="202">
        <f>INDEX('LECI_17-18'!$L$1:$L$506,MATCH('Base Analysis'!$A331,'LECI_17-18'!A:A,0))</f>
        <v>21216460.890000001</v>
      </c>
      <c r="L331" s="203">
        <f>INDEX('BEFC_17-18'!$T$1:$T$506,MATCH('Base Analysis'!$A331,'BEFC_17-18'!A:A,0))</f>
        <v>1613.809</v>
      </c>
      <c r="M331" s="203">
        <f>INDEX('BEFC_17-18'!$Z$1:$Z$506,MATCH('Base Analysis'!$A331,'BEFC_17-18'!A:A,0))</f>
        <v>283.94299999999998</v>
      </c>
      <c r="O331" s="202">
        <f>INDEX('BEFC_17-18'!$AF$1:$AF$505,MATCH('Base Analysis'!$A331,'BEFC_17-18'!A:A,0))</f>
        <v>7970134.9500000002</v>
      </c>
      <c r="P331" s="203">
        <f>INDEX('BEFC_17-18'!$AC$1:$AC$506,MATCH('Base Analysis'!$A331,'BEFC_17-18'!A:A,0))</f>
        <v>1666.325</v>
      </c>
      <c r="Q331" s="201">
        <f t="shared" si="50"/>
        <v>3099727.3355276678</v>
      </c>
      <c r="R331" s="201">
        <f t="shared" si="51"/>
        <v>4870407.6144723324</v>
      </c>
      <c r="S331" s="204">
        <f t="shared" si="52"/>
        <v>2.5712374306765406</v>
      </c>
      <c r="U331" s="203">
        <f t="shared" si="53"/>
        <v>1897.752</v>
      </c>
      <c r="V331" s="202"/>
    </row>
    <row r="332" spans="1:22" x14ac:dyDescent="0.2">
      <c r="A332" s="199">
        <v>117414003</v>
      </c>
      <c r="B332" s="200" t="s">
        <v>379</v>
      </c>
      <c r="C332" s="200" t="s">
        <v>378</v>
      </c>
      <c r="D332" s="197">
        <f>INDEX('BEFC_17-18'!$F$1:$F$505,MATCH('Base Analysis'!$A332,'BEFC_17-18'!A:A,0))</f>
        <v>0.99509999999999998</v>
      </c>
      <c r="E332" s="197">
        <f t="shared" si="45"/>
        <v>280</v>
      </c>
      <c r="F332" s="201">
        <f t="shared" si="46"/>
        <v>13531.806750363574</v>
      </c>
      <c r="G332" s="211">
        <f t="shared" si="47"/>
        <v>319</v>
      </c>
      <c r="H332" s="202">
        <f t="shared" si="48"/>
        <v>11922.382440281423</v>
      </c>
      <c r="I332" s="211">
        <f t="shared" si="49"/>
        <v>247</v>
      </c>
      <c r="K332" s="202">
        <f>INDEX('LECI_17-18'!$L$1:$L$506,MATCH('Base Analysis'!$A332,'LECI_17-18'!A:A,0))</f>
        <v>35069747.560000002</v>
      </c>
      <c r="L332" s="203">
        <f>INDEX('BEFC_17-18'!$T$1:$T$506,MATCH('Base Analysis'!$A332,'BEFC_17-18'!A:A,0))</f>
        <v>2591.6529999999998</v>
      </c>
      <c r="M332" s="203">
        <f>INDEX('BEFC_17-18'!$Z$1:$Z$506,MATCH('Base Analysis'!$A332,'BEFC_17-18'!A:A,0))</f>
        <v>349.85199999999998</v>
      </c>
      <c r="O332" s="202">
        <f>INDEX('BEFC_17-18'!$AF$1:$AF$505,MATCH('Base Analysis'!$A332,'BEFC_17-18'!A:A,0))</f>
        <v>12574676.039999999</v>
      </c>
      <c r="P332" s="203">
        <f>INDEX('BEFC_17-18'!$AC$1:$AC$506,MATCH('Base Analysis'!$A332,'BEFC_17-18'!A:A,0))</f>
        <v>2919.261</v>
      </c>
      <c r="Q332" s="201">
        <f t="shared" si="50"/>
        <v>5430461.1172729414</v>
      </c>
      <c r="R332" s="201">
        <f t="shared" si="51"/>
        <v>7144214.9227270577</v>
      </c>
      <c r="S332" s="204">
        <f t="shared" si="52"/>
        <v>2.3155816363371229</v>
      </c>
      <c r="U332" s="203">
        <f t="shared" si="53"/>
        <v>2941.5049999999997</v>
      </c>
      <c r="V332" s="202"/>
    </row>
    <row r="333" spans="1:22" x14ac:dyDescent="0.2">
      <c r="A333" s="199">
        <v>117414203</v>
      </c>
      <c r="B333" s="200" t="s">
        <v>380</v>
      </c>
      <c r="C333" s="200" t="s">
        <v>378</v>
      </c>
      <c r="D333" s="197">
        <f>INDEX('BEFC_17-18'!$F$1:$F$505,MATCH('Base Analysis'!$A333,'BEFC_17-18'!A:A,0))</f>
        <v>1.2116</v>
      </c>
      <c r="E333" s="197">
        <f t="shared" si="45"/>
        <v>123</v>
      </c>
      <c r="F333" s="201">
        <f t="shared" si="46"/>
        <v>12348.408089788134</v>
      </c>
      <c r="G333" s="211">
        <f t="shared" si="47"/>
        <v>437</v>
      </c>
      <c r="H333" s="202">
        <f t="shared" si="48"/>
        <v>11376.533476115546</v>
      </c>
      <c r="I333" s="211">
        <f t="shared" si="49"/>
        <v>301</v>
      </c>
      <c r="K333" s="202">
        <f>INDEX('LECI_17-18'!$L$1:$L$506,MATCH('Base Analysis'!$A333,'LECI_17-18'!A:A,0))</f>
        <v>18740154.039999999</v>
      </c>
      <c r="L333" s="203">
        <f>INDEX('BEFC_17-18'!$T$1:$T$506,MATCH('Base Analysis'!$A333,'BEFC_17-18'!A:A,0))</f>
        <v>1517.617</v>
      </c>
      <c r="M333" s="203">
        <f>INDEX('BEFC_17-18'!$Z$1:$Z$506,MATCH('Base Analysis'!$A333,'BEFC_17-18'!A:A,0))</f>
        <v>129.64699999999999</v>
      </c>
      <c r="O333" s="202">
        <f>INDEX('BEFC_17-18'!$AF$1:$AF$505,MATCH('Base Analysis'!$A333,'BEFC_17-18'!A:A,0))</f>
        <v>2778934.87</v>
      </c>
      <c r="P333" s="203">
        <f>INDEX('BEFC_17-18'!$AC$1:$AC$506,MATCH('Base Analysis'!$A333,'BEFC_17-18'!A:A,0))</f>
        <v>2766.886</v>
      </c>
      <c r="Q333" s="201">
        <f t="shared" si="50"/>
        <v>5147010.4382331213</v>
      </c>
      <c r="R333" s="201">
        <f t="shared" si="51"/>
        <v>-2368075.5682331212</v>
      </c>
      <c r="S333" s="204">
        <f t="shared" si="52"/>
        <v>0.53991242165694142</v>
      </c>
      <c r="U333" s="203">
        <f t="shared" si="53"/>
        <v>1647.2639999999999</v>
      </c>
      <c r="V333" s="202"/>
    </row>
    <row r="334" spans="1:22" x14ac:dyDescent="0.2">
      <c r="A334" s="199">
        <v>117415004</v>
      </c>
      <c r="B334" s="200" t="s">
        <v>381</v>
      </c>
      <c r="C334" s="200" t="s">
        <v>378</v>
      </c>
      <c r="D334" s="197">
        <f>INDEX('BEFC_17-18'!$F$1:$F$505,MATCH('Base Analysis'!$A334,'BEFC_17-18'!A:A,0))</f>
        <v>1.0494000000000001</v>
      </c>
      <c r="E334" s="197">
        <f t="shared" si="45"/>
        <v>241</v>
      </c>
      <c r="F334" s="201">
        <f t="shared" si="46"/>
        <v>14083.299698457595</v>
      </c>
      <c r="G334" s="211">
        <f t="shared" si="47"/>
        <v>253</v>
      </c>
      <c r="H334" s="202">
        <f t="shared" si="48"/>
        <v>10830.142216509001</v>
      </c>
      <c r="I334" s="211">
        <f t="shared" si="49"/>
        <v>365</v>
      </c>
      <c r="K334" s="202">
        <f>INDEX('LECI_17-18'!$L$1:$L$506,MATCH('Base Analysis'!$A334,'LECI_17-18'!A:A,0))</f>
        <v>12502716.890000001</v>
      </c>
      <c r="L334" s="203">
        <f>INDEX('BEFC_17-18'!$T$1:$T$506,MATCH('Base Analysis'!$A334,'BEFC_17-18'!A:A,0))</f>
        <v>887.76900000000001</v>
      </c>
      <c r="M334" s="203">
        <f>INDEX('BEFC_17-18'!$Z$1:$Z$506,MATCH('Base Analysis'!$A334,'BEFC_17-18'!A:A,0))</f>
        <v>266.66800000000001</v>
      </c>
      <c r="O334" s="202">
        <f>INDEX('BEFC_17-18'!$AF$1:$AF$505,MATCH('Base Analysis'!$A334,'BEFC_17-18'!A:A,0))</f>
        <v>5003897.88</v>
      </c>
      <c r="P334" s="203">
        <f>INDEX('BEFC_17-18'!$AC$1:$AC$506,MATCH('Base Analysis'!$A334,'BEFC_17-18'!A:A,0))</f>
        <v>1389.9649999999999</v>
      </c>
      <c r="Q334" s="201">
        <f t="shared" si="50"/>
        <v>2585637.5592556759</v>
      </c>
      <c r="R334" s="201">
        <f t="shared" si="51"/>
        <v>2418260.320744324</v>
      </c>
      <c r="S334" s="204">
        <f t="shared" si="52"/>
        <v>1.9352665504443187</v>
      </c>
      <c r="U334" s="203">
        <f t="shared" si="53"/>
        <v>1154.4369999999999</v>
      </c>
      <c r="V334" s="202"/>
    </row>
    <row r="335" spans="1:22" x14ac:dyDescent="0.2">
      <c r="A335" s="199">
        <v>117415103</v>
      </c>
      <c r="B335" s="200" t="s">
        <v>382</v>
      </c>
      <c r="C335" s="200" t="s">
        <v>378</v>
      </c>
      <c r="D335" s="197">
        <f>INDEX('BEFC_17-18'!$F$1:$F$505,MATCH('Base Analysis'!$A335,'BEFC_17-18'!A:A,0))</f>
        <v>0.9708</v>
      </c>
      <c r="E335" s="197">
        <f t="shared" si="45"/>
        <v>299</v>
      </c>
      <c r="F335" s="201">
        <f t="shared" si="46"/>
        <v>12386.906192429613</v>
      </c>
      <c r="G335" s="211">
        <f t="shared" si="47"/>
        <v>434</v>
      </c>
      <c r="H335" s="202">
        <f t="shared" si="48"/>
        <v>11183.06156865615</v>
      </c>
      <c r="I335" s="211">
        <f t="shared" si="49"/>
        <v>329</v>
      </c>
      <c r="K335" s="202">
        <f>INDEX('LECI_17-18'!$L$1:$L$506,MATCH('Base Analysis'!$A335,'LECI_17-18'!A:A,0))</f>
        <v>25059541.149999999</v>
      </c>
      <c r="L335" s="203">
        <f>INDEX('BEFC_17-18'!$T$1:$T$506,MATCH('Base Analysis'!$A335,'BEFC_17-18'!A:A,0))</f>
        <v>2023.067</v>
      </c>
      <c r="M335" s="203">
        <f>INDEX('BEFC_17-18'!$Z$1:$Z$506,MATCH('Base Analysis'!$A335,'BEFC_17-18'!A:A,0))</f>
        <v>217.78100000000001</v>
      </c>
      <c r="O335" s="202">
        <f>INDEX('BEFC_17-18'!$AF$1:$AF$505,MATCH('Base Analysis'!$A335,'BEFC_17-18'!A:A,0))</f>
        <v>6665563.96</v>
      </c>
      <c r="P335" s="203">
        <f>INDEX('BEFC_17-18'!$AC$1:$AC$506,MATCH('Base Analysis'!$A335,'BEFC_17-18'!A:A,0))</f>
        <v>2123.373</v>
      </c>
      <c r="Q335" s="201">
        <f t="shared" si="50"/>
        <v>3949936.1358806896</v>
      </c>
      <c r="R335" s="201">
        <f t="shared" si="51"/>
        <v>2715627.8241193104</v>
      </c>
      <c r="S335" s="204">
        <f t="shared" si="52"/>
        <v>1.6875118307485815</v>
      </c>
      <c r="U335" s="203">
        <f t="shared" si="53"/>
        <v>2240.848</v>
      </c>
      <c r="V335" s="202"/>
    </row>
    <row r="336" spans="1:22" x14ac:dyDescent="0.2">
      <c r="A336" s="199">
        <v>117415303</v>
      </c>
      <c r="B336" s="200" t="s">
        <v>383</v>
      </c>
      <c r="C336" s="200" t="s">
        <v>378</v>
      </c>
      <c r="D336" s="197">
        <f>INDEX('BEFC_17-18'!$F$1:$F$505,MATCH('Base Analysis'!$A336,'BEFC_17-18'!A:A,0))</f>
        <v>1.0787</v>
      </c>
      <c r="E336" s="197">
        <f t="shared" si="45"/>
        <v>215</v>
      </c>
      <c r="F336" s="201">
        <f t="shared" si="46"/>
        <v>14265.046644104459</v>
      </c>
      <c r="G336" s="211">
        <f t="shared" si="47"/>
        <v>240</v>
      </c>
      <c r="H336" s="202">
        <f t="shared" si="48"/>
        <v>12979.103863054139</v>
      </c>
      <c r="I336" s="211">
        <f t="shared" si="49"/>
        <v>157</v>
      </c>
      <c r="K336" s="202">
        <f>INDEX('LECI_17-18'!$L$1:$L$506,MATCH('Base Analysis'!$A336,'LECI_17-18'!A:A,0))</f>
        <v>15300546.380000001</v>
      </c>
      <c r="L336" s="203">
        <f>INDEX('BEFC_17-18'!$T$1:$T$506,MATCH('Base Analysis'!$A336,'BEFC_17-18'!A:A,0))</f>
        <v>1072.5899999999999</v>
      </c>
      <c r="M336" s="203">
        <f>INDEX('BEFC_17-18'!$Z$1:$Z$506,MATCH('Base Analysis'!$A336,'BEFC_17-18'!A:A,0))</f>
        <v>106.27</v>
      </c>
      <c r="O336" s="202">
        <f>INDEX('BEFC_17-18'!$AF$1:$AF$505,MATCH('Base Analysis'!$A336,'BEFC_17-18'!A:A,0))</f>
        <v>3695697.39</v>
      </c>
      <c r="P336" s="203">
        <f>INDEX('BEFC_17-18'!$AC$1:$AC$506,MATCH('Base Analysis'!$A336,'BEFC_17-18'!A:A,0))</f>
        <v>1426.94</v>
      </c>
      <c r="Q336" s="201">
        <f t="shared" si="50"/>
        <v>2654419.1104123448</v>
      </c>
      <c r="R336" s="201">
        <f t="shared" si="51"/>
        <v>1041278.2795876553</v>
      </c>
      <c r="S336" s="204">
        <f t="shared" si="52"/>
        <v>1.3922810363680287</v>
      </c>
      <c r="U336" s="203">
        <f t="shared" si="53"/>
        <v>1178.8599999999999</v>
      </c>
      <c r="V336" s="202"/>
    </row>
    <row r="337" spans="1:22" x14ac:dyDescent="0.2">
      <c r="A337" s="199">
        <v>117416103</v>
      </c>
      <c r="B337" s="200" t="s">
        <v>384</v>
      </c>
      <c r="C337" s="200" t="s">
        <v>378</v>
      </c>
      <c r="D337" s="197">
        <f>INDEX('BEFC_17-18'!$F$1:$F$505,MATCH('Base Analysis'!$A337,'BEFC_17-18'!A:A,0))</f>
        <v>1.2483</v>
      </c>
      <c r="E337" s="197">
        <f t="shared" si="45"/>
        <v>105</v>
      </c>
      <c r="F337" s="201">
        <f t="shared" si="46"/>
        <v>12316.924433629561</v>
      </c>
      <c r="G337" s="211">
        <f t="shared" si="47"/>
        <v>441</v>
      </c>
      <c r="H337" s="202">
        <f t="shared" si="48"/>
        <v>10704.218508109059</v>
      </c>
      <c r="I337" s="211">
        <f t="shared" si="49"/>
        <v>376</v>
      </c>
      <c r="K337" s="202">
        <f>INDEX('LECI_17-18'!$L$1:$L$506,MATCH('Base Analysis'!$A337,'LECI_17-18'!A:A,0))</f>
        <v>16076012.82</v>
      </c>
      <c r="L337" s="203">
        <f>INDEX('BEFC_17-18'!$T$1:$T$506,MATCH('Base Analysis'!$A337,'BEFC_17-18'!A:A,0))</f>
        <v>1305.1969999999999</v>
      </c>
      <c r="M337" s="203">
        <f>INDEX('BEFC_17-18'!$Z$1:$Z$506,MATCH('Base Analysis'!$A337,'BEFC_17-18'!A:A,0))</f>
        <v>196.642</v>
      </c>
      <c r="O337" s="202">
        <f>INDEX('BEFC_17-18'!$AF$1:$AF$505,MATCH('Base Analysis'!$A337,'BEFC_17-18'!A:A,0))</f>
        <v>5773754.6799999997</v>
      </c>
      <c r="P337" s="203">
        <f>INDEX('BEFC_17-18'!$AC$1:$AC$506,MATCH('Base Analysis'!$A337,'BEFC_17-18'!A:A,0))</f>
        <v>2049.6460000000002</v>
      </c>
      <c r="Q337" s="201">
        <f t="shared" si="50"/>
        <v>3812787.862124701</v>
      </c>
      <c r="R337" s="201">
        <f t="shared" si="51"/>
        <v>1960966.8178752987</v>
      </c>
      <c r="S337" s="204">
        <f t="shared" si="52"/>
        <v>1.5143131191103134</v>
      </c>
      <c r="U337" s="203">
        <f t="shared" si="53"/>
        <v>1501.8389999999999</v>
      </c>
      <c r="V337" s="202"/>
    </row>
    <row r="338" spans="1:22" x14ac:dyDescent="0.2">
      <c r="A338" s="199">
        <v>117417202</v>
      </c>
      <c r="B338" s="200" t="s">
        <v>385</v>
      </c>
      <c r="C338" s="200" t="s">
        <v>378</v>
      </c>
      <c r="D338" s="197">
        <f>INDEX('BEFC_17-18'!$F$1:$F$505,MATCH('Base Analysis'!$A338,'BEFC_17-18'!A:A,0))</f>
        <v>1.2956000000000001</v>
      </c>
      <c r="E338" s="197">
        <f t="shared" si="45"/>
        <v>80</v>
      </c>
      <c r="F338" s="201">
        <f t="shared" si="46"/>
        <v>14288.61231633995</v>
      </c>
      <c r="G338" s="211">
        <f t="shared" si="47"/>
        <v>238</v>
      </c>
      <c r="H338" s="202">
        <f t="shared" si="48"/>
        <v>10588.131565523181</v>
      </c>
      <c r="I338" s="211">
        <f t="shared" si="49"/>
        <v>390</v>
      </c>
      <c r="K338" s="202">
        <f>INDEX('LECI_17-18'!$L$1:$L$506,MATCH('Base Analysis'!$A338,'LECI_17-18'!A:A,0))</f>
        <v>72605168.709999993</v>
      </c>
      <c r="L338" s="203">
        <f>INDEX('BEFC_17-18'!$T$1:$T$506,MATCH('Base Analysis'!$A338,'BEFC_17-18'!A:A,0))</f>
        <v>5081.3310000000001</v>
      </c>
      <c r="M338" s="203">
        <f>INDEX('BEFC_17-18'!$Z$1:$Z$506,MATCH('Base Analysis'!$A338,'BEFC_17-18'!A:A,0))</f>
        <v>1775.8910000000001</v>
      </c>
      <c r="O338" s="202">
        <f>INDEX('BEFC_17-18'!$AF$1:$AF$505,MATCH('Base Analysis'!$A338,'BEFC_17-18'!A:A,0))</f>
        <v>23989230.890000001</v>
      </c>
      <c r="P338" s="203">
        <f>INDEX('BEFC_17-18'!$AC$1:$AC$506,MATCH('Base Analysis'!$A338,'BEFC_17-18'!A:A,0))</f>
        <v>11912.213</v>
      </c>
      <c r="Q338" s="201">
        <f t="shared" si="50"/>
        <v>22159310.016190141</v>
      </c>
      <c r="R338" s="201">
        <f t="shared" si="51"/>
        <v>1829920.8738098592</v>
      </c>
      <c r="S338" s="204">
        <f t="shared" si="52"/>
        <v>1.0825802280158034</v>
      </c>
      <c r="U338" s="203">
        <f t="shared" si="53"/>
        <v>6857.2219999999998</v>
      </c>
      <c r="V338" s="202"/>
    </row>
    <row r="339" spans="1:22" x14ac:dyDescent="0.2">
      <c r="A339" s="199">
        <v>117576303</v>
      </c>
      <c r="B339" s="200" t="s">
        <v>386</v>
      </c>
      <c r="C339" s="200" t="s">
        <v>387</v>
      </c>
      <c r="D339" s="197">
        <f>INDEX('BEFC_17-18'!$F$1:$F$505,MATCH('Base Analysis'!$A339,'BEFC_17-18'!A:A,0))</f>
        <v>1.2129000000000001</v>
      </c>
      <c r="E339" s="197">
        <f t="shared" si="45"/>
        <v>121</v>
      </c>
      <c r="F339" s="201">
        <f t="shared" si="46"/>
        <v>20181.921588932215</v>
      </c>
      <c r="G339" s="211">
        <f t="shared" si="47"/>
        <v>16</v>
      </c>
      <c r="H339" s="202">
        <f t="shared" si="48"/>
        <v>14499.028188950457</v>
      </c>
      <c r="I339" s="211">
        <f t="shared" si="49"/>
        <v>80</v>
      </c>
      <c r="K339" s="202">
        <f>INDEX('LECI_17-18'!$L$1:$L$506,MATCH('Base Analysis'!$A339,'LECI_17-18'!A:A,0))</f>
        <v>13213689.34</v>
      </c>
      <c r="L339" s="203">
        <f>INDEX('BEFC_17-18'!$T$1:$T$506,MATCH('Base Analysis'!$A339,'BEFC_17-18'!A:A,0))</f>
        <v>654.72900000000004</v>
      </c>
      <c r="M339" s="203">
        <f>INDEX('BEFC_17-18'!$Z$1:$Z$506,MATCH('Base Analysis'!$A339,'BEFC_17-18'!A:A,0))</f>
        <v>256.62099999999998</v>
      </c>
      <c r="O339" s="202">
        <f>INDEX('BEFC_17-18'!$AF$1:$AF$505,MATCH('Base Analysis'!$A339,'BEFC_17-18'!A:A,0))</f>
        <v>2477510.86</v>
      </c>
      <c r="P339" s="203">
        <f>INDEX('BEFC_17-18'!$AC$1:$AC$506,MATCH('Base Analysis'!$A339,'BEFC_17-18'!A:A,0))</f>
        <v>1293.1400000000001</v>
      </c>
      <c r="Q339" s="201">
        <f t="shared" si="50"/>
        <v>2405521.9760036296</v>
      </c>
      <c r="R339" s="201">
        <f t="shared" si="51"/>
        <v>71988.883996370248</v>
      </c>
      <c r="S339" s="204">
        <f t="shared" si="52"/>
        <v>1.0299265127130401</v>
      </c>
      <c r="U339" s="203">
        <f t="shared" si="53"/>
        <v>911.35</v>
      </c>
      <c r="V339" s="202"/>
    </row>
    <row r="340" spans="1:22" x14ac:dyDescent="0.2">
      <c r="A340" s="199">
        <v>117596003</v>
      </c>
      <c r="B340" s="200" t="s">
        <v>388</v>
      </c>
      <c r="C340" s="200" t="s">
        <v>389</v>
      </c>
      <c r="D340" s="197">
        <f>INDEX('BEFC_17-18'!$F$1:$F$505,MATCH('Base Analysis'!$A340,'BEFC_17-18'!A:A,0))</f>
        <v>1.2369000000000001</v>
      </c>
      <c r="E340" s="197">
        <f t="shared" si="45"/>
        <v>109</v>
      </c>
      <c r="F340" s="201">
        <f t="shared" si="46"/>
        <v>13775.473757253096</v>
      </c>
      <c r="G340" s="211">
        <f t="shared" si="47"/>
        <v>283</v>
      </c>
      <c r="H340" s="202">
        <f t="shared" si="48"/>
        <v>11429.859092125565</v>
      </c>
      <c r="I340" s="211">
        <f t="shared" si="49"/>
        <v>293</v>
      </c>
      <c r="K340" s="202">
        <f>INDEX('LECI_17-18'!$L$1:$L$506,MATCH('Base Analysis'!$A340,'LECI_17-18'!A:A,0))</f>
        <v>28785574.350000001</v>
      </c>
      <c r="L340" s="203">
        <f>INDEX('BEFC_17-18'!$T$1:$T$506,MATCH('Base Analysis'!$A340,'BEFC_17-18'!A:A,0))</f>
        <v>2089.625</v>
      </c>
      <c r="M340" s="203">
        <f>INDEX('BEFC_17-18'!$Z$1:$Z$506,MATCH('Base Analysis'!$A340,'BEFC_17-18'!A:A,0))</f>
        <v>428.82900000000001</v>
      </c>
      <c r="O340" s="202">
        <f>INDEX('BEFC_17-18'!$AF$1:$AF$505,MATCH('Base Analysis'!$A340,'BEFC_17-18'!A:A,0))</f>
        <v>11941374.890000001</v>
      </c>
      <c r="P340" s="203">
        <f>INDEX('BEFC_17-18'!$AC$1:$AC$506,MATCH('Base Analysis'!$A340,'BEFC_17-18'!A:A,0))</f>
        <v>3662.4650000000001</v>
      </c>
      <c r="Q340" s="201">
        <f t="shared" si="50"/>
        <v>6812982.3869373258</v>
      </c>
      <c r="R340" s="201">
        <f t="shared" si="51"/>
        <v>5128392.5030626748</v>
      </c>
      <c r="S340" s="204">
        <f t="shared" si="52"/>
        <v>1.7527382593701475</v>
      </c>
      <c r="U340" s="203">
        <f t="shared" si="53"/>
        <v>2518.4540000000002</v>
      </c>
      <c r="V340" s="202"/>
    </row>
    <row r="341" spans="1:22" x14ac:dyDescent="0.2">
      <c r="A341" s="199">
        <v>117597003</v>
      </c>
      <c r="B341" s="200" t="s">
        <v>390</v>
      </c>
      <c r="C341" s="200" t="s">
        <v>389</v>
      </c>
      <c r="D341" s="197">
        <f>INDEX('BEFC_17-18'!$F$1:$F$505,MATCH('Base Analysis'!$A341,'BEFC_17-18'!A:A,0))</f>
        <v>1.1178999999999999</v>
      </c>
      <c r="E341" s="197">
        <f t="shared" si="45"/>
        <v>189</v>
      </c>
      <c r="F341" s="201">
        <f t="shared" si="46"/>
        <v>13600.005005811468</v>
      </c>
      <c r="G341" s="211">
        <f t="shared" si="47"/>
        <v>309</v>
      </c>
      <c r="H341" s="202">
        <f t="shared" si="48"/>
        <v>11042.570656418815</v>
      </c>
      <c r="I341" s="211">
        <f t="shared" si="49"/>
        <v>340</v>
      </c>
      <c r="K341" s="202">
        <f>INDEX('LECI_17-18'!$L$1:$L$506,MATCH('Base Analysis'!$A341,'LECI_17-18'!A:A,0))</f>
        <v>25320978.920000002</v>
      </c>
      <c r="L341" s="203">
        <f>INDEX('BEFC_17-18'!$T$1:$T$506,MATCH('Base Analysis'!$A341,'BEFC_17-18'!A:A,0))</f>
        <v>1861.836</v>
      </c>
      <c r="M341" s="203">
        <f>INDEX('BEFC_17-18'!$Z$1:$Z$506,MATCH('Base Analysis'!$A341,'BEFC_17-18'!A:A,0))</f>
        <v>431.197</v>
      </c>
      <c r="O341" s="202">
        <f>INDEX('BEFC_17-18'!$AF$1:$AF$505,MATCH('Base Analysis'!$A341,'BEFC_17-18'!A:A,0))</f>
        <v>8399932.8300000001</v>
      </c>
      <c r="P341" s="203">
        <f>INDEX('BEFC_17-18'!$AC$1:$AC$506,MATCH('Base Analysis'!$A341,'BEFC_17-18'!A:A,0))</f>
        <v>2476.1390000000001</v>
      </c>
      <c r="Q341" s="201">
        <f t="shared" si="50"/>
        <v>4606157.7092500823</v>
      </c>
      <c r="R341" s="201">
        <f t="shared" si="51"/>
        <v>3793775.1207499178</v>
      </c>
      <c r="S341" s="204">
        <f t="shared" si="52"/>
        <v>1.8236311824780254</v>
      </c>
      <c r="U341" s="203">
        <f t="shared" si="53"/>
        <v>2293.0329999999999</v>
      </c>
      <c r="V341" s="202"/>
    </row>
    <row r="342" spans="1:22" x14ac:dyDescent="0.2">
      <c r="A342" s="199">
        <v>117598503</v>
      </c>
      <c r="B342" s="200" t="s">
        <v>391</v>
      </c>
      <c r="C342" s="200" t="s">
        <v>389</v>
      </c>
      <c r="D342" s="197">
        <f>INDEX('BEFC_17-18'!$F$1:$F$505,MATCH('Base Analysis'!$A342,'BEFC_17-18'!A:A,0))</f>
        <v>1.0697000000000001</v>
      </c>
      <c r="E342" s="197">
        <f t="shared" si="45"/>
        <v>222</v>
      </c>
      <c r="F342" s="201">
        <f t="shared" si="46"/>
        <v>14069.34724858423</v>
      </c>
      <c r="G342" s="211">
        <f t="shared" si="47"/>
        <v>257</v>
      </c>
      <c r="H342" s="202">
        <f t="shared" si="48"/>
        <v>11208.030770851505</v>
      </c>
      <c r="I342" s="211">
        <f t="shared" si="49"/>
        <v>325</v>
      </c>
      <c r="K342" s="202">
        <f>INDEX('LECI_17-18'!$L$1:$L$506,MATCH('Base Analysis'!$A342,'LECI_17-18'!A:A,0))</f>
        <v>21703712.73</v>
      </c>
      <c r="L342" s="203">
        <f>INDEX('BEFC_17-18'!$T$1:$T$506,MATCH('Base Analysis'!$A342,'BEFC_17-18'!A:A,0))</f>
        <v>1542.624</v>
      </c>
      <c r="M342" s="203">
        <f>INDEX('BEFC_17-18'!$Z$1:$Z$506,MATCH('Base Analysis'!$A342,'BEFC_17-18'!A:A,0))</f>
        <v>393.81900000000002</v>
      </c>
      <c r="O342" s="202">
        <f>INDEX('BEFC_17-18'!$AF$1:$AF$505,MATCH('Base Analysis'!$A342,'BEFC_17-18'!A:A,0))</f>
        <v>5786169.8499999996</v>
      </c>
      <c r="P342" s="203">
        <f>INDEX('BEFC_17-18'!$AC$1:$AC$506,MATCH('Base Analysis'!$A342,'BEFC_17-18'!A:A,0))</f>
        <v>2206.8200000000002</v>
      </c>
      <c r="Q342" s="201">
        <f t="shared" si="50"/>
        <v>4105165.7261273568</v>
      </c>
      <c r="R342" s="201">
        <f t="shared" si="51"/>
        <v>1681004.1238726429</v>
      </c>
      <c r="S342" s="204">
        <f t="shared" si="52"/>
        <v>1.4094850819721796</v>
      </c>
      <c r="U342" s="203">
        <f t="shared" si="53"/>
        <v>1936.443</v>
      </c>
      <c r="V342" s="202"/>
    </row>
    <row r="343" spans="1:22" x14ac:dyDescent="0.2">
      <c r="A343" s="199">
        <v>118401403</v>
      </c>
      <c r="B343" s="200" t="s">
        <v>392</v>
      </c>
      <c r="C343" s="200" t="s">
        <v>393</v>
      </c>
      <c r="D343" s="197">
        <f>INDEX('BEFC_17-18'!$F$1:$F$505,MATCH('Base Analysis'!$A343,'BEFC_17-18'!A:A,0))</f>
        <v>0.76029999999999998</v>
      </c>
      <c r="E343" s="197">
        <f t="shared" si="45"/>
        <v>431</v>
      </c>
      <c r="F343" s="201">
        <f t="shared" si="46"/>
        <v>11777.614797987439</v>
      </c>
      <c r="G343" s="211">
        <f t="shared" si="47"/>
        <v>471</v>
      </c>
      <c r="H343" s="202">
        <f t="shared" si="48"/>
        <v>11048.0113761024</v>
      </c>
      <c r="I343" s="211">
        <f t="shared" si="49"/>
        <v>339</v>
      </c>
      <c r="K343" s="202">
        <f>INDEX('LECI_17-18'!$L$1:$L$506,MATCH('Base Analysis'!$A343,'LECI_17-18'!A:A,0))</f>
        <v>34342146.770000003</v>
      </c>
      <c r="L343" s="203">
        <f>INDEX('BEFC_17-18'!$T$1:$T$506,MATCH('Base Analysis'!$A343,'BEFC_17-18'!A:A,0))</f>
        <v>2915.8829999999998</v>
      </c>
      <c r="M343" s="203">
        <f>INDEX('BEFC_17-18'!$Z$1:$Z$506,MATCH('Base Analysis'!$A343,'BEFC_17-18'!A:A,0))</f>
        <v>192.56299999999999</v>
      </c>
      <c r="O343" s="202">
        <f>INDEX('BEFC_17-18'!$AF$1:$AF$505,MATCH('Base Analysis'!$A343,'BEFC_17-18'!A:A,0))</f>
        <v>6983632.5599999996</v>
      </c>
      <c r="P343" s="203">
        <f>INDEX('BEFC_17-18'!$AC$1:$AC$506,MATCH('Base Analysis'!$A343,'BEFC_17-18'!A:A,0))</f>
        <v>1780.4690000000001</v>
      </c>
      <c r="Q343" s="201">
        <f t="shared" si="50"/>
        <v>3312060.0299219005</v>
      </c>
      <c r="R343" s="201">
        <f t="shared" si="51"/>
        <v>3671572.5300780991</v>
      </c>
      <c r="S343" s="204">
        <f t="shared" si="52"/>
        <v>2.1085464927894666</v>
      </c>
      <c r="U343" s="203">
        <f t="shared" si="53"/>
        <v>3108.4459999999999</v>
      </c>
      <c r="V343" s="202"/>
    </row>
    <row r="344" spans="1:22" x14ac:dyDescent="0.2">
      <c r="A344" s="199">
        <v>118401603</v>
      </c>
      <c r="B344" s="200" t="s">
        <v>394</v>
      </c>
      <c r="C344" s="200" t="s">
        <v>393</v>
      </c>
      <c r="D344" s="197">
        <f>INDEX('BEFC_17-18'!$F$1:$F$505,MATCH('Base Analysis'!$A344,'BEFC_17-18'!A:A,0))</f>
        <v>0.85299999999999998</v>
      </c>
      <c r="E344" s="197">
        <f t="shared" si="45"/>
        <v>377</v>
      </c>
      <c r="F344" s="201">
        <f t="shared" si="46"/>
        <v>11594.146386883376</v>
      </c>
      <c r="G344" s="211">
        <f t="shared" si="47"/>
        <v>482</v>
      </c>
      <c r="H344" s="202">
        <f t="shared" si="48"/>
        <v>10602.364780841588</v>
      </c>
      <c r="I344" s="211">
        <f t="shared" si="49"/>
        <v>384</v>
      </c>
      <c r="K344" s="202">
        <f>INDEX('LECI_17-18'!$L$1:$L$506,MATCH('Base Analysis'!$A344,'LECI_17-18'!A:A,0))</f>
        <v>30880892.960000001</v>
      </c>
      <c r="L344" s="203">
        <f>INDEX('BEFC_17-18'!$T$1:$T$506,MATCH('Base Analysis'!$A344,'BEFC_17-18'!A:A,0))</f>
        <v>2663.49</v>
      </c>
      <c r="M344" s="203">
        <f>INDEX('BEFC_17-18'!$Z$1:$Z$506,MATCH('Base Analysis'!$A344,'BEFC_17-18'!A:A,0))</f>
        <v>249.15199999999999</v>
      </c>
      <c r="O344" s="202">
        <f>INDEX('BEFC_17-18'!$AF$1:$AF$505,MATCH('Base Analysis'!$A344,'BEFC_17-18'!A:A,0))</f>
        <v>5594196.71</v>
      </c>
      <c r="P344" s="203">
        <f>INDEX('BEFC_17-18'!$AC$1:$AC$506,MATCH('Base Analysis'!$A344,'BEFC_17-18'!A:A,0))</f>
        <v>2330.3270000000002</v>
      </c>
      <c r="Q344" s="201">
        <f t="shared" si="50"/>
        <v>4334915.6392769618</v>
      </c>
      <c r="R344" s="201">
        <f t="shared" si="51"/>
        <v>1259281.0707230382</v>
      </c>
      <c r="S344" s="204">
        <f t="shared" si="52"/>
        <v>1.2904972496611442</v>
      </c>
      <c r="U344" s="203">
        <f t="shared" si="53"/>
        <v>2912.6419999999998</v>
      </c>
      <c r="V344" s="202"/>
    </row>
    <row r="345" spans="1:22" x14ac:dyDescent="0.2">
      <c r="A345" s="199">
        <v>118402603</v>
      </c>
      <c r="B345" s="200" t="s">
        <v>395</v>
      </c>
      <c r="C345" s="200" t="s">
        <v>393</v>
      </c>
      <c r="D345" s="197">
        <f>INDEX('BEFC_17-18'!$F$1:$F$505,MATCH('Base Analysis'!$A345,'BEFC_17-18'!A:A,0))</f>
        <v>1.4208000000000001</v>
      </c>
      <c r="E345" s="197">
        <f t="shared" si="45"/>
        <v>38</v>
      </c>
      <c r="F345" s="201">
        <f t="shared" si="46"/>
        <v>11172.192419955594</v>
      </c>
      <c r="G345" s="211">
        <f t="shared" si="47"/>
        <v>495</v>
      </c>
      <c r="H345" s="202">
        <f t="shared" si="48"/>
        <v>7813.7888853015611</v>
      </c>
      <c r="I345" s="211">
        <f t="shared" si="49"/>
        <v>497</v>
      </c>
      <c r="K345" s="202">
        <f>INDEX('LECI_17-18'!$L$1:$L$506,MATCH('Base Analysis'!$A345,'LECI_17-18'!A:A,0))</f>
        <v>26452589.920000002</v>
      </c>
      <c r="L345" s="203">
        <f>INDEX('BEFC_17-18'!$T$1:$T$506,MATCH('Base Analysis'!$A345,'BEFC_17-18'!A:A,0))</f>
        <v>2367.7170000000001</v>
      </c>
      <c r="M345" s="203">
        <f>INDEX('BEFC_17-18'!$Z$1:$Z$506,MATCH('Base Analysis'!$A345,'BEFC_17-18'!A:A,0))</f>
        <v>1017.6559999999999</v>
      </c>
      <c r="O345" s="202">
        <f>INDEX('BEFC_17-18'!$AF$1:$AF$505,MATCH('Base Analysis'!$A345,'BEFC_17-18'!A:A,0))</f>
        <v>10344209.35</v>
      </c>
      <c r="P345" s="203">
        <f>INDEX('BEFC_17-18'!$AC$1:$AC$506,MATCH('Base Analysis'!$A345,'BEFC_17-18'!A:A,0))</f>
        <v>5517.125</v>
      </c>
      <c r="Q345" s="201">
        <f t="shared" si="50"/>
        <v>10263053.831649337</v>
      </c>
      <c r="R345" s="201">
        <f t="shared" si="51"/>
        <v>81155.518350662664</v>
      </c>
      <c r="S345" s="204">
        <f t="shared" si="52"/>
        <v>1.0079075409407281</v>
      </c>
      <c r="U345" s="203">
        <f t="shared" si="53"/>
        <v>3385.373</v>
      </c>
      <c r="V345" s="202"/>
    </row>
    <row r="346" spans="1:22" x14ac:dyDescent="0.2">
      <c r="A346" s="199">
        <v>118403003</v>
      </c>
      <c r="B346" s="200" t="s">
        <v>396</v>
      </c>
      <c r="C346" s="200" t="s">
        <v>393</v>
      </c>
      <c r="D346" s="197">
        <f>INDEX('BEFC_17-18'!$F$1:$F$505,MATCH('Base Analysis'!$A346,'BEFC_17-18'!A:A,0))</f>
        <v>1.401</v>
      </c>
      <c r="E346" s="197">
        <f t="shared" si="45"/>
        <v>43</v>
      </c>
      <c r="F346" s="201">
        <f t="shared" si="46"/>
        <v>12629.028261693191</v>
      </c>
      <c r="G346" s="211">
        <f t="shared" si="47"/>
        <v>412</v>
      </c>
      <c r="H346" s="202">
        <f t="shared" si="48"/>
        <v>10145.77729078413</v>
      </c>
      <c r="I346" s="211">
        <f t="shared" si="49"/>
        <v>430</v>
      </c>
      <c r="K346" s="202">
        <f>INDEX('LECI_17-18'!$L$1:$L$506,MATCH('Base Analysis'!$A346,'LECI_17-18'!A:A,0))</f>
        <v>27166871</v>
      </c>
      <c r="L346" s="203">
        <f>INDEX('BEFC_17-18'!$T$1:$T$506,MATCH('Base Analysis'!$A346,'BEFC_17-18'!A:A,0))</f>
        <v>2151.145</v>
      </c>
      <c r="M346" s="203">
        <f>INDEX('BEFC_17-18'!$Z$1:$Z$506,MATCH('Base Analysis'!$A346,'BEFC_17-18'!A:A,0))</f>
        <v>526.50800000000004</v>
      </c>
      <c r="O346" s="202">
        <f>INDEX('BEFC_17-18'!$AF$1:$AF$505,MATCH('Base Analysis'!$A346,'BEFC_17-18'!A:A,0))</f>
        <v>6990163.7599999998</v>
      </c>
      <c r="P346" s="203">
        <f>INDEX('BEFC_17-18'!$AC$1:$AC$506,MATCH('Base Analysis'!$A346,'BEFC_17-18'!A:A,0))</f>
        <v>5204.6530000000002</v>
      </c>
      <c r="Q346" s="201">
        <f t="shared" si="50"/>
        <v>9681787.872135438</v>
      </c>
      <c r="R346" s="201">
        <f t="shared" si="51"/>
        <v>-2691624.1121354382</v>
      </c>
      <c r="S346" s="204">
        <f t="shared" si="52"/>
        <v>0.72199100541315953</v>
      </c>
      <c r="U346" s="203">
        <f t="shared" si="53"/>
        <v>2677.6530000000002</v>
      </c>
      <c r="V346" s="202"/>
    </row>
    <row r="347" spans="1:22" x14ac:dyDescent="0.2">
      <c r="A347" s="199">
        <v>118403302</v>
      </c>
      <c r="B347" s="200" t="s">
        <v>397</v>
      </c>
      <c r="C347" s="200" t="s">
        <v>393</v>
      </c>
      <c r="D347" s="197">
        <f>INDEX('BEFC_17-18'!$F$1:$F$505,MATCH('Base Analysis'!$A347,'BEFC_17-18'!A:A,0))</f>
        <v>1.25</v>
      </c>
      <c r="E347" s="197">
        <f t="shared" si="45"/>
        <v>103</v>
      </c>
      <c r="F347" s="201">
        <f t="shared" si="46"/>
        <v>11094.202880073013</v>
      </c>
      <c r="G347" s="211">
        <f t="shared" si="47"/>
        <v>497</v>
      </c>
      <c r="H347" s="202">
        <f t="shared" si="48"/>
        <v>8316.9872905366246</v>
      </c>
      <c r="I347" s="211">
        <f t="shared" si="49"/>
        <v>493</v>
      </c>
      <c r="K347" s="202">
        <f>INDEX('LECI_17-18'!$L$1:$L$506,MATCH('Base Analysis'!$A347,'LECI_17-18'!A:A,0))</f>
        <v>124084742.95999999</v>
      </c>
      <c r="L347" s="203">
        <f>INDEX('BEFC_17-18'!$T$1:$T$506,MATCH('Base Analysis'!$A347,'BEFC_17-18'!A:A,0))</f>
        <v>11184.647000000001</v>
      </c>
      <c r="M347" s="203">
        <f>INDEX('BEFC_17-18'!$Z$1:$Z$506,MATCH('Base Analysis'!$A347,'BEFC_17-18'!A:A,0))</f>
        <v>3734.7869999999998</v>
      </c>
      <c r="O347" s="202">
        <f>INDEX('BEFC_17-18'!$AF$1:$AF$505,MATCH('Base Analysis'!$A347,'BEFC_17-18'!A:A,0))</f>
        <v>34050295.590000004</v>
      </c>
      <c r="P347" s="203">
        <f>INDEX('BEFC_17-18'!$AC$1:$AC$506,MATCH('Base Analysis'!$A347,'BEFC_17-18'!A:A,0))</f>
        <v>22950.827000000001</v>
      </c>
      <c r="Q347" s="201">
        <f t="shared" si="50"/>
        <v>42693535.669732168</v>
      </c>
      <c r="R347" s="201">
        <f t="shared" si="51"/>
        <v>-8643240.0797321647</v>
      </c>
      <c r="S347" s="204">
        <f t="shared" si="52"/>
        <v>0.79755155097496788</v>
      </c>
      <c r="U347" s="203">
        <f t="shared" si="53"/>
        <v>14919.434000000001</v>
      </c>
      <c r="V347" s="202"/>
    </row>
    <row r="348" spans="1:22" x14ac:dyDescent="0.2">
      <c r="A348" s="199">
        <v>118403903</v>
      </c>
      <c r="B348" s="200" t="s">
        <v>398</v>
      </c>
      <c r="C348" s="200" t="s">
        <v>393</v>
      </c>
      <c r="D348" s="197">
        <f>INDEX('BEFC_17-18'!$F$1:$F$505,MATCH('Base Analysis'!$A348,'BEFC_17-18'!A:A,0))</f>
        <v>0.88490000000000002</v>
      </c>
      <c r="E348" s="197">
        <f t="shared" si="45"/>
        <v>355</v>
      </c>
      <c r="F348" s="201">
        <f t="shared" si="46"/>
        <v>13443.905535599974</v>
      </c>
      <c r="G348" s="211">
        <f t="shared" si="47"/>
        <v>330</v>
      </c>
      <c r="H348" s="202">
        <f t="shared" si="48"/>
        <v>11984.695915616285</v>
      </c>
      <c r="I348" s="211">
        <f t="shared" si="49"/>
        <v>235</v>
      </c>
      <c r="K348" s="202">
        <f>INDEX('LECI_17-18'!$L$1:$L$506,MATCH('Base Analysis'!$A348,'LECI_17-18'!A:A,0))</f>
        <v>25978290.530000001</v>
      </c>
      <c r="L348" s="203">
        <f>INDEX('BEFC_17-18'!$T$1:$T$506,MATCH('Base Analysis'!$A348,'BEFC_17-18'!A:A,0))</f>
        <v>1932.347</v>
      </c>
      <c r="M348" s="203">
        <f>INDEX('BEFC_17-18'!$Z$1:$Z$506,MATCH('Base Analysis'!$A348,'BEFC_17-18'!A:A,0))</f>
        <v>235.27500000000001</v>
      </c>
      <c r="O348" s="202">
        <f>INDEX('BEFC_17-18'!$AF$1:$AF$505,MATCH('Base Analysis'!$A348,'BEFC_17-18'!A:A,0))</f>
        <v>6594018.3300000001</v>
      </c>
      <c r="P348" s="203">
        <f>INDEX('BEFC_17-18'!$AC$1:$AC$506,MATCH('Base Analysis'!$A348,'BEFC_17-18'!A:A,0))</f>
        <v>1676.2380000000001</v>
      </c>
      <c r="Q348" s="201">
        <f t="shared" si="50"/>
        <v>3118167.674043315</v>
      </c>
      <c r="R348" s="201">
        <f t="shared" si="51"/>
        <v>3475850.6559566851</v>
      </c>
      <c r="S348" s="204">
        <f t="shared" si="52"/>
        <v>2.1147093483428887</v>
      </c>
      <c r="U348" s="203">
        <f t="shared" si="53"/>
        <v>2167.6219999999998</v>
      </c>
      <c r="V348" s="202"/>
    </row>
    <row r="349" spans="1:22" x14ac:dyDescent="0.2">
      <c r="A349" s="199">
        <v>118406003</v>
      </c>
      <c r="B349" s="200" t="s">
        <v>399</v>
      </c>
      <c r="C349" s="200" t="s">
        <v>393</v>
      </c>
      <c r="D349" s="197">
        <f>INDEX('BEFC_17-18'!$F$1:$F$505,MATCH('Base Analysis'!$A349,'BEFC_17-18'!A:A,0))</f>
        <v>1.0645</v>
      </c>
      <c r="E349" s="197">
        <f t="shared" si="45"/>
        <v>229</v>
      </c>
      <c r="F349" s="201">
        <f t="shared" si="46"/>
        <v>14825.263605976734</v>
      </c>
      <c r="G349" s="211">
        <f t="shared" si="47"/>
        <v>191</v>
      </c>
      <c r="H349" s="202">
        <f t="shared" si="48"/>
        <v>11639.770676421356</v>
      </c>
      <c r="I349" s="211">
        <f t="shared" si="49"/>
        <v>273</v>
      </c>
      <c r="K349" s="202">
        <f>INDEX('LECI_17-18'!$L$1:$L$506,MATCH('Base Analysis'!$A349,'LECI_17-18'!A:A,0))</f>
        <v>16508197.880000001</v>
      </c>
      <c r="L349" s="203">
        <f>INDEX('BEFC_17-18'!$T$1:$T$506,MATCH('Base Analysis'!$A349,'BEFC_17-18'!A:A,0))</f>
        <v>1113.518</v>
      </c>
      <c r="M349" s="203">
        <f>INDEX('BEFC_17-18'!$Z$1:$Z$506,MATCH('Base Analysis'!$A349,'BEFC_17-18'!A:A,0))</f>
        <v>304.74</v>
      </c>
      <c r="O349" s="202">
        <f>INDEX('BEFC_17-18'!$AF$1:$AF$505,MATCH('Base Analysis'!$A349,'BEFC_17-18'!A:A,0))</f>
        <v>6982974.3099999996</v>
      </c>
      <c r="P349" s="203">
        <f>INDEX('BEFC_17-18'!$AC$1:$AC$506,MATCH('Base Analysis'!$A349,'BEFC_17-18'!A:A,0))</f>
        <v>1395.9639999999999</v>
      </c>
      <c r="Q349" s="201">
        <f t="shared" si="50"/>
        <v>2596797.0055136574</v>
      </c>
      <c r="R349" s="201">
        <f t="shared" si="51"/>
        <v>4386177.3044863418</v>
      </c>
      <c r="S349" s="204">
        <f t="shared" si="52"/>
        <v>2.6890720742412202</v>
      </c>
      <c r="U349" s="203">
        <f t="shared" si="53"/>
        <v>1418.258</v>
      </c>
      <c r="V349" s="202"/>
    </row>
    <row r="350" spans="1:22" x14ac:dyDescent="0.2">
      <c r="A350" s="199">
        <v>118406602</v>
      </c>
      <c r="B350" s="200" t="s">
        <v>400</v>
      </c>
      <c r="C350" s="200" t="s">
        <v>393</v>
      </c>
      <c r="D350" s="197">
        <f>INDEX('BEFC_17-18'!$F$1:$F$505,MATCH('Base Analysis'!$A350,'BEFC_17-18'!A:A,0))</f>
        <v>1.1554</v>
      </c>
      <c r="E350" s="197">
        <f t="shared" si="45"/>
        <v>165</v>
      </c>
      <c r="F350" s="201">
        <f t="shared" si="46"/>
        <v>12362.669934633737</v>
      </c>
      <c r="G350" s="211">
        <f t="shared" si="47"/>
        <v>435</v>
      </c>
      <c r="H350" s="202">
        <f t="shared" si="48"/>
        <v>10442.956958237097</v>
      </c>
      <c r="I350" s="211">
        <f t="shared" si="49"/>
        <v>406</v>
      </c>
      <c r="K350" s="202">
        <f>INDEX('LECI_17-18'!$L$1:$L$506,MATCH('Base Analysis'!$A350,'LECI_17-18'!A:A,0))</f>
        <v>41678405.140000001</v>
      </c>
      <c r="L350" s="203">
        <f>INDEX('BEFC_17-18'!$T$1:$T$506,MATCH('Base Analysis'!$A350,'BEFC_17-18'!A:A,0))</f>
        <v>3371.3110000000001</v>
      </c>
      <c r="M350" s="203">
        <f>INDEX('BEFC_17-18'!$Z$1:$Z$506,MATCH('Base Analysis'!$A350,'BEFC_17-18'!A:A,0))</f>
        <v>619.74300000000005</v>
      </c>
      <c r="O350" s="202">
        <f>INDEX('BEFC_17-18'!$AF$1:$AF$505,MATCH('Base Analysis'!$A350,'BEFC_17-18'!A:A,0))</f>
        <v>9102046.4900000002</v>
      </c>
      <c r="P350" s="203">
        <f>INDEX('BEFC_17-18'!$AC$1:$AC$506,MATCH('Base Analysis'!$A350,'BEFC_17-18'!A:A,0))</f>
        <v>4783.2610000000004</v>
      </c>
      <c r="Q350" s="201">
        <f t="shared" si="50"/>
        <v>8897906.9957321696</v>
      </c>
      <c r="R350" s="201">
        <f t="shared" si="51"/>
        <v>204139.49426783063</v>
      </c>
      <c r="S350" s="204">
        <f t="shared" si="52"/>
        <v>1.022942417173583</v>
      </c>
      <c r="U350" s="203">
        <f t="shared" si="53"/>
        <v>3991.0540000000001</v>
      </c>
      <c r="V350" s="202"/>
    </row>
    <row r="351" spans="1:22" x14ac:dyDescent="0.2">
      <c r="A351" s="199">
        <v>118408852</v>
      </c>
      <c r="B351" s="200" t="s">
        <v>401</v>
      </c>
      <c r="C351" s="200" t="s">
        <v>393</v>
      </c>
      <c r="D351" s="197">
        <f>INDEX('BEFC_17-18'!$F$1:$F$505,MATCH('Base Analysis'!$A351,'BEFC_17-18'!A:A,0))</f>
        <v>1.4187000000000001</v>
      </c>
      <c r="E351" s="197">
        <f t="shared" si="45"/>
        <v>39</v>
      </c>
      <c r="F351" s="201">
        <f t="shared" si="46"/>
        <v>14824.545539598384</v>
      </c>
      <c r="G351" s="211">
        <f t="shared" si="47"/>
        <v>192</v>
      </c>
      <c r="H351" s="202">
        <f t="shared" si="48"/>
        <v>10007.525765386245</v>
      </c>
      <c r="I351" s="211">
        <f t="shared" si="49"/>
        <v>433</v>
      </c>
      <c r="K351" s="202">
        <f>INDEX('LECI_17-18'!$L$1:$L$506,MATCH('Base Analysis'!$A351,'LECI_17-18'!A:A,0))</f>
        <v>111233738.95</v>
      </c>
      <c r="L351" s="203">
        <f>INDEX('BEFC_17-18'!$T$1:$T$506,MATCH('Base Analysis'!$A351,'BEFC_17-18'!A:A,0))</f>
        <v>7503.3490000000002</v>
      </c>
      <c r="M351" s="203">
        <f>INDEX('BEFC_17-18'!$Z$1:$Z$506,MATCH('Base Analysis'!$A351,'BEFC_17-18'!A:A,0))</f>
        <v>3611.66</v>
      </c>
      <c r="O351" s="202">
        <f>INDEX('BEFC_17-18'!$AF$1:$AF$505,MATCH('Base Analysis'!$A351,'BEFC_17-18'!A:A,0))</f>
        <v>23853618.039999999</v>
      </c>
      <c r="P351" s="203">
        <f>INDEX('BEFC_17-18'!$AC$1:$AC$506,MATCH('Base Analysis'!$A351,'BEFC_17-18'!A:A,0))</f>
        <v>26385.507000000001</v>
      </c>
      <c r="Q351" s="201">
        <f t="shared" si="50"/>
        <v>49082788.357407242</v>
      </c>
      <c r="R351" s="201">
        <f t="shared" si="51"/>
        <v>-25229170.317407243</v>
      </c>
      <c r="S351" s="204">
        <f t="shared" si="52"/>
        <v>0.48598742733001582</v>
      </c>
      <c r="U351" s="203">
        <f t="shared" si="53"/>
        <v>11115.009</v>
      </c>
      <c r="V351" s="202"/>
    </row>
    <row r="352" spans="1:22" x14ac:dyDescent="0.2">
      <c r="A352" s="199">
        <v>118409203</v>
      </c>
      <c r="B352" s="200" t="s">
        <v>402</v>
      </c>
      <c r="C352" s="200" t="s">
        <v>393</v>
      </c>
      <c r="D352" s="197">
        <f>INDEX('BEFC_17-18'!$F$1:$F$505,MATCH('Base Analysis'!$A352,'BEFC_17-18'!A:A,0))</f>
        <v>1.0821000000000001</v>
      </c>
      <c r="E352" s="197">
        <f t="shared" si="45"/>
        <v>210</v>
      </c>
      <c r="F352" s="201">
        <f t="shared" si="46"/>
        <v>13252.221961296633</v>
      </c>
      <c r="G352" s="211">
        <f t="shared" si="47"/>
        <v>355</v>
      </c>
      <c r="H352" s="202">
        <f t="shared" si="48"/>
        <v>11302.075939272296</v>
      </c>
      <c r="I352" s="211">
        <f t="shared" si="49"/>
        <v>312</v>
      </c>
      <c r="K352" s="202">
        <f>INDEX('LECI_17-18'!$L$1:$L$506,MATCH('Base Analysis'!$A352,'LECI_17-18'!A:A,0))</f>
        <v>31263621.629999999</v>
      </c>
      <c r="L352" s="203">
        <f>INDEX('BEFC_17-18'!$T$1:$T$506,MATCH('Base Analysis'!$A352,'BEFC_17-18'!A:A,0))</f>
        <v>2359.123</v>
      </c>
      <c r="M352" s="203">
        <f>INDEX('BEFC_17-18'!$Z$1:$Z$506,MATCH('Base Analysis'!$A352,'BEFC_17-18'!A:A,0))</f>
        <v>407.06099999999998</v>
      </c>
      <c r="O352" s="202">
        <f>INDEX('BEFC_17-18'!$AF$1:$AF$505,MATCH('Base Analysis'!$A352,'BEFC_17-18'!A:A,0))</f>
        <v>7435631.5800000001</v>
      </c>
      <c r="P352" s="203">
        <f>INDEX('BEFC_17-18'!$AC$1:$AC$506,MATCH('Base Analysis'!$A352,'BEFC_17-18'!A:A,0))</f>
        <v>2813.7130000000002</v>
      </c>
      <c r="Q352" s="201">
        <f t="shared" si="50"/>
        <v>5234118.854622934</v>
      </c>
      <c r="R352" s="201">
        <f t="shared" si="51"/>
        <v>2201512.7253770661</v>
      </c>
      <c r="S352" s="204">
        <f t="shared" si="52"/>
        <v>1.4206080882998335</v>
      </c>
      <c r="U352" s="203">
        <f t="shared" si="53"/>
        <v>2766.1840000000002</v>
      </c>
      <c r="V352" s="202"/>
    </row>
    <row r="353" spans="1:22" x14ac:dyDescent="0.2">
      <c r="A353" s="199">
        <v>118409302</v>
      </c>
      <c r="B353" s="200" t="s">
        <v>403</v>
      </c>
      <c r="C353" s="200" t="s">
        <v>393</v>
      </c>
      <c r="D353" s="197">
        <f>INDEX('BEFC_17-18'!$F$1:$F$505,MATCH('Base Analysis'!$A353,'BEFC_17-18'!A:A,0))</f>
        <v>1.2116</v>
      </c>
      <c r="E353" s="197">
        <f t="shared" si="45"/>
        <v>123</v>
      </c>
      <c r="F353" s="201">
        <f t="shared" si="46"/>
        <v>13229.089531412936</v>
      </c>
      <c r="G353" s="211">
        <f t="shared" si="47"/>
        <v>360</v>
      </c>
      <c r="H353" s="202">
        <f t="shared" si="48"/>
        <v>10664.801608765778</v>
      </c>
      <c r="I353" s="211">
        <f t="shared" si="49"/>
        <v>379</v>
      </c>
      <c r="K353" s="202">
        <f>INDEX('LECI_17-18'!$L$1:$L$506,MATCH('Base Analysis'!$A353,'LECI_17-18'!A:A,0))</f>
        <v>67845703.159999996</v>
      </c>
      <c r="L353" s="203">
        <f>INDEX('BEFC_17-18'!$T$1:$T$506,MATCH('Base Analysis'!$A353,'BEFC_17-18'!A:A,0))</f>
        <v>5128.5240000000003</v>
      </c>
      <c r="M353" s="203">
        <f>INDEX('BEFC_17-18'!$Z$1:$Z$506,MATCH('Base Analysis'!$A353,'BEFC_17-18'!A:A,0))</f>
        <v>1233.123</v>
      </c>
      <c r="O353" s="202">
        <f>INDEX('BEFC_17-18'!$AF$1:$AF$505,MATCH('Base Analysis'!$A353,'BEFC_17-18'!A:A,0))</f>
        <v>18470303.289999999</v>
      </c>
      <c r="P353" s="203">
        <f>INDEX('BEFC_17-18'!$AC$1:$AC$506,MATCH('Base Analysis'!$A353,'BEFC_17-18'!A:A,0))</f>
        <v>8688.2579999999998</v>
      </c>
      <c r="Q353" s="201">
        <f t="shared" si="50"/>
        <v>16162051.713031335</v>
      </c>
      <c r="R353" s="201">
        <f t="shared" si="51"/>
        <v>2308251.5769686643</v>
      </c>
      <c r="S353" s="204">
        <f t="shared" si="52"/>
        <v>1.142819217383616</v>
      </c>
      <c r="U353" s="203">
        <f t="shared" si="53"/>
        <v>6361.6470000000008</v>
      </c>
      <c r="V353" s="202"/>
    </row>
    <row r="354" spans="1:22" x14ac:dyDescent="0.2">
      <c r="A354" s="199">
        <v>118667503</v>
      </c>
      <c r="B354" s="200" t="s">
        <v>404</v>
      </c>
      <c r="C354" s="200" t="s">
        <v>405</v>
      </c>
      <c r="D354" s="197">
        <f>INDEX('BEFC_17-18'!$F$1:$F$505,MATCH('Base Analysis'!$A354,'BEFC_17-18'!A:A,0))</f>
        <v>1.0479000000000001</v>
      </c>
      <c r="E354" s="197">
        <f t="shared" si="45"/>
        <v>243</v>
      </c>
      <c r="F354" s="201">
        <f t="shared" si="46"/>
        <v>18182.363382711603</v>
      </c>
      <c r="G354" s="211">
        <f t="shared" si="47"/>
        <v>42</v>
      </c>
      <c r="H354" s="202">
        <f t="shared" si="48"/>
        <v>15846.30233509804</v>
      </c>
      <c r="I354" s="211">
        <f t="shared" si="49"/>
        <v>43</v>
      </c>
      <c r="K354" s="202">
        <f>INDEX('LECI_17-18'!$L$1:$L$506,MATCH('Base Analysis'!$A354,'LECI_17-18'!A:A,0))</f>
        <v>45655114.43</v>
      </c>
      <c r="L354" s="203">
        <f>INDEX('BEFC_17-18'!$T$1:$T$506,MATCH('Base Analysis'!$A354,'BEFC_17-18'!A:A,0))</f>
        <v>2510.9560000000001</v>
      </c>
      <c r="M354" s="203">
        <f>INDEX('BEFC_17-18'!$Z$1:$Z$506,MATCH('Base Analysis'!$A354,'BEFC_17-18'!A:A,0))</f>
        <v>370.16500000000002</v>
      </c>
      <c r="O354" s="202">
        <f>INDEX('BEFC_17-18'!$AF$1:$AF$505,MATCH('Base Analysis'!$A354,'BEFC_17-18'!A:A,0))</f>
        <v>10716062.82</v>
      </c>
      <c r="P354" s="203">
        <f>INDEX('BEFC_17-18'!$AC$1:$AC$506,MATCH('Base Analysis'!$A354,'BEFC_17-18'!A:A,0))</f>
        <v>2830.37</v>
      </c>
      <c r="Q354" s="201">
        <f t="shared" si="50"/>
        <v>5265104.5016172975</v>
      </c>
      <c r="R354" s="201">
        <f t="shared" si="51"/>
        <v>5450958.3183827028</v>
      </c>
      <c r="S354" s="204">
        <f t="shared" si="52"/>
        <v>2.0352991696002074</v>
      </c>
      <c r="U354" s="203">
        <f t="shared" si="53"/>
        <v>2881.1210000000001</v>
      </c>
      <c r="V354" s="202"/>
    </row>
    <row r="355" spans="1:22" x14ac:dyDescent="0.2">
      <c r="A355" s="199">
        <v>119350303</v>
      </c>
      <c r="B355" s="200" t="s">
        <v>406</v>
      </c>
      <c r="C355" s="200" t="s">
        <v>407</v>
      </c>
      <c r="D355" s="197">
        <f>INDEX('BEFC_17-18'!$F$1:$F$505,MATCH('Base Analysis'!$A355,'BEFC_17-18'!A:A,0))</f>
        <v>0.73170000000000002</v>
      </c>
      <c r="E355" s="197">
        <f t="shared" si="45"/>
        <v>442</v>
      </c>
      <c r="F355" s="201">
        <f t="shared" si="46"/>
        <v>12574.283019502149</v>
      </c>
      <c r="G355" s="211">
        <f t="shared" si="47"/>
        <v>418</v>
      </c>
      <c r="H355" s="202">
        <f t="shared" si="48"/>
        <v>11853.347969678771</v>
      </c>
      <c r="I355" s="211">
        <f t="shared" si="49"/>
        <v>256</v>
      </c>
      <c r="K355" s="202">
        <f>INDEX('LECI_17-18'!$L$1:$L$506,MATCH('Base Analysis'!$A355,'LECI_17-18'!A:A,0))</f>
        <v>41148838.210000001</v>
      </c>
      <c r="L355" s="203">
        <f>INDEX('BEFC_17-18'!$T$1:$T$506,MATCH('Base Analysis'!$A355,'BEFC_17-18'!A:A,0))</f>
        <v>3272.46</v>
      </c>
      <c r="M355" s="203">
        <f>INDEX('BEFC_17-18'!$Z$1:$Z$506,MATCH('Base Analysis'!$A355,'BEFC_17-18'!A:A,0))</f>
        <v>199.035</v>
      </c>
      <c r="O355" s="202">
        <f>INDEX('BEFC_17-18'!$AF$1:$AF$505,MATCH('Base Analysis'!$A355,'BEFC_17-18'!A:A,0))</f>
        <v>6008786.5300000003</v>
      </c>
      <c r="P355" s="203">
        <f>INDEX('BEFC_17-18'!$AC$1:$AC$506,MATCH('Base Analysis'!$A355,'BEFC_17-18'!A:A,0))</f>
        <v>2289.5309999999999</v>
      </c>
      <c r="Q355" s="201">
        <f t="shared" si="50"/>
        <v>4259026.1961130006</v>
      </c>
      <c r="R355" s="201">
        <f t="shared" si="51"/>
        <v>1749760.3338869996</v>
      </c>
      <c r="S355" s="204">
        <f t="shared" si="52"/>
        <v>1.4108357763762802</v>
      </c>
      <c r="U355" s="203">
        <f t="shared" si="53"/>
        <v>3471.4949999999999</v>
      </c>
      <c r="V355" s="202"/>
    </row>
    <row r="356" spans="1:22" x14ac:dyDescent="0.2">
      <c r="A356" s="199">
        <v>119351303</v>
      </c>
      <c r="B356" s="200" t="s">
        <v>408</v>
      </c>
      <c r="C356" s="200" t="s">
        <v>407</v>
      </c>
      <c r="D356" s="197">
        <f>INDEX('BEFC_17-18'!$F$1:$F$505,MATCH('Base Analysis'!$A356,'BEFC_17-18'!A:A,0))</f>
        <v>1.5379</v>
      </c>
      <c r="E356" s="197">
        <f t="shared" si="45"/>
        <v>18</v>
      </c>
      <c r="F356" s="201">
        <f t="shared" si="46"/>
        <v>12577.723002213876</v>
      </c>
      <c r="G356" s="211">
        <f t="shared" si="47"/>
        <v>417</v>
      </c>
      <c r="H356" s="202">
        <f t="shared" si="48"/>
        <v>8838.1377388732126</v>
      </c>
      <c r="I356" s="211">
        <f t="shared" si="49"/>
        <v>487</v>
      </c>
      <c r="K356" s="202">
        <f>INDEX('LECI_17-18'!$L$1:$L$506,MATCH('Base Analysis'!$A356,'LECI_17-18'!A:A,0))</f>
        <v>22492326.98</v>
      </c>
      <c r="L356" s="203">
        <f>INDEX('BEFC_17-18'!$T$1:$T$506,MATCH('Base Analysis'!$A356,'BEFC_17-18'!A:A,0))</f>
        <v>1788.2670000000001</v>
      </c>
      <c r="M356" s="203">
        <f>INDEX('BEFC_17-18'!$Z$1:$Z$506,MATCH('Base Analysis'!$A356,'BEFC_17-18'!A:A,0))</f>
        <v>756.65</v>
      </c>
      <c r="O356" s="202">
        <f>INDEX('BEFC_17-18'!$AF$1:$AF$505,MATCH('Base Analysis'!$A356,'BEFC_17-18'!A:A,0))</f>
        <v>7807586.6399999997</v>
      </c>
      <c r="P356" s="203">
        <f>INDEX('BEFC_17-18'!$AC$1:$AC$506,MATCH('Base Analysis'!$A356,'BEFC_17-18'!A:A,0))</f>
        <v>5905.2439999999997</v>
      </c>
      <c r="Q356" s="201">
        <f t="shared" si="50"/>
        <v>10985039.68299146</v>
      </c>
      <c r="R356" s="201">
        <f t="shared" si="51"/>
        <v>-3177453.0429914603</v>
      </c>
      <c r="S356" s="204">
        <f t="shared" si="52"/>
        <v>0.71074724036625669</v>
      </c>
      <c r="U356" s="203">
        <f t="shared" si="53"/>
        <v>2544.9169999999999</v>
      </c>
      <c r="V356" s="202"/>
    </row>
    <row r="357" spans="1:22" x14ac:dyDescent="0.2">
      <c r="A357" s="199">
        <v>119352203</v>
      </c>
      <c r="B357" s="200" t="s">
        <v>409</v>
      </c>
      <c r="C357" s="200" t="s">
        <v>407</v>
      </c>
      <c r="D357" s="197">
        <f>INDEX('BEFC_17-18'!$F$1:$F$505,MATCH('Base Analysis'!$A357,'BEFC_17-18'!A:A,0))</f>
        <v>1.0878000000000001</v>
      </c>
      <c r="E357" s="197">
        <f t="shared" si="45"/>
        <v>207</v>
      </c>
      <c r="F357" s="201">
        <f t="shared" si="46"/>
        <v>11860.23721134571</v>
      </c>
      <c r="G357" s="211">
        <f t="shared" si="47"/>
        <v>465</v>
      </c>
      <c r="H357" s="202">
        <f t="shared" si="48"/>
        <v>9724.6225328720157</v>
      </c>
      <c r="I357" s="211">
        <f t="shared" si="49"/>
        <v>455</v>
      </c>
      <c r="K357" s="202">
        <f>INDEX('LECI_17-18'!$L$1:$L$506,MATCH('Base Analysis'!$A357,'LECI_17-18'!A:A,0))</f>
        <v>18654480.84</v>
      </c>
      <c r="L357" s="203">
        <f>INDEX('BEFC_17-18'!$T$1:$T$506,MATCH('Base Analysis'!$A357,'BEFC_17-18'!A:A,0))</f>
        <v>1572.8589999999999</v>
      </c>
      <c r="M357" s="203">
        <f>INDEX('BEFC_17-18'!$Z$1:$Z$506,MATCH('Base Analysis'!$A357,'BEFC_17-18'!A:A,0))</f>
        <v>345.41399999999999</v>
      </c>
      <c r="O357" s="202">
        <f>INDEX('BEFC_17-18'!$AF$1:$AF$505,MATCH('Base Analysis'!$A357,'BEFC_17-18'!A:A,0))</f>
        <v>4093050.78</v>
      </c>
      <c r="P357" s="203">
        <f>INDEX('BEFC_17-18'!$AC$1:$AC$506,MATCH('Base Analysis'!$A357,'BEFC_17-18'!A:A,0))</f>
        <v>1676.471</v>
      </c>
      <c r="Q357" s="201">
        <f t="shared" si="50"/>
        <v>3118601.1047781217</v>
      </c>
      <c r="R357" s="201">
        <f t="shared" si="51"/>
        <v>974449.6752218781</v>
      </c>
      <c r="S357" s="204">
        <f t="shared" si="52"/>
        <v>1.3124637112867332</v>
      </c>
      <c r="U357" s="203">
        <f t="shared" si="53"/>
        <v>1918.2729999999999</v>
      </c>
      <c r="V357" s="202"/>
    </row>
    <row r="358" spans="1:22" x14ac:dyDescent="0.2">
      <c r="A358" s="199">
        <v>119354603</v>
      </c>
      <c r="B358" s="200" t="s">
        <v>410</v>
      </c>
      <c r="C358" s="200" t="s">
        <v>407</v>
      </c>
      <c r="D358" s="197">
        <f>INDEX('BEFC_17-18'!$F$1:$F$505,MATCH('Base Analysis'!$A358,'BEFC_17-18'!A:A,0))</f>
        <v>1.0356000000000001</v>
      </c>
      <c r="E358" s="197">
        <f t="shared" si="45"/>
        <v>255</v>
      </c>
      <c r="F358" s="201">
        <f t="shared" si="46"/>
        <v>13266.624278484176</v>
      </c>
      <c r="G358" s="211">
        <f t="shared" si="47"/>
        <v>353</v>
      </c>
      <c r="H358" s="202">
        <f t="shared" si="48"/>
        <v>11764.376728042827</v>
      </c>
      <c r="I358" s="211">
        <f t="shared" si="49"/>
        <v>266</v>
      </c>
      <c r="K358" s="202">
        <f>INDEX('LECI_17-18'!$L$1:$L$506,MATCH('Base Analysis'!$A358,'LECI_17-18'!A:A,0))</f>
        <v>20598211.920000002</v>
      </c>
      <c r="L358" s="203">
        <f>INDEX('BEFC_17-18'!$T$1:$T$506,MATCH('Base Analysis'!$A358,'BEFC_17-18'!A:A,0))</f>
        <v>1552.634</v>
      </c>
      <c r="M358" s="203">
        <f>INDEX('BEFC_17-18'!$Z$1:$Z$506,MATCH('Base Analysis'!$A358,'BEFC_17-18'!A:A,0))</f>
        <v>198.26300000000001</v>
      </c>
      <c r="O358" s="202">
        <f>INDEX('BEFC_17-18'!$AF$1:$AF$505,MATCH('Base Analysis'!$A358,'BEFC_17-18'!A:A,0))</f>
        <v>5200863.4400000004</v>
      </c>
      <c r="P358" s="203">
        <f>INDEX('BEFC_17-18'!$AC$1:$AC$506,MATCH('Base Analysis'!$A358,'BEFC_17-18'!A:A,0))</f>
        <v>1424.4179999999999</v>
      </c>
      <c r="Q358" s="201">
        <f t="shared" si="50"/>
        <v>2649727.6412570472</v>
      </c>
      <c r="R358" s="201">
        <f t="shared" si="51"/>
        <v>2551135.7987429532</v>
      </c>
      <c r="S358" s="204">
        <f t="shared" si="52"/>
        <v>1.9627917069743359</v>
      </c>
      <c r="U358" s="203">
        <f t="shared" si="53"/>
        <v>1750.8969999999999</v>
      </c>
      <c r="V358" s="202"/>
    </row>
    <row r="359" spans="1:22" x14ac:dyDescent="0.2">
      <c r="A359" s="199">
        <v>119355503</v>
      </c>
      <c r="B359" s="200" t="s">
        <v>411</v>
      </c>
      <c r="C359" s="200" t="s">
        <v>407</v>
      </c>
      <c r="D359" s="197">
        <f>INDEX('BEFC_17-18'!$F$1:$F$505,MATCH('Base Analysis'!$A359,'BEFC_17-18'!A:A,0))</f>
        <v>1.2001999999999999</v>
      </c>
      <c r="E359" s="197">
        <f t="shared" si="45"/>
        <v>130</v>
      </c>
      <c r="F359" s="201">
        <f t="shared" si="46"/>
        <v>11720.533437451433</v>
      </c>
      <c r="G359" s="211">
        <f t="shared" si="47"/>
        <v>475</v>
      </c>
      <c r="H359" s="202">
        <f t="shared" si="48"/>
        <v>9593.7177271684814</v>
      </c>
      <c r="I359" s="211">
        <f t="shared" si="49"/>
        <v>464</v>
      </c>
      <c r="K359" s="202">
        <f>INDEX('LECI_17-18'!$L$1:$L$506,MATCH('Base Analysis'!$A359,'LECI_17-18'!A:A,0))</f>
        <v>21418243.449999999</v>
      </c>
      <c r="L359" s="203">
        <f>INDEX('BEFC_17-18'!$T$1:$T$506,MATCH('Base Analysis'!$A359,'BEFC_17-18'!A:A,0))</f>
        <v>1827.412</v>
      </c>
      <c r="M359" s="203">
        <f>INDEX('BEFC_17-18'!$Z$1:$Z$506,MATCH('Base Analysis'!$A359,'BEFC_17-18'!A:A,0))</f>
        <v>405.11599999999999</v>
      </c>
      <c r="O359" s="202">
        <f>INDEX('BEFC_17-18'!$AF$1:$AF$505,MATCH('Base Analysis'!$A359,'BEFC_17-18'!A:A,0))</f>
        <v>3846968.06</v>
      </c>
      <c r="P359" s="203">
        <f>INDEX('BEFC_17-18'!$AC$1:$AC$506,MATCH('Base Analysis'!$A359,'BEFC_17-18'!A:A,0))</f>
        <v>2743.5970000000002</v>
      </c>
      <c r="Q359" s="201">
        <f t="shared" si="50"/>
        <v>5103687.8271475872</v>
      </c>
      <c r="R359" s="201">
        <f t="shared" si="51"/>
        <v>-1256719.7671475871</v>
      </c>
      <c r="S359" s="204">
        <f t="shared" si="52"/>
        <v>0.75376241460874016</v>
      </c>
      <c r="U359" s="203">
        <f t="shared" si="53"/>
        <v>2232.5280000000002</v>
      </c>
      <c r="V359" s="202"/>
    </row>
    <row r="360" spans="1:22" x14ac:dyDescent="0.2">
      <c r="A360" s="199">
        <v>119356503</v>
      </c>
      <c r="B360" s="200" t="s">
        <v>412</v>
      </c>
      <c r="C360" s="200" t="s">
        <v>407</v>
      </c>
      <c r="D360" s="197">
        <f>INDEX('BEFC_17-18'!$F$1:$F$505,MATCH('Base Analysis'!$A360,'BEFC_17-18'!A:A,0))</f>
        <v>0.89049999999999996</v>
      </c>
      <c r="E360" s="197">
        <f t="shared" si="45"/>
        <v>350</v>
      </c>
      <c r="F360" s="201">
        <f t="shared" si="46"/>
        <v>14177.41012600286</v>
      </c>
      <c r="G360" s="211">
        <f t="shared" si="47"/>
        <v>245</v>
      </c>
      <c r="H360" s="202">
        <f t="shared" si="48"/>
        <v>12748.419784600526</v>
      </c>
      <c r="I360" s="211">
        <f t="shared" si="49"/>
        <v>170</v>
      </c>
      <c r="K360" s="202">
        <f>INDEX('LECI_17-18'!$L$1:$L$506,MATCH('Base Analysis'!$A360,'LECI_17-18'!A:A,0))</f>
        <v>43299752.829999998</v>
      </c>
      <c r="L360" s="203">
        <f>INDEX('BEFC_17-18'!$T$1:$T$506,MATCH('Base Analysis'!$A360,'BEFC_17-18'!A:A,0))</f>
        <v>3054.1370000000002</v>
      </c>
      <c r="M360" s="203">
        <f>INDEX('BEFC_17-18'!$Z$1:$Z$506,MATCH('Base Analysis'!$A360,'BEFC_17-18'!A:A,0))</f>
        <v>342.34300000000002</v>
      </c>
      <c r="O360" s="202">
        <f>INDEX('BEFC_17-18'!$AF$1:$AF$505,MATCH('Base Analysis'!$A360,'BEFC_17-18'!A:A,0))</f>
        <v>8006040.5700000003</v>
      </c>
      <c r="P360" s="203">
        <f>INDEX('BEFC_17-18'!$AC$1:$AC$506,MATCH('Base Analysis'!$A360,'BEFC_17-18'!A:A,0))</f>
        <v>3678.7869999999998</v>
      </c>
      <c r="Q360" s="201">
        <f t="shared" si="50"/>
        <v>6843344.8609867943</v>
      </c>
      <c r="R360" s="201">
        <f t="shared" si="51"/>
        <v>1162695.709013206</v>
      </c>
      <c r="S360" s="204">
        <f t="shared" si="52"/>
        <v>1.1699016683554286</v>
      </c>
      <c r="U360" s="203">
        <f t="shared" si="53"/>
        <v>3396.48</v>
      </c>
      <c r="V360" s="202"/>
    </row>
    <row r="361" spans="1:22" x14ac:dyDescent="0.2">
      <c r="A361" s="199">
        <v>119356603</v>
      </c>
      <c r="B361" s="200" t="s">
        <v>413</v>
      </c>
      <c r="C361" s="200" t="s">
        <v>407</v>
      </c>
      <c r="D361" s="197">
        <f>INDEX('BEFC_17-18'!$F$1:$F$505,MATCH('Base Analysis'!$A361,'BEFC_17-18'!A:A,0))</f>
        <v>1.1127</v>
      </c>
      <c r="E361" s="197">
        <f t="shared" si="45"/>
        <v>191</v>
      </c>
      <c r="F361" s="201">
        <f t="shared" si="46"/>
        <v>11611.575822061122</v>
      </c>
      <c r="G361" s="211">
        <f t="shared" si="47"/>
        <v>480</v>
      </c>
      <c r="H361" s="202">
        <f t="shared" si="48"/>
        <v>9856.8381393925702</v>
      </c>
      <c r="I361" s="211">
        <f t="shared" si="49"/>
        <v>446</v>
      </c>
      <c r="K361" s="202">
        <f>INDEX('LECI_17-18'!$L$1:$L$506,MATCH('Base Analysis'!$A361,'LECI_17-18'!A:A,0))</f>
        <v>11404135.02</v>
      </c>
      <c r="L361" s="203">
        <f>INDEX('BEFC_17-18'!$T$1:$T$506,MATCH('Base Analysis'!$A361,'BEFC_17-18'!A:A,0))</f>
        <v>982.13499999999999</v>
      </c>
      <c r="M361" s="203">
        <f>INDEX('BEFC_17-18'!$Z$1:$Z$506,MATCH('Base Analysis'!$A361,'BEFC_17-18'!A:A,0))</f>
        <v>174.84200000000001</v>
      </c>
      <c r="O361" s="202">
        <f>INDEX('BEFC_17-18'!$AF$1:$AF$505,MATCH('Base Analysis'!$A361,'BEFC_17-18'!A:A,0))</f>
        <v>2893435.78</v>
      </c>
      <c r="P361" s="203">
        <f>INDEX('BEFC_17-18'!$AC$1:$AC$506,MATCH('Base Analysis'!$A361,'BEFC_17-18'!A:A,0))</f>
        <v>1033.713</v>
      </c>
      <c r="Q361" s="201">
        <f t="shared" si="50"/>
        <v>1922931.266823886</v>
      </c>
      <c r="R361" s="201">
        <f t="shared" si="51"/>
        <v>970504.51317611383</v>
      </c>
      <c r="S361" s="204">
        <f t="shared" si="52"/>
        <v>1.5047005735046892</v>
      </c>
      <c r="U361" s="203">
        <f t="shared" si="53"/>
        <v>1156.9770000000001</v>
      </c>
      <c r="V361" s="202"/>
    </row>
    <row r="362" spans="1:22" x14ac:dyDescent="0.2">
      <c r="A362" s="199">
        <v>119357003</v>
      </c>
      <c r="B362" s="200" t="s">
        <v>414</v>
      </c>
      <c r="C362" s="200" t="s">
        <v>407</v>
      </c>
      <c r="D362" s="197">
        <f>INDEX('BEFC_17-18'!$F$1:$F$505,MATCH('Base Analysis'!$A362,'BEFC_17-18'!A:A,0))</f>
        <v>1.2007000000000001</v>
      </c>
      <c r="E362" s="197">
        <f t="shared" si="45"/>
        <v>129</v>
      </c>
      <c r="F362" s="201">
        <f t="shared" si="46"/>
        <v>13533.935216259799</v>
      </c>
      <c r="G362" s="211">
        <f t="shared" si="47"/>
        <v>318</v>
      </c>
      <c r="H362" s="202">
        <f t="shared" si="48"/>
        <v>11220.373788774952</v>
      </c>
      <c r="I362" s="211">
        <f t="shared" si="49"/>
        <v>321</v>
      </c>
      <c r="K362" s="202">
        <f>INDEX('LECI_17-18'!$L$1:$L$506,MATCH('Base Analysis'!$A362,'LECI_17-18'!A:A,0))</f>
        <v>21191774.109999999</v>
      </c>
      <c r="L362" s="203">
        <f>INDEX('BEFC_17-18'!$T$1:$T$506,MATCH('Base Analysis'!$A362,'BEFC_17-18'!A:A,0))</f>
        <v>1565.825</v>
      </c>
      <c r="M362" s="203">
        <f>INDEX('BEFC_17-18'!$Z$1:$Z$506,MATCH('Base Analysis'!$A362,'BEFC_17-18'!A:A,0))</f>
        <v>322.86200000000002</v>
      </c>
      <c r="O362" s="202">
        <f>INDEX('BEFC_17-18'!$AF$1:$AF$505,MATCH('Base Analysis'!$A362,'BEFC_17-18'!A:A,0))</f>
        <v>4576344.6399999997</v>
      </c>
      <c r="P362" s="203">
        <f>INDEX('BEFC_17-18'!$AC$1:$AC$506,MATCH('Base Analysis'!$A362,'BEFC_17-18'!A:A,0))</f>
        <v>3060.567</v>
      </c>
      <c r="Q362" s="201">
        <f t="shared" si="50"/>
        <v>5693321.0460827919</v>
      </c>
      <c r="R362" s="201">
        <f t="shared" si="51"/>
        <v>-1116976.4060827922</v>
      </c>
      <c r="S362" s="204">
        <f t="shared" si="52"/>
        <v>0.80380934132437309</v>
      </c>
      <c r="U362" s="203">
        <f t="shared" si="53"/>
        <v>1888.6870000000001</v>
      </c>
      <c r="V362" s="202"/>
    </row>
    <row r="363" spans="1:22" x14ac:dyDescent="0.2">
      <c r="A363" s="199">
        <v>119357402</v>
      </c>
      <c r="B363" s="200" t="s">
        <v>415</v>
      </c>
      <c r="C363" s="200" t="s">
        <v>407</v>
      </c>
      <c r="D363" s="197">
        <f>INDEX('BEFC_17-18'!$F$1:$F$505,MATCH('Base Analysis'!$A363,'BEFC_17-18'!A:A,0))</f>
        <v>1.4400999999999999</v>
      </c>
      <c r="E363" s="197">
        <f t="shared" si="45"/>
        <v>35</v>
      </c>
      <c r="F363" s="201">
        <f t="shared" si="46"/>
        <v>13872.683976103666</v>
      </c>
      <c r="G363" s="211">
        <f t="shared" si="47"/>
        <v>271</v>
      </c>
      <c r="H363" s="202">
        <f t="shared" si="48"/>
        <v>9841.4306954864205</v>
      </c>
      <c r="I363" s="211">
        <f t="shared" si="49"/>
        <v>449</v>
      </c>
      <c r="K363" s="202">
        <f>INDEX('LECI_17-18'!$L$1:$L$506,MATCH('Base Analysis'!$A363,'LECI_17-18'!A:A,0))</f>
        <v>140912370.13999999</v>
      </c>
      <c r="L363" s="203">
        <f>INDEX('BEFC_17-18'!$T$1:$T$506,MATCH('Base Analysis'!$A363,'BEFC_17-18'!A:A,0))</f>
        <v>10157.541999999999</v>
      </c>
      <c r="M363" s="203">
        <f>INDEX('BEFC_17-18'!$Z$1:$Z$506,MATCH('Base Analysis'!$A363,'BEFC_17-18'!A:A,0))</f>
        <v>4160.7389999999996</v>
      </c>
      <c r="O363" s="202">
        <f>INDEX('BEFC_17-18'!$AF$1:$AF$505,MATCH('Base Analysis'!$A363,'BEFC_17-18'!A:A,0))</f>
        <v>37052931.25</v>
      </c>
      <c r="P363" s="203">
        <f>INDEX('BEFC_17-18'!$AC$1:$AC$506,MATCH('Base Analysis'!$A363,'BEFC_17-18'!A:A,0))</f>
        <v>34548.324000000001</v>
      </c>
      <c r="Q363" s="201">
        <f t="shared" si="50"/>
        <v>64267405.397786491</v>
      </c>
      <c r="R363" s="201">
        <f t="shared" si="51"/>
        <v>-27214474.147786491</v>
      </c>
      <c r="S363" s="204">
        <f t="shared" si="52"/>
        <v>0.57654313287830639</v>
      </c>
      <c r="U363" s="203">
        <f t="shared" si="53"/>
        <v>14318.280999999999</v>
      </c>
      <c r="V363" s="202"/>
    </row>
    <row r="364" spans="1:22" x14ac:dyDescent="0.2">
      <c r="A364" s="199">
        <v>119358403</v>
      </c>
      <c r="B364" s="200" t="s">
        <v>416</v>
      </c>
      <c r="C364" s="200" t="s">
        <v>407</v>
      </c>
      <c r="D364" s="197">
        <f>INDEX('BEFC_17-18'!$F$1:$F$505,MATCH('Base Analysis'!$A364,'BEFC_17-18'!A:A,0))</f>
        <v>1.1722999999999999</v>
      </c>
      <c r="E364" s="197">
        <f t="shared" si="45"/>
        <v>152</v>
      </c>
      <c r="F364" s="201">
        <f t="shared" si="46"/>
        <v>11522.723331208319</v>
      </c>
      <c r="G364" s="211">
        <f t="shared" si="47"/>
        <v>485</v>
      </c>
      <c r="H364" s="202">
        <f t="shared" si="48"/>
        <v>10532.173141511625</v>
      </c>
      <c r="I364" s="211">
        <f t="shared" si="49"/>
        <v>399</v>
      </c>
      <c r="K364" s="202">
        <f>INDEX('LECI_17-18'!$L$1:$L$506,MATCH('Base Analysis'!$A364,'LECI_17-18'!A:A,0))</f>
        <v>28702689</v>
      </c>
      <c r="L364" s="203">
        <f>INDEX('BEFC_17-18'!$T$1:$T$506,MATCH('Base Analysis'!$A364,'BEFC_17-18'!A:A,0))</f>
        <v>2490.9639999999999</v>
      </c>
      <c r="M364" s="203">
        <f>INDEX('BEFC_17-18'!$Z$1:$Z$506,MATCH('Base Analysis'!$A364,'BEFC_17-18'!A:A,0))</f>
        <v>234.27500000000001</v>
      </c>
      <c r="O364" s="202">
        <f>INDEX('BEFC_17-18'!$AF$1:$AF$505,MATCH('Base Analysis'!$A364,'BEFC_17-18'!A:A,0))</f>
        <v>7511384.3799999999</v>
      </c>
      <c r="P364" s="203">
        <f>INDEX('BEFC_17-18'!$AC$1:$AC$506,MATCH('Base Analysis'!$A364,'BEFC_17-18'!A:A,0))</f>
        <v>2949.0369999999998</v>
      </c>
      <c r="Q364" s="201">
        <f t="shared" si="50"/>
        <v>5485850.9608764825</v>
      </c>
      <c r="R364" s="201">
        <f t="shared" si="51"/>
        <v>2025533.4191235173</v>
      </c>
      <c r="S364" s="204">
        <f t="shared" si="52"/>
        <v>1.3692286636237552</v>
      </c>
      <c r="U364" s="203">
        <f t="shared" si="53"/>
        <v>2725.239</v>
      </c>
      <c r="V364" s="202"/>
    </row>
    <row r="365" spans="1:22" x14ac:dyDescent="0.2">
      <c r="A365" s="199">
        <v>119581003</v>
      </c>
      <c r="B365" s="200" t="s">
        <v>417</v>
      </c>
      <c r="C365" s="200" t="s">
        <v>418</v>
      </c>
      <c r="D365" s="197">
        <f>INDEX('BEFC_17-18'!$F$1:$F$505,MATCH('Base Analysis'!$A365,'BEFC_17-18'!A:A,0))</f>
        <v>1.1777</v>
      </c>
      <c r="E365" s="197">
        <f t="shared" si="45"/>
        <v>145</v>
      </c>
      <c r="F365" s="201">
        <f t="shared" si="46"/>
        <v>13375.681527261571</v>
      </c>
      <c r="G365" s="211">
        <f t="shared" si="47"/>
        <v>338</v>
      </c>
      <c r="H365" s="202">
        <f t="shared" si="48"/>
        <v>10275.739317632761</v>
      </c>
      <c r="I365" s="211">
        <f t="shared" si="49"/>
        <v>424</v>
      </c>
      <c r="K365" s="202">
        <f>INDEX('LECI_17-18'!$L$1:$L$506,MATCH('Base Analysis'!$A365,'LECI_17-18'!A:A,0))</f>
        <v>13866288.15</v>
      </c>
      <c r="L365" s="203">
        <f>INDEX('BEFC_17-18'!$T$1:$T$506,MATCH('Base Analysis'!$A365,'BEFC_17-18'!A:A,0))</f>
        <v>1036.6790000000001</v>
      </c>
      <c r="M365" s="203">
        <f>INDEX('BEFC_17-18'!$Z$1:$Z$506,MATCH('Base Analysis'!$A365,'BEFC_17-18'!A:A,0))</f>
        <v>312.74099999999999</v>
      </c>
      <c r="O365" s="202">
        <f>INDEX('BEFC_17-18'!$AF$1:$AF$505,MATCH('Base Analysis'!$A365,'BEFC_17-18'!A:A,0))</f>
        <v>6262456.54</v>
      </c>
      <c r="P365" s="203">
        <f>INDEX('BEFC_17-18'!$AC$1:$AC$506,MATCH('Base Analysis'!$A365,'BEFC_17-18'!A:A,0))</f>
        <v>1751.749</v>
      </c>
      <c r="Q365" s="201">
        <f t="shared" si="50"/>
        <v>3258634.5762580866</v>
      </c>
      <c r="R365" s="201">
        <f t="shared" si="51"/>
        <v>3003821.9637419134</v>
      </c>
      <c r="S365" s="204">
        <f t="shared" si="52"/>
        <v>1.9218038701323865</v>
      </c>
      <c r="U365" s="203">
        <f t="shared" si="53"/>
        <v>1349.42</v>
      </c>
      <c r="V365" s="202"/>
    </row>
    <row r="366" spans="1:22" x14ac:dyDescent="0.2">
      <c r="A366" s="199">
        <v>119582503</v>
      </c>
      <c r="B366" s="200" t="s">
        <v>419</v>
      </c>
      <c r="C366" s="200" t="s">
        <v>418</v>
      </c>
      <c r="D366" s="197">
        <f>INDEX('BEFC_17-18'!$F$1:$F$505,MATCH('Base Analysis'!$A366,'BEFC_17-18'!A:A,0))</f>
        <v>0.95369999999999999</v>
      </c>
      <c r="E366" s="197">
        <f t="shared" si="45"/>
        <v>312</v>
      </c>
      <c r="F366" s="201">
        <f t="shared" si="46"/>
        <v>14565.211458989983</v>
      </c>
      <c r="G366" s="211">
        <f t="shared" si="47"/>
        <v>212</v>
      </c>
      <c r="H366" s="202">
        <f t="shared" si="48"/>
        <v>11337.589128048947</v>
      </c>
      <c r="I366" s="211">
        <f t="shared" si="49"/>
        <v>307</v>
      </c>
      <c r="K366" s="202">
        <f>INDEX('LECI_17-18'!$L$1:$L$506,MATCH('Base Analysis'!$A366,'LECI_17-18'!A:A,0))</f>
        <v>17675539.539999999</v>
      </c>
      <c r="L366" s="203">
        <f>INDEX('BEFC_17-18'!$T$1:$T$506,MATCH('Base Analysis'!$A366,'BEFC_17-18'!A:A,0))</f>
        <v>1213.5450000000001</v>
      </c>
      <c r="M366" s="203">
        <f>INDEX('BEFC_17-18'!$Z$1:$Z$506,MATCH('Base Analysis'!$A366,'BEFC_17-18'!A:A,0))</f>
        <v>345.476</v>
      </c>
      <c r="O366" s="202">
        <f>INDEX('BEFC_17-18'!$AF$1:$AF$505,MATCH('Base Analysis'!$A366,'BEFC_17-18'!A:A,0))</f>
        <v>6538068.5099999998</v>
      </c>
      <c r="P366" s="203">
        <f>INDEX('BEFC_17-18'!$AC$1:$AC$506,MATCH('Base Analysis'!$A366,'BEFC_17-18'!A:A,0))</f>
        <v>1264.1479999999999</v>
      </c>
      <c r="Q366" s="201">
        <f t="shared" si="50"/>
        <v>2351590.5431129159</v>
      </c>
      <c r="R366" s="201">
        <f t="shared" si="51"/>
        <v>4186477.9668870838</v>
      </c>
      <c r="S366" s="204">
        <f t="shared" si="52"/>
        <v>2.7802750479448846</v>
      </c>
      <c r="U366" s="203">
        <f t="shared" si="53"/>
        <v>1559.0210000000002</v>
      </c>
      <c r="V366" s="202"/>
    </row>
    <row r="367" spans="1:22" x14ac:dyDescent="0.2">
      <c r="A367" s="199">
        <v>119583003</v>
      </c>
      <c r="B367" s="200" t="s">
        <v>420</v>
      </c>
      <c r="C367" s="200" t="s">
        <v>418</v>
      </c>
      <c r="D367" s="197">
        <f>INDEX('BEFC_17-18'!$F$1:$F$505,MATCH('Base Analysis'!$A367,'BEFC_17-18'!A:A,0))</f>
        <v>1.0879000000000001</v>
      </c>
      <c r="E367" s="197">
        <f t="shared" si="45"/>
        <v>206</v>
      </c>
      <c r="F367" s="201">
        <f t="shared" si="46"/>
        <v>16716.604272702472</v>
      </c>
      <c r="G367" s="211">
        <f t="shared" si="47"/>
        <v>89</v>
      </c>
      <c r="H367" s="202">
        <f t="shared" si="48"/>
        <v>12544.463942643739</v>
      </c>
      <c r="I367" s="211">
        <f t="shared" si="49"/>
        <v>187</v>
      </c>
      <c r="K367" s="202">
        <f>INDEX('LECI_17-18'!$L$1:$L$506,MATCH('Base Analysis'!$A367,'LECI_17-18'!A:A,0))</f>
        <v>12562778.859999999</v>
      </c>
      <c r="L367" s="203">
        <f>INDEX('BEFC_17-18'!$T$1:$T$506,MATCH('Base Analysis'!$A367,'BEFC_17-18'!A:A,0))</f>
        <v>751.51499999999999</v>
      </c>
      <c r="M367" s="203">
        <f>INDEX('BEFC_17-18'!$Z$1:$Z$506,MATCH('Base Analysis'!$A367,'BEFC_17-18'!A:A,0))</f>
        <v>249.94499999999999</v>
      </c>
      <c r="O367" s="202">
        <f>INDEX('BEFC_17-18'!$AF$1:$AF$505,MATCH('Base Analysis'!$A367,'BEFC_17-18'!A:A,0))</f>
        <v>3275663.4</v>
      </c>
      <c r="P367" s="203">
        <f>INDEX('BEFC_17-18'!$AC$1:$AC$506,MATCH('Base Analysis'!$A367,'BEFC_17-18'!A:A,0))</f>
        <v>1103.8920000000001</v>
      </c>
      <c r="Q367" s="201">
        <f t="shared" si="50"/>
        <v>2053479.4880172282</v>
      </c>
      <c r="R367" s="201">
        <f t="shared" si="51"/>
        <v>1222183.9119827717</v>
      </c>
      <c r="S367" s="204">
        <f t="shared" si="52"/>
        <v>1.5951770734086426</v>
      </c>
      <c r="U367" s="203">
        <f t="shared" si="53"/>
        <v>1001.46</v>
      </c>
      <c r="V367" s="202"/>
    </row>
    <row r="368" spans="1:22" x14ac:dyDescent="0.2">
      <c r="A368" s="199">
        <v>119584503</v>
      </c>
      <c r="B368" s="200" t="s">
        <v>421</v>
      </c>
      <c r="C368" s="200" t="s">
        <v>418</v>
      </c>
      <c r="D368" s="197">
        <f>INDEX('BEFC_17-18'!$F$1:$F$505,MATCH('Base Analysis'!$A368,'BEFC_17-18'!A:A,0))</f>
        <v>0.99080000000000001</v>
      </c>
      <c r="E368" s="197">
        <f t="shared" si="45"/>
        <v>285</v>
      </c>
      <c r="F368" s="201">
        <f t="shared" si="46"/>
        <v>16519.48544816038</v>
      </c>
      <c r="G368" s="211">
        <f t="shared" si="47"/>
        <v>94</v>
      </c>
      <c r="H368" s="202">
        <f t="shared" si="48"/>
        <v>13235.710438362907</v>
      </c>
      <c r="I368" s="211">
        <f t="shared" si="49"/>
        <v>143</v>
      </c>
      <c r="K368" s="202">
        <f>INDEX('LECI_17-18'!$L$1:$L$506,MATCH('Base Analysis'!$A368,'LECI_17-18'!A:A,0))</f>
        <v>24042178.289999999</v>
      </c>
      <c r="L368" s="203">
        <f>INDEX('BEFC_17-18'!$T$1:$T$506,MATCH('Base Analysis'!$A368,'BEFC_17-18'!A:A,0))</f>
        <v>1455.383</v>
      </c>
      <c r="M368" s="203">
        <f>INDEX('BEFC_17-18'!$Z$1:$Z$506,MATCH('Base Analysis'!$A368,'BEFC_17-18'!A:A,0))</f>
        <v>361.08</v>
      </c>
      <c r="O368" s="202">
        <f>INDEX('BEFC_17-18'!$AF$1:$AF$505,MATCH('Base Analysis'!$A368,'BEFC_17-18'!A:A,0))</f>
        <v>7359553.6600000001</v>
      </c>
      <c r="P368" s="203">
        <f>INDEX('BEFC_17-18'!$AC$1:$AC$506,MATCH('Base Analysis'!$A368,'BEFC_17-18'!A:A,0))</f>
        <v>1340.171</v>
      </c>
      <c r="Q368" s="201">
        <f t="shared" si="50"/>
        <v>2493009.8768136166</v>
      </c>
      <c r="R368" s="201">
        <f t="shared" si="51"/>
        <v>4866543.7831863835</v>
      </c>
      <c r="S368" s="204">
        <f t="shared" si="52"/>
        <v>2.9520756128758081</v>
      </c>
      <c r="U368" s="203">
        <f t="shared" si="53"/>
        <v>1816.463</v>
      </c>
      <c r="V368" s="202"/>
    </row>
    <row r="369" spans="1:22" x14ac:dyDescent="0.2">
      <c r="A369" s="199">
        <v>119584603</v>
      </c>
      <c r="B369" s="200" t="s">
        <v>422</v>
      </c>
      <c r="C369" s="200" t="s">
        <v>418</v>
      </c>
      <c r="D369" s="197">
        <f>INDEX('BEFC_17-18'!$F$1:$F$505,MATCH('Base Analysis'!$A369,'BEFC_17-18'!A:A,0))</f>
        <v>0.97699999999999998</v>
      </c>
      <c r="E369" s="197">
        <f t="shared" si="45"/>
        <v>295</v>
      </c>
      <c r="F369" s="201">
        <f t="shared" si="46"/>
        <v>19089.764050421883</v>
      </c>
      <c r="G369" s="211">
        <f t="shared" si="47"/>
        <v>28</v>
      </c>
      <c r="H369" s="202">
        <f t="shared" si="48"/>
        <v>14365.297451472647</v>
      </c>
      <c r="I369" s="211">
        <f t="shared" si="49"/>
        <v>85</v>
      </c>
      <c r="K369" s="202">
        <f>INDEX('LECI_17-18'!$L$1:$L$506,MATCH('Base Analysis'!$A369,'LECI_17-18'!A:A,0))</f>
        <v>19420704.199999999</v>
      </c>
      <c r="L369" s="203">
        <f>INDEX('BEFC_17-18'!$T$1:$T$506,MATCH('Base Analysis'!$A369,'BEFC_17-18'!A:A,0))</f>
        <v>1017.336</v>
      </c>
      <c r="M369" s="203">
        <f>INDEX('BEFC_17-18'!$Z$1:$Z$506,MATCH('Base Analysis'!$A369,'BEFC_17-18'!A:A,0))</f>
        <v>334.58199999999999</v>
      </c>
      <c r="O369" s="202">
        <f>INDEX('BEFC_17-18'!$AF$1:$AF$505,MATCH('Base Analysis'!$A369,'BEFC_17-18'!A:A,0))</f>
        <v>5214891.83</v>
      </c>
      <c r="P369" s="203">
        <f>INDEX('BEFC_17-18'!$AC$1:$AC$506,MATCH('Base Analysis'!$A369,'BEFC_17-18'!A:A,0))</f>
        <v>952.072</v>
      </c>
      <c r="Q369" s="201">
        <f t="shared" si="50"/>
        <v>1771061.2298264129</v>
      </c>
      <c r="R369" s="201">
        <f t="shared" si="51"/>
        <v>3443830.600173587</v>
      </c>
      <c r="S369" s="204">
        <f t="shared" si="52"/>
        <v>2.9445011511607238</v>
      </c>
      <c r="U369" s="203">
        <f t="shared" si="53"/>
        <v>1351.9180000000001</v>
      </c>
      <c r="V369" s="202"/>
    </row>
    <row r="370" spans="1:22" x14ac:dyDescent="0.2">
      <c r="A370" s="199">
        <v>119586503</v>
      </c>
      <c r="B370" s="200" t="s">
        <v>423</v>
      </c>
      <c r="C370" s="200" t="s">
        <v>418</v>
      </c>
      <c r="D370" s="197">
        <f>INDEX('BEFC_17-18'!$F$1:$F$505,MATCH('Base Analysis'!$A370,'BEFC_17-18'!A:A,0))</f>
        <v>1.341</v>
      </c>
      <c r="E370" s="197">
        <f t="shared" si="45"/>
        <v>62</v>
      </c>
      <c r="F370" s="201">
        <f t="shared" si="46"/>
        <v>18416.6282468973</v>
      </c>
      <c r="G370" s="211">
        <f t="shared" si="47"/>
        <v>38</v>
      </c>
      <c r="H370" s="202">
        <f t="shared" si="48"/>
        <v>13562.57122932018</v>
      </c>
      <c r="I370" s="211">
        <f t="shared" si="49"/>
        <v>119</v>
      </c>
      <c r="K370" s="202">
        <f>INDEX('LECI_17-18'!$L$1:$L$506,MATCH('Base Analysis'!$A370,'LECI_17-18'!A:A,0))</f>
        <v>14527588.859999999</v>
      </c>
      <c r="L370" s="203">
        <f>INDEX('BEFC_17-18'!$T$1:$T$506,MATCH('Base Analysis'!$A370,'BEFC_17-18'!A:A,0))</f>
        <v>788.83</v>
      </c>
      <c r="M370" s="203">
        <f>INDEX('BEFC_17-18'!$Z$1:$Z$506,MATCH('Base Analysis'!$A370,'BEFC_17-18'!A:A,0))</f>
        <v>282.32299999999998</v>
      </c>
      <c r="O370" s="202">
        <f>INDEX('BEFC_17-18'!$AF$1:$AF$505,MATCH('Base Analysis'!$A370,'BEFC_17-18'!A:A,0))</f>
        <v>6322828.54</v>
      </c>
      <c r="P370" s="203">
        <f>INDEX('BEFC_17-18'!$AC$1:$AC$506,MATCH('Base Analysis'!$A370,'BEFC_17-18'!A:A,0))</f>
        <v>1837.5740000000001</v>
      </c>
      <c r="Q370" s="201">
        <f t="shared" si="50"/>
        <v>3418287.7643046333</v>
      </c>
      <c r="R370" s="201">
        <f t="shared" si="51"/>
        <v>2904540.7756953668</v>
      </c>
      <c r="S370" s="204">
        <f t="shared" si="52"/>
        <v>1.849706337197806</v>
      </c>
      <c r="U370" s="203">
        <f t="shared" si="53"/>
        <v>1071.153</v>
      </c>
      <c r="V370" s="202"/>
    </row>
    <row r="371" spans="1:22" x14ac:dyDescent="0.2">
      <c r="A371" s="199">
        <v>119648303</v>
      </c>
      <c r="B371" s="200" t="s">
        <v>424</v>
      </c>
      <c r="C371" s="200" t="s">
        <v>444</v>
      </c>
      <c r="D371" s="197">
        <f>INDEX('BEFC_17-18'!$F$1:$F$505,MATCH('Base Analysis'!$A371,'BEFC_17-18'!A:A,0))</f>
        <v>1.0044</v>
      </c>
      <c r="E371" s="197">
        <f t="shared" si="45"/>
        <v>275</v>
      </c>
      <c r="F371" s="201">
        <f t="shared" si="46"/>
        <v>19216.149295061485</v>
      </c>
      <c r="G371" s="211">
        <f t="shared" si="47"/>
        <v>26</v>
      </c>
      <c r="H371" s="202">
        <f t="shared" si="48"/>
        <v>16794.225292699084</v>
      </c>
      <c r="I371" s="211">
        <f t="shared" si="49"/>
        <v>28</v>
      </c>
      <c r="K371" s="202">
        <f>INDEX('LECI_17-18'!$L$1:$L$506,MATCH('Base Analysis'!$A371,'LECI_17-18'!A:A,0))</f>
        <v>60872802.439999998</v>
      </c>
      <c r="L371" s="203">
        <f>INDEX('BEFC_17-18'!$T$1:$T$506,MATCH('Base Analysis'!$A371,'BEFC_17-18'!A:A,0))</f>
        <v>3167.7939999999999</v>
      </c>
      <c r="M371" s="203">
        <f>INDEX('BEFC_17-18'!$Z$1:$Z$506,MATCH('Base Analysis'!$A371,'BEFC_17-18'!A:A,0))</f>
        <v>456.83300000000003</v>
      </c>
      <c r="O371" s="202">
        <f>INDEX('BEFC_17-18'!$AF$1:$AF$505,MATCH('Base Analysis'!$A371,'BEFC_17-18'!A:A,0))</f>
        <v>4644812.83</v>
      </c>
      <c r="P371" s="203">
        <f>INDEX('BEFC_17-18'!$AC$1:$AC$506,MATCH('Base Analysis'!$A371,'BEFC_17-18'!A:A,0))</f>
        <v>4631.308</v>
      </c>
      <c r="Q371" s="201">
        <f t="shared" si="50"/>
        <v>8615241.3285811413</v>
      </c>
      <c r="R371" s="201">
        <f t="shared" si="51"/>
        <v>-3970428.4985811412</v>
      </c>
      <c r="S371" s="204">
        <f t="shared" si="52"/>
        <v>0.53913902731787577</v>
      </c>
      <c r="U371" s="203">
        <f t="shared" si="53"/>
        <v>3624.627</v>
      </c>
      <c r="V371" s="202"/>
    </row>
    <row r="372" spans="1:22" x14ac:dyDescent="0.2">
      <c r="A372" s="199">
        <v>119648703</v>
      </c>
      <c r="B372" s="200" t="s">
        <v>426</v>
      </c>
      <c r="C372" s="200" t="s">
        <v>425</v>
      </c>
      <c r="D372" s="197">
        <f>INDEX('BEFC_17-18'!$F$1:$F$505,MATCH('Base Analysis'!$A372,'BEFC_17-18'!A:A,0))</f>
        <v>1.1568000000000001</v>
      </c>
      <c r="E372" s="197">
        <f t="shared" si="45"/>
        <v>164</v>
      </c>
      <c r="F372" s="201">
        <f t="shared" si="46"/>
        <v>17370.666708514331</v>
      </c>
      <c r="G372" s="211">
        <f t="shared" si="47"/>
        <v>71</v>
      </c>
      <c r="H372" s="202">
        <f t="shared" si="48"/>
        <v>14468.148696717702</v>
      </c>
      <c r="I372" s="211">
        <f t="shared" si="49"/>
        <v>82</v>
      </c>
      <c r="K372" s="202">
        <f>INDEX('LECI_17-18'!$L$1:$L$506,MATCH('Base Analysis'!$A372,'LECI_17-18'!A:A,0))</f>
        <v>46213668.649999999</v>
      </c>
      <c r="L372" s="203">
        <f>INDEX('BEFC_17-18'!$T$1:$T$506,MATCH('Base Analysis'!$A372,'BEFC_17-18'!A:A,0))</f>
        <v>2660.4430000000002</v>
      </c>
      <c r="M372" s="203">
        <f>INDEX('BEFC_17-18'!$Z$1:$Z$506,MATCH('Base Analysis'!$A372,'BEFC_17-18'!A:A,0))</f>
        <v>533.72299999999996</v>
      </c>
      <c r="O372" s="202">
        <f>INDEX('BEFC_17-18'!$AF$1:$AF$505,MATCH('Base Analysis'!$A372,'BEFC_17-18'!A:A,0))</f>
        <v>7607051.1100000003</v>
      </c>
      <c r="P372" s="203">
        <f>INDEX('BEFC_17-18'!$AC$1:$AC$506,MATCH('Base Analysis'!$A372,'BEFC_17-18'!A:A,0))</f>
        <v>5175.2290000000003</v>
      </c>
      <c r="Q372" s="201">
        <f t="shared" si="50"/>
        <v>9627052.8251784723</v>
      </c>
      <c r="R372" s="201">
        <f t="shared" si="51"/>
        <v>-2020001.715178472</v>
      </c>
      <c r="S372" s="204">
        <f t="shared" si="52"/>
        <v>0.79017444363706146</v>
      </c>
      <c r="U372" s="203">
        <f t="shared" si="53"/>
        <v>3194.1660000000002</v>
      </c>
      <c r="V372" s="202"/>
    </row>
    <row r="373" spans="1:22" x14ac:dyDescent="0.2">
      <c r="A373" s="199">
        <v>119648903</v>
      </c>
      <c r="B373" s="200" t="s">
        <v>427</v>
      </c>
      <c r="C373" s="200" t="s">
        <v>425</v>
      </c>
      <c r="D373" s="197">
        <f>INDEX('BEFC_17-18'!$F$1:$F$505,MATCH('Base Analysis'!$A373,'BEFC_17-18'!A:A,0))</f>
        <v>1.0285</v>
      </c>
      <c r="E373" s="197">
        <f t="shared" si="45"/>
        <v>261</v>
      </c>
      <c r="F373" s="201">
        <f t="shared" si="46"/>
        <v>18332.147795070101</v>
      </c>
      <c r="G373" s="211">
        <f t="shared" si="47"/>
        <v>39</v>
      </c>
      <c r="H373" s="202">
        <f t="shared" si="48"/>
        <v>15859.242049925408</v>
      </c>
      <c r="I373" s="211">
        <f t="shared" si="49"/>
        <v>42</v>
      </c>
      <c r="K373" s="202">
        <f>INDEX('LECI_17-18'!$L$1:$L$506,MATCH('Base Analysis'!$A373,'LECI_17-18'!A:A,0))</f>
        <v>35621618.020000003</v>
      </c>
      <c r="L373" s="203">
        <f>INDEX('BEFC_17-18'!$T$1:$T$506,MATCH('Base Analysis'!$A373,'BEFC_17-18'!A:A,0))</f>
        <v>1943.123</v>
      </c>
      <c r="M373" s="203">
        <f>INDEX('BEFC_17-18'!$Z$1:$Z$506,MATCH('Base Analysis'!$A373,'BEFC_17-18'!A:A,0))</f>
        <v>302.988</v>
      </c>
      <c r="O373" s="202">
        <f>INDEX('BEFC_17-18'!$AF$1:$AF$505,MATCH('Base Analysis'!$A373,'BEFC_17-18'!A:A,0))</f>
        <v>4658772.57</v>
      </c>
      <c r="P373" s="203">
        <f>INDEX('BEFC_17-18'!$AC$1:$AC$506,MATCH('Base Analysis'!$A373,'BEFC_17-18'!A:A,0))</f>
        <v>2969.8040000000001</v>
      </c>
      <c r="Q373" s="201">
        <f t="shared" si="50"/>
        <v>5524482.1028067209</v>
      </c>
      <c r="R373" s="201">
        <f t="shared" si="51"/>
        <v>-865709.53280672058</v>
      </c>
      <c r="S373" s="204">
        <f t="shared" si="52"/>
        <v>0.84329580281074756</v>
      </c>
      <c r="U373" s="203">
        <f t="shared" si="53"/>
        <v>2246.1109999999999</v>
      </c>
      <c r="V373" s="202"/>
    </row>
    <row r="374" spans="1:22" x14ac:dyDescent="0.2">
      <c r="A374" s="199">
        <v>119665003</v>
      </c>
      <c r="B374" s="200" t="s">
        <v>428</v>
      </c>
      <c r="C374" s="200" t="s">
        <v>405</v>
      </c>
      <c r="D374" s="197">
        <f>INDEX('BEFC_17-18'!$F$1:$F$505,MATCH('Base Analysis'!$A374,'BEFC_17-18'!A:A,0))</f>
        <v>0.9516</v>
      </c>
      <c r="E374" s="197">
        <f t="shared" si="45"/>
        <v>313</v>
      </c>
      <c r="F374" s="201">
        <f t="shared" si="46"/>
        <v>18447.033221543366</v>
      </c>
      <c r="G374" s="211">
        <f t="shared" si="47"/>
        <v>36</v>
      </c>
      <c r="H374" s="202">
        <f t="shared" si="48"/>
        <v>14741.864588930684</v>
      </c>
      <c r="I374" s="211">
        <f t="shared" si="49"/>
        <v>66</v>
      </c>
      <c r="K374" s="202">
        <f>INDEX('LECI_17-18'!$L$1:$L$506,MATCH('Base Analysis'!$A374,'LECI_17-18'!A:A,0))</f>
        <v>19999830.690000001</v>
      </c>
      <c r="L374" s="203">
        <f>INDEX('BEFC_17-18'!$T$1:$T$506,MATCH('Base Analysis'!$A374,'BEFC_17-18'!A:A,0))</f>
        <v>1084.1759999999999</v>
      </c>
      <c r="M374" s="203">
        <f>INDEX('BEFC_17-18'!$Z$1:$Z$506,MATCH('Base Analysis'!$A374,'BEFC_17-18'!A:A,0))</f>
        <v>272.49299999999999</v>
      </c>
      <c r="O374" s="202">
        <f>INDEX('BEFC_17-18'!$AF$1:$AF$505,MATCH('Base Analysis'!$A374,'BEFC_17-18'!A:A,0))</f>
        <v>5500408.8499999996</v>
      </c>
      <c r="P374" s="203">
        <f>INDEX('BEFC_17-18'!$AC$1:$AC$506,MATCH('Base Analysis'!$A374,'BEFC_17-18'!A:A,0))</f>
        <v>1137.2429999999999</v>
      </c>
      <c r="Q374" s="201">
        <f t="shared" si="50"/>
        <v>2115519.6100625573</v>
      </c>
      <c r="R374" s="201">
        <f t="shared" si="51"/>
        <v>3384889.2399374424</v>
      </c>
      <c r="S374" s="204">
        <f t="shared" si="52"/>
        <v>2.6000273520685298</v>
      </c>
      <c r="U374" s="203">
        <f t="shared" si="53"/>
        <v>1356.6689999999999</v>
      </c>
      <c r="V374" s="202"/>
    </row>
    <row r="375" spans="1:22" x14ac:dyDescent="0.2">
      <c r="A375" s="199">
        <v>120452003</v>
      </c>
      <c r="B375" s="200" t="s">
        <v>429</v>
      </c>
      <c r="C375" s="200" t="s">
        <v>430</v>
      </c>
      <c r="D375" s="197">
        <f>INDEX('BEFC_17-18'!$F$1:$F$505,MATCH('Base Analysis'!$A375,'BEFC_17-18'!A:A,0))</f>
        <v>0.94359999999999999</v>
      </c>
      <c r="E375" s="197">
        <f t="shared" si="45"/>
        <v>319</v>
      </c>
      <c r="F375" s="201">
        <f t="shared" si="46"/>
        <v>17459.204087277634</v>
      </c>
      <c r="G375" s="211">
        <f t="shared" si="47"/>
        <v>66</v>
      </c>
      <c r="H375" s="202">
        <f t="shared" si="48"/>
        <v>14507.083327500466</v>
      </c>
      <c r="I375" s="211">
        <f t="shared" si="49"/>
        <v>78</v>
      </c>
      <c r="K375" s="202">
        <f>INDEX('LECI_17-18'!$L$1:$L$506,MATCH('Base Analysis'!$A375,'LECI_17-18'!A:A,0))</f>
        <v>126429028.09999999</v>
      </c>
      <c r="L375" s="203">
        <f>INDEX('BEFC_17-18'!$T$1:$T$506,MATCH('Base Analysis'!$A375,'BEFC_17-18'!A:A,0))</f>
        <v>7241.3969999999999</v>
      </c>
      <c r="M375" s="203">
        <f>INDEX('BEFC_17-18'!$Z$1:$Z$506,MATCH('Base Analysis'!$A375,'BEFC_17-18'!A:A,0))</f>
        <v>1473.5889999999999</v>
      </c>
      <c r="O375" s="202">
        <f>INDEX('BEFC_17-18'!$AF$1:$AF$505,MATCH('Base Analysis'!$A375,'BEFC_17-18'!A:A,0))</f>
        <v>13203910.689999999</v>
      </c>
      <c r="P375" s="203">
        <f>INDEX('BEFC_17-18'!$AC$1:$AC$506,MATCH('Base Analysis'!$A375,'BEFC_17-18'!A:A,0))</f>
        <v>16274.496999999999</v>
      </c>
      <c r="Q375" s="201">
        <f t="shared" si="50"/>
        <v>30274108.125883617</v>
      </c>
      <c r="R375" s="201">
        <f t="shared" si="51"/>
        <v>-17070197.435883619</v>
      </c>
      <c r="S375" s="204">
        <f t="shared" si="52"/>
        <v>0.43614532375640758</v>
      </c>
      <c r="U375" s="203">
        <f t="shared" si="53"/>
        <v>8714.9860000000008</v>
      </c>
      <c r="V375" s="202"/>
    </row>
    <row r="376" spans="1:22" x14ac:dyDescent="0.2">
      <c r="A376" s="199">
        <v>120455203</v>
      </c>
      <c r="B376" s="200" t="s">
        <v>431</v>
      </c>
      <c r="C376" s="200" t="s">
        <v>430</v>
      </c>
      <c r="D376" s="197">
        <f>INDEX('BEFC_17-18'!$F$1:$F$505,MATCH('Base Analysis'!$A376,'BEFC_17-18'!A:A,0))</f>
        <v>0.87770000000000004</v>
      </c>
      <c r="E376" s="197">
        <f t="shared" si="45"/>
        <v>360</v>
      </c>
      <c r="F376" s="201">
        <f t="shared" si="46"/>
        <v>17782.11253361504</v>
      </c>
      <c r="G376" s="211">
        <f t="shared" si="47"/>
        <v>53</v>
      </c>
      <c r="H376" s="202">
        <f t="shared" si="48"/>
        <v>15738.641629713435</v>
      </c>
      <c r="I376" s="211">
        <f t="shared" si="49"/>
        <v>47</v>
      </c>
      <c r="K376" s="202">
        <f>INDEX('LECI_17-18'!$L$1:$L$506,MATCH('Base Analysis'!$A376,'LECI_17-18'!A:A,0))</f>
        <v>85610860.519999996</v>
      </c>
      <c r="L376" s="203">
        <f>INDEX('BEFC_17-18'!$T$1:$T$506,MATCH('Base Analysis'!$A376,'BEFC_17-18'!A:A,0))</f>
        <v>4814.4369999999999</v>
      </c>
      <c r="M376" s="203">
        <f>INDEX('BEFC_17-18'!$Z$1:$Z$506,MATCH('Base Analysis'!$A376,'BEFC_17-18'!A:A,0))</f>
        <v>625.096</v>
      </c>
      <c r="O376" s="202">
        <f>INDEX('BEFC_17-18'!$AF$1:$AF$505,MATCH('Base Analysis'!$A376,'BEFC_17-18'!A:A,0))</f>
        <v>21498394.370000001</v>
      </c>
      <c r="P376" s="203">
        <f>INDEX('BEFC_17-18'!$AC$1:$AC$506,MATCH('Base Analysis'!$A376,'BEFC_17-18'!A:A,0))</f>
        <v>5657.5640000000003</v>
      </c>
      <c r="Q376" s="201">
        <f t="shared" si="50"/>
        <v>10524300.951673446</v>
      </c>
      <c r="R376" s="201">
        <f t="shared" si="51"/>
        <v>10974093.418326555</v>
      </c>
      <c r="S376" s="204">
        <f t="shared" si="52"/>
        <v>2.0427384648841298</v>
      </c>
      <c r="U376" s="203">
        <f t="shared" si="53"/>
        <v>5439.5329999999994</v>
      </c>
      <c r="V376" s="202"/>
    </row>
    <row r="377" spans="1:22" x14ac:dyDescent="0.2">
      <c r="A377" s="199">
        <v>120455403</v>
      </c>
      <c r="B377" s="200" t="s">
        <v>432</v>
      </c>
      <c r="C377" s="200" t="s">
        <v>430</v>
      </c>
      <c r="D377" s="197">
        <f>INDEX('BEFC_17-18'!$F$1:$F$505,MATCH('Base Analysis'!$A377,'BEFC_17-18'!A:A,0))</f>
        <v>0.97860000000000003</v>
      </c>
      <c r="E377" s="197">
        <f t="shared" si="45"/>
        <v>293</v>
      </c>
      <c r="F377" s="201">
        <f t="shared" si="46"/>
        <v>18513.62648702534</v>
      </c>
      <c r="G377" s="211">
        <f t="shared" si="47"/>
        <v>34</v>
      </c>
      <c r="H377" s="202">
        <f t="shared" si="48"/>
        <v>15312.671553605956</v>
      </c>
      <c r="I377" s="211">
        <f t="shared" si="49"/>
        <v>53</v>
      </c>
      <c r="K377" s="202">
        <f>INDEX('LECI_17-18'!$L$1:$L$506,MATCH('Base Analysis'!$A377,'LECI_17-18'!A:A,0))</f>
        <v>179066794.59</v>
      </c>
      <c r="L377" s="203">
        <f>INDEX('BEFC_17-18'!$T$1:$T$506,MATCH('Base Analysis'!$A377,'BEFC_17-18'!A:A,0))</f>
        <v>9672.1620000000003</v>
      </c>
      <c r="M377" s="203">
        <f>INDEX('BEFC_17-18'!$Z$1:$Z$506,MATCH('Base Analysis'!$A377,'BEFC_17-18'!A:A,0))</f>
        <v>2021.865</v>
      </c>
      <c r="O377" s="202">
        <f>INDEX('BEFC_17-18'!$AF$1:$AF$505,MATCH('Base Analysis'!$A377,'BEFC_17-18'!A:A,0))</f>
        <v>23917396.120000001</v>
      </c>
      <c r="P377" s="203">
        <f>INDEX('BEFC_17-18'!$AC$1:$AC$506,MATCH('Base Analysis'!$A377,'BEFC_17-18'!A:A,0))</f>
        <v>22219.667000000001</v>
      </c>
      <c r="Q377" s="201">
        <f t="shared" si="50"/>
        <v>41333418.862600066</v>
      </c>
      <c r="R377" s="201">
        <f t="shared" si="51"/>
        <v>-17416022.742600065</v>
      </c>
      <c r="S377" s="204">
        <f t="shared" si="52"/>
        <v>0.57864548295668095</v>
      </c>
      <c r="U377" s="203">
        <f t="shared" si="53"/>
        <v>11694.027</v>
      </c>
      <c r="V377" s="202"/>
    </row>
    <row r="378" spans="1:22" x14ac:dyDescent="0.2">
      <c r="A378" s="199">
        <v>120456003</v>
      </c>
      <c r="B378" s="200" t="s">
        <v>433</v>
      </c>
      <c r="C378" s="200" t="s">
        <v>430</v>
      </c>
      <c r="D378" s="197">
        <f>INDEX('BEFC_17-18'!$F$1:$F$505,MATCH('Base Analysis'!$A378,'BEFC_17-18'!A:A,0))</f>
        <v>0.90459999999999996</v>
      </c>
      <c r="E378" s="197">
        <f t="shared" si="45"/>
        <v>344</v>
      </c>
      <c r="F378" s="201">
        <f t="shared" si="46"/>
        <v>17002.520213703374</v>
      </c>
      <c r="G378" s="211">
        <f t="shared" si="47"/>
        <v>77</v>
      </c>
      <c r="H378" s="202">
        <f t="shared" si="48"/>
        <v>14601.939945592045</v>
      </c>
      <c r="I378" s="211">
        <f t="shared" si="49"/>
        <v>73</v>
      </c>
      <c r="K378" s="202">
        <f>INDEX('LECI_17-18'!$L$1:$L$506,MATCH('Base Analysis'!$A378,'LECI_17-18'!A:A,0))</f>
        <v>86906409.780000001</v>
      </c>
      <c r="L378" s="203">
        <f>INDEX('BEFC_17-18'!$T$1:$T$506,MATCH('Base Analysis'!$A378,'BEFC_17-18'!A:A,0))</f>
        <v>5111.384</v>
      </c>
      <c r="M378" s="203">
        <f>INDEX('BEFC_17-18'!$Z$1:$Z$506,MATCH('Base Analysis'!$A378,'BEFC_17-18'!A:A,0))</f>
        <v>840.31899999999996</v>
      </c>
      <c r="O378" s="202">
        <f>INDEX('BEFC_17-18'!$AF$1:$AF$505,MATCH('Base Analysis'!$A378,'BEFC_17-18'!A:A,0))</f>
        <v>12698138.9</v>
      </c>
      <c r="P378" s="203">
        <f>INDEX('BEFC_17-18'!$AC$1:$AC$506,MATCH('Base Analysis'!$A378,'BEFC_17-18'!A:A,0))</f>
        <v>8736.2270000000008</v>
      </c>
      <c r="Q378" s="201">
        <f t="shared" si="50"/>
        <v>16251284.49808703</v>
      </c>
      <c r="R378" s="201">
        <f t="shared" si="51"/>
        <v>-3553145.5980870295</v>
      </c>
      <c r="S378" s="204">
        <f t="shared" si="52"/>
        <v>0.78136216872547659</v>
      </c>
      <c r="U378" s="203">
        <f t="shared" si="53"/>
        <v>5951.7029999999995</v>
      </c>
      <c r="V378" s="202"/>
    </row>
    <row r="379" spans="1:22" x14ac:dyDescent="0.2">
      <c r="A379" s="199">
        <v>120480803</v>
      </c>
      <c r="B379" s="200" t="s">
        <v>434</v>
      </c>
      <c r="C379" s="200" t="s">
        <v>435</v>
      </c>
      <c r="D379" s="197">
        <f>INDEX('BEFC_17-18'!$F$1:$F$505,MATCH('Base Analysis'!$A379,'BEFC_17-18'!A:A,0))</f>
        <v>0.93579999999999997</v>
      </c>
      <c r="E379" s="197">
        <f t="shared" si="45"/>
        <v>321</v>
      </c>
      <c r="F379" s="201">
        <f t="shared" si="46"/>
        <v>15228.686195301392</v>
      </c>
      <c r="G379" s="211">
        <f t="shared" si="47"/>
        <v>159</v>
      </c>
      <c r="H379" s="202">
        <f t="shared" si="48"/>
        <v>13537.332500311666</v>
      </c>
      <c r="I379" s="211">
        <f t="shared" si="49"/>
        <v>121</v>
      </c>
      <c r="K379" s="202">
        <f>INDEX('LECI_17-18'!$L$1:$L$506,MATCH('Base Analysis'!$A379,'LECI_17-18'!A:A,0))</f>
        <v>47235881.979999997</v>
      </c>
      <c r="L379" s="203">
        <f>INDEX('BEFC_17-18'!$T$1:$T$506,MATCH('Base Analysis'!$A379,'BEFC_17-18'!A:A,0))</f>
        <v>3101.77</v>
      </c>
      <c r="M379" s="203">
        <f>INDEX('BEFC_17-18'!$Z$1:$Z$506,MATCH('Base Analysis'!$A379,'BEFC_17-18'!A:A,0))</f>
        <v>387.53500000000003</v>
      </c>
      <c r="O379" s="202">
        <f>INDEX('BEFC_17-18'!$AF$1:$AF$505,MATCH('Base Analysis'!$A379,'BEFC_17-18'!A:A,0))</f>
        <v>9045291.7300000004</v>
      </c>
      <c r="P379" s="203">
        <f>INDEX('BEFC_17-18'!$AC$1:$AC$506,MATCH('Base Analysis'!$A379,'BEFC_17-18'!A:A,0))</f>
        <v>3891.317</v>
      </c>
      <c r="Q379" s="201">
        <f t="shared" si="50"/>
        <v>7238696.9385345094</v>
      </c>
      <c r="R379" s="201">
        <f t="shared" si="51"/>
        <v>1806594.7914654911</v>
      </c>
      <c r="S379" s="204">
        <f t="shared" si="52"/>
        <v>1.249574585979454</v>
      </c>
      <c r="U379" s="203">
        <f t="shared" si="53"/>
        <v>3489.3049999999998</v>
      </c>
      <c r="V379" s="202"/>
    </row>
    <row r="380" spans="1:22" x14ac:dyDescent="0.2">
      <c r="A380" s="199">
        <v>120481002</v>
      </c>
      <c r="B380" s="200" t="s">
        <v>436</v>
      </c>
      <c r="C380" s="200" t="s">
        <v>435</v>
      </c>
      <c r="D380" s="197">
        <f>INDEX('BEFC_17-18'!$F$1:$F$505,MATCH('Base Analysis'!$A380,'BEFC_17-18'!A:A,0))</f>
        <v>0.96760000000000002</v>
      </c>
      <c r="E380" s="197">
        <f t="shared" si="45"/>
        <v>302</v>
      </c>
      <c r="F380" s="201">
        <f t="shared" si="46"/>
        <v>13788.920525429137</v>
      </c>
      <c r="G380" s="211">
        <f t="shared" si="47"/>
        <v>280</v>
      </c>
      <c r="H380" s="202">
        <f t="shared" si="48"/>
        <v>11302.850184442754</v>
      </c>
      <c r="I380" s="211">
        <f t="shared" si="49"/>
        <v>311</v>
      </c>
      <c r="K380" s="202">
        <f>INDEX('LECI_17-18'!$L$1:$L$506,MATCH('Base Analysis'!$A380,'LECI_17-18'!A:A,0))</f>
        <v>217109656.18000001</v>
      </c>
      <c r="L380" s="203">
        <f>INDEX('BEFC_17-18'!$T$1:$T$506,MATCH('Base Analysis'!$A380,'BEFC_17-18'!A:A,0))</f>
        <v>15745.225</v>
      </c>
      <c r="M380" s="203">
        <f>INDEX('BEFC_17-18'!$Z$1:$Z$506,MATCH('Base Analysis'!$A380,'BEFC_17-18'!A:A,0))</f>
        <v>3463.174</v>
      </c>
      <c r="O380" s="202">
        <f>INDEX('BEFC_17-18'!$AF$1:$AF$505,MATCH('Base Analysis'!$A380,'BEFC_17-18'!A:A,0))</f>
        <v>27927977.329999998</v>
      </c>
      <c r="P380" s="203">
        <f>INDEX('BEFC_17-18'!$AC$1:$AC$506,MATCH('Base Analysis'!$A380,'BEFC_17-18'!A:A,0))</f>
        <v>25336.647000000001</v>
      </c>
      <c r="Q380" s="201">
        <f t="shared" si="50"/>
        <v>47131680.372385375</v>
      </c>
      <c r="R380" s="201">
        <f t="shared" si="51"/>
        <v>-19203703.042385377</v>
      </c>
      <c r="S380" s="204">
        <f t="shared" si="52"/>
        <v>0.59255212437456617</v>
      </c>
      <c r="U380" s="203">
        <f t="shared" si="53"/>
        <v>19208.399000000001</v>
      </c>
      <c r="V380" s="202"/>
    </row>
    <row r="381" spans="1:22" x14ac:dyDescent="0.2">
      <c r="A381" s="199">
        <v>120483302</v>
      </c>
      <c r="B381" s="200" t="s">
        <v>437</v>
      </c>
      <c r="C381" s="200" t="s">
        <v>435</v>
      </c>
      <c r="D381" s="197">
        <f>INDEX('BEFC_17-18'!$F$1:$F$505,MATCH('Base Analysis'!$A381,'BEFC_17-18'!A:A,0))</f>
        <v>0.86419999999999997</v>
      </c>
      <c r="E381" s="197">
        <f t="shared" si="45"/>
        <v>367</v>
      </c>
      <c r="F381" s="201">
        <f t="shared" si="46"/>
        <v>13987.664048428986</v>
      </c>
      <c r="G381" s="211">
        <f t="shared" si="47"/>
        <v>262</v>
      </c>
      <c r="H381" s="202">
        <f t="shared" si="48"/>
        <v>11966.215664545522</v>
      </c>
      <c r="I381" s="211">
        <f t="shared" si="49"/>
        <v>236</v>
      </c>
      <c r="K381" s="202">
        <f>INDEX('LECI_17-18'!$L$1:$L$506,MATCH('Base Analysis'!$A381,'LECI_17-18'!A:A,0))</f>
        <v>126100148.2</v>
      </c>
      <c r="L381" s="203">
        <f>INDEX('BEFC_17-18'!$T$1:$T$506,MATCH('Base Analysis'!$A381,'BEFC_17-18'!A:A,0))</f>
        <v>9015.0969999999998</v>
      </c>
      <c r="M381" s="203">
        <f>INDEX('BEFC_17-18'!$Z$1:$Z$506,MATCH('Base Analysis'!$A381,'BEFC_17-18'!A:A,0))</f>
        <v>1522.9169999999999</v>
      </c>
      <c r="O381" s="202">
        <f>INDEX('BEFC_17-18'!$AF$1:$AF$505,MATCH('Base Analysis'!$A381,'BEFC_17-18'!A:A,0))</f>
        <v>19004947.75</v>
      </c>
      <c r="P381" s="203">
        <f>INDEX('BEFC_17-18'!$AC$1:$AC$506,MATCH('Base Analysis'!$A381,'BEFC_17-18'!A:A,0))</f>
        <v>12224.47</v>
      </c>
      <c r="Q381" s="201">
        <f t="shared" si="50"/>
        <v>22740176.028888661</v>
      </c>
      <c r="R381" s="201">
        <f t="shared" si="51"/>
        <v>-3735228.2788886614</v>
      </c>
      <c r="S381" s="204">
        <f t="shared" si="52"/>
        <v>0.83574321174367772</v>
      </c>
      <c r="U381" s="203">
        <f t="shared" si="53"/>
        <v>10538.013999999999</v>
      </c>
      <c r="V381" s="202"/>
    </row>
    <row r="382" spans="1:22" x14ac:dyDescent="0.2">
      <c r="A382" s="199">
        <v>120484803</v>
      </c>
      <c r="B382" s="200" t="s">
        <v>438</v>
      </c>
      <c r="C382" s="200" t="s">
        <v>435</v>
      </c>
      <c r="D382" s="197">
        <f>INDEX('BEFC_17-18'!$F$1:$F$505,MATCH('Base Analysis'!$A382,'BEFC_17-18'!A:A,0))</f>
        <v>0.67490000000000006</v>
      </c>
      <c r="E382" s="197">
        <f t="shared" si="45"/>
        <v>458</v>
      </c>
      <c r="F382" s="201">
        <f t="shared" si="46"/>
        <v>14364.459538794774</v>
      </c>
      <c r="G382" s="211">
        <f t="shared" si="47"/>
        <v>227</v>
      </c>
      <c r="H382" s="202">
        <f t="shared" si="48"/>
        <v>13695.339298642191</v>
      </c>
      <c r="I382" s="211">
        <f t="shared" si="49"/>
        <v>112</v>
      </c>
      <c r="K382" s="202">
        <f>INDEX('LECI_17-18'!$L$1:$L$506,MATCH('Base Analysis'!$A382,'LECI_17-18'!A:A,0))</f>
        <v>68631563.390000001</v>
      </c>
      <c r="L382" s="203">
        <f>INDEX('BEFC_17-18'!$T$1:$T$506,MATCH('Base Analysis'!$A382,'BEFC_17-18'!A:A,0))</f>
        <v>4777.8729999999996</v>
      </c>
      <c r="M382" s="203">
        <f>INDEX('BEFC_17-18'!$Z$1:$Z$506,MATCH('Base Analysis'!$A382,'BEFC_17-18'!A:A,0))</f>
        <v>233.435</v>
      </c>
      <c r="O382" s="202">
        <f>INDEX('BEFC_17-18'!$AF$1:$AF$505,MATCH('Base Analysis'!$A382,'BEFC_17-18'!A:A,0))</f>
        <v>8314855.8300000001</v>
      </c>
      <c r="P382" s="203">
        <f>INDEX('BEFC_17-18'!$AC$1:$AC$506,MATCH('Base Analysis'!$A382,'BEFC_17-18'!A:A,0))</f>
        <v>4115.415</v>
      </c>
      <c r="Q382" s="201">
        <f t="shared" si="50"/>
        <v>7655568.0149674257</v>
      </c>
      <c r="R382" s="201">
        <f t="shared" si="51"/>
        <v>659287.81503257435</v>
      </c>
      <c r="S382" s="204">
        <f t="shared" si="52"/>
        <v>1.0861187326327189</v>
      </c>
      <c r="U382" s="203">
        <f t="shared" si="53"/>
        <v>5011.308</v>
      </c>
      <c r="V382" s="202"/>
    </row>
    <row r="383" spans="1:22" x14ac:dyDescent="0.2">
      <c r="A383" s="199">
        <v>120484903</v>
      </c>
      <c r="B383" s="200" t="s">
        <v>439</v>
      </c>
      <c r="C383" s="200" t="s">
        <v>435</v>
      </c>
      <c r="D383" s="197">
        <f>INDEX('BEFC_17-18'!$F$1:$F$505,MATCH('Base Analysis'!$A383,'BEFC_17-18'!A:A,0))</f>
        <v>0.87609999999999999</v>
      </c>
      <c r="E383" s="197">
        <f t="shared" si="45"/>
        <v>362</v>
      </c>
      <c r="F383" s="201">
        <f t="shared" si="46"/>
        <v>14646.614225325717</v>
      </c>
      <c r="G383" s="211">
        <f t="shared" si="47"/>
        <v>204</v>
      </c>
      <c r="H383" s="202">
        <f t="shared" si="48"/>
        <v>13289.606552023437</v>
      </c>
      <c r="I383" s="211">
        <f t="shared" si="49"/>
        <v>140</v>
      </c>
      <c r="K383" s="202">
        <f>INDEX('LECI_17-18'!$L$1:$L$506,MATCH('Base Analysis'!$A383,'LECI_17-18'!A:A,0))</f>
        <v>84563135.319999993</v>
      </c>
      <c r="L383" s="203">
        <f>INDEX('BEFC_17-18'!$T$1:$T$506,MATCH('Base Analysis'!$A383,'BEFC_17-18'!A:A,0))</f>
        <v>5773.5619999999999</v>
      </c>
      <c r="M383" s="203">
        <f>INDEX('BEFC_17-18'!$Z$1:$Z$506,MATCH('Base Analysis'!$A383,'BEFC_17-18'!A:A,0))</f>
        <v>589.54100000000005</v>
      </c>
      <c r="O383" s="202">
        <f>INDEX('BEFC_17-18'!$AF$1:$AF$505,MATCH('Base Analysis'!$A383,'BEFC_17-18'!A:A,0))</f>
        <v>12917959.25</v>
      </c>
      <c r="P383" s="203">
        <f>INDEX('BEFC_17-18'!$AC$1:$AC$506,MATCH('Base Analysis'!$A383,'BEFC_17-18'!A:A,0))</f>
        <v>6239.6620000000003</v>
      </c>
      <c r="Q383" s="201">
        <f t="shared" si="50"/>
        <v>11607129.98115808</v>
      </c>
      <c r="R383" s="201">
        <f t="shared" si="51"/>
        <v>1310829.2688419204</v>
      </c>
      <c r="S383" s="204">
        <f t="shared" si="52"/>
        <v>1.1129331084402256</v>
      </c>
      <c r="U383" s="203">
        <f t="shared" si="53"/>
        <v>6363.1030000000001</v>
      </c>
      <c r="V383" s="202"/>
    </row>
    <row r="384" spans="1:22" x14ac:dyDescent="0.2">
      <c r="A384" s="199">
        <v>120485603</v>
      </c>
      <c r="B384" s="200" t="s">
        <v>440</v>
      </c>
      <c r="C384" s="200" t="s">
        <v>435</v>
      </c>
      <c r="D384" s="197">
        <f>INDEX('BEFC_17-18'!$F$1:$F$505,MATCH('Base Analysis'!$A384,'BEFC_17-18'!A:A,0))</f>
        <v>0.96989999999999998</v>
      </c>
      <c r="E384" s="197">
        <f t="shared" si="45"/>
        <v>301</v>
      </c>
      <c r="F384" s="201">
        <f t="shared" si="46"/>
        <v>14985.347225734662</v>
      </c>
      <c r="G384" s="211">
        <f t="shared" si="47"/>
        <v>178</v>
      </c>
      <c r="H384" s="202">
        <f t="shared" si="48"/>
        <v>13502.893142954956</v>
      </c>
      <c r="I384" s="211">
        <f t="shared" si="49"/>
        <v>123</v>
      </c>
      <c r="K384" s="202">
        <f>INDEX('LECI_17-18'!$L$1:$L$506,MATCH('Base Analysis'!$A384,'LECI_17-18'!A:A,0))</f>
        <v>25479675.800000001</v>
      </c>
      <c r="L384" s="203">
        <f>INDEX('BEFC_17-18'!$T$1:$T$506,MATCH('Base Analysis'!$A384,'BEFC_17-18'!A:A,0))</f>
        <v>1700.306</v>
      </c>
      <c r="M384" s="203">
        <f>INDEX('BEFC_17-18'!$Z$1:$Z$506,MATCH('Base Analysis'!$A384,'BEFC_17-18'!A:A,0))</f>
        <v>186.673</v>
      </c>
      <c r="O384" s="202">
        <f>INDEX('BEFC_17-18'!$AF$1:$AF$505,MATCH('Base Analysis'!$A384,'BEFC_17-18'!A:A,0))</f>
        <v>4544075.8499999996</v>
      </c>
      <c r="P384" s="203">
        <f>INDEX('BEFC_17-18'!$AC$1:$AC$506,MATCH('Base Analysis'!$A384,'BEFC_17-18'!A:A,0))</f>
        <v>2151.9929999999999</v>
      </c>
      <c r="Q384" s="201">
        <f t="shared" si="50"/>
        <v>4003175.5677699079</v>
      </c>
      <c r="R384" s="201">
        <f t="shared" si="51"/>
        <v>540900.28223009175</v>
      </c>
      <c r="S384" s="204">
        <f t="shared" si="52"/>
        <v>1.1351178016235288</v>
      </c>
      <c r="U384" s="203">
        <f t="shared" si="53"/>
        <v>1886.979</v>
      </c>
      <c r="V384" s="202"/>
    </row>
    <row r="385" spans="1:22" x14ac:dyDescent="0.2">
      <c r="A385" s="199">
        <v>120486003</v>
      </c>
      <c r="B385" s="200" t="s">
        <v>441</v>
      </c>
      <c r="C385" s="200" t="s">
        <v>435</v>
      </c>
      <c r="D385" s="197">
        <f>INDEX('BEFC_17-18'!$F$1:$F$505,MATCH('Base Analysis'!$A385,'BEFC_17-18'!A:A,0))</f>
        <v>0.81269999999999998</v>
      </c>
      <c r="E385" s="197">
        <f t="shared" si="45"/>
        <v>403</v>
      </c>
      <c r="F385" s="201">
        <f t="shared" si="46"/>
        <v>17572.054908116141</v>
      </c>
      <c r="G385" s="211">
        <f t="shared" si="47"/>
        <v>62</v>
      </c>
      <c r="H385" s="202">
        <f t="shared" si="48"/>
        <v>16345.944873589409</v>
      </c>
      <c r="I385" s="211">
        <f t="shared" si="49"/>
        <v>33</v>
      </c>
      <c r="K385" s="202">
        <f>INDEX('LECI_17-18'!$L$1:$L$506,MATCH('Base Analysis'!$A385,'LECI_17-18'!A:A,0))</f>
        <v>39541200.259999998</v>
      </c>
      <c r="L385" s="203">
        <f>INDEX('BEFC_17-18'!$T$1:$T$506,MATCH('Base Analysis'!$A385,'BEFC_17-18'!A:A,0))</f>
        <v>2250.232</v>
      </c>
      <c r="M385" s="203">
        <f>INDEX('BEFC_17-18'!$Z$1:$Z$506,MATCH('Base Analysis'!$A385,'BEFC_17-18'!A:A,0))</f>
        <v>168.79</v>
      </c>
      <c r="O385" s="202">
        <f>INDEX('BEFC_17-18'!$AF$1:$AF$505,MATCH('Base Analysis'!$A385,'BEFC_17-18'!A:A,0))</f>
        <v>2838285.31</v>
      </c>
      <c r="P385" s="203">
        <f>INDEX('BEFC_17-18'!$AC$1:$AC$506,MATCH('Base Analysis'!$A385,'BEFC_17-18'!A:A,0))</f>
        <v>2232.8710000000001</v>
      </c>
      <c r="Q385" s="201">
        <f t="shared" si="50"/>
        <v>4153626.2586272177</v>
      </c>
      <c r="R385" s="201">
        <f t="shared" si="51"/>
        <v>-1315340.9486272177</v>
      </c>
      <c r="S385" s="204">
        <f t="shared" si="52"/>
        <v>0.68332708175291135</v>
      </c>
      <c r="U385" s="203">
        <f t="shared" si="53"/>
        <v>2419.0219999999999</v>
      </c>
      <c r="V385" s="202"/>
    </row>
    <row r="386" spans="1:22" x14ac:dyDescent="0.2">
      <c r="A386" s="199">
        <v>120488603</v>
      </c>
      <c r="B386" s="200" t="s">
        <v>442</v>
      </c>
      <c r="C386" s="200" t="s">
        <v>435</v>
      </c>
      <c r="D386" s="197">
        <f>INDEX('BEFC_17-18'!$F$1:$F$505,MATCH('Base Analysis'!$A386,'BEFC_17-18'!A:A,0))</f>
        <v>0.90510000000000002</v>
      </c>
      <c r="E386" s="197">
        <f t="shared" ref="E386:E449" si="54">RANK(D386,$D$2:$D$501)</f>
        <v>343</v>
      </c>
      <c r="F386" s="201">
        <f t="shared" ref="F386:F449" si="55">K386/L386</f>
        <v>14306.802071234046</v>
      </c>
      <c r="G386" s="211">
        <f t="shared" ref="G386:G449" si="56">RANK(F386,$F$2:$F$501,0)</f>
        <v>234</v>
      </c>
      <c r="H386" s="202">
        <f t="shared" ref="H386:H449" si="57">K386/(L386+M386)</f>
        <v>12587.918328270711</v>
      </c>
      <c r="I386" s="211">
        <f t="shared" ref="I386:I449" si="58">RANK(H386,$H$2:$H$501,0)</f>
        <v>182</v>
      </c>
      <c r="K386" s="202">
        <f>INDEX('LECI_17-18'!$L$1:$L$506,MATCH('Base Analysis'!$A386,'LECI_17-18'!A:A,0))</f>
        <v>31950780.18</v>
      </c>
      <c r="L386" s="203">
        <f>INDEX('BEFC_17-18'!$T$1:$T$506,MATCH('Base Analysis'!$A386,'BEFC_17-18'!A:A,0))</f>
        <v>2233.2579999999998</v>
      </c>
      <c r="M386" s="203">
        <f>INDEX('BEFC_17-18'!$Z$1:$Z$506,MATCH('Base Analysis'!$A386,'BEFC_17-18'!A:A,0))</f>
        <v>304.952</v>
      </c>
      <c r="O386" s="202">
        <f>INDEX('BEFC_17-18'!$AF$1:$AF$505,MATCH('Base Analysis'!$A386,'BEFC_17-18'!A:A,0))</f>
        <v>5142699.3499999996</v>
      </c>
      <c r="P386" s="203">
        <f>INDEX('BEFC_17-18'!$AC$1:$AC$506,MATCH('Base Analysis'!$A386,'BEFC_17-18'!A:A,0))</f>
        <v>2831.7</v>
      </c>
      <c r="Q386" s="201">
        <f t="shared" ref="Q386:Q449" si="59">(P386/$P$503)*$O$503</f>
        <v>5267578.5912194168</v>
      </c>
      <c r="R386" s="201">
        <f t="shared" ref="R386:R449" si="60">O386-Q386</f>
        <v>-124879.24121941719</v>
      </c>
      <c r="S386" s="204">
        <f t="shared" ref="S386:S449" si="61">O386/Q386</f>
        <v>0.9762928565645741</v>
      </c>
      <c r="U386" s="203">
        <f t="shared" ref="U386:U449" si="62">L386+M386</f>
        <v>2538.21</v>
      </c>
      <c r="V386" s="202"/>
    </row>
    <row r="387" spans="1:22" x14ac:dyDescent="0.2">
      <c r="A387" s="199">
        <v>120522003</v>
      </c>
      <c r="B387" s="200" t="s">
        <v>443</v>
      </c>
      <c r="C387" s="200" t="s">
        <v>444</v>
      </c>
      <c r="D387" s="197">
        <f>INDEX('BEFC_17-18'!$F$1:$F$505,MATCH('Base Analysis'!$A387,'BEFC_17-18'!A:A,0))</f>
        <v>0.82010000000000005</v>
      </c>
      <c r="E387" s="197">
        <f t="shared" si="54"/>
        <v>394</v>
      </c>
      <c r="F387" s="201">
        <f t="shared" si="55"/>
        <v>14979.799055171034</v>
      </c>
      <c r="G387" s="211">
        <f t="shared" si="56"/>
        <v>179</v>
      </c>
      <c r="H387" s="202">
        <f t="shared" si="57"/>
        <v>13727.349127731875</v>
      </c>
      <c r="I387" s="211">
        <f t="shared" si="58"/>
        <v>106</v>
      </c>
      <c r="K387" s="202">
        <f>INDEX('LECI_17-18'!$L$1:$L$506,MATCH('Base Analysis'!$A387,'LECI_17-18'!A:A,0))</f>
        <v>70603298.219999999</v>
      </c>
      <c r="L387" s="203">
        <f>INDEX('BEFC_17-18'!$T$1:$T$506,MATCH('Base Analysis'!$A387,'BEFC_17-18'!A:A,0))</f>
        <v>4713.2340000000004</v>
      </c>
      <c r="M387" s="203">
        <f>INDEX('BEFC_17-18'!$Z$1:$Z$506,MATCH('Base Analysis'!$A387,'BEFC_17-18'!A:A,0))</f>
        <v>430.024</v>
      </c>
      <c r="O387" s="202">
        <f>INDEX('BEFC_17-18'!$AF$1:$AF$505,MATCH('Base Analysis'!$A387,'BEFC_17-18'!A:A,0))</f>
        <v>13454388.24</v>
      </c>
      <c r="P387" s="203">
        <f>INDEX('BEFC_17-18'!$AC$1:$AC$506,MATCH('Base Analysis'!$A387,'BEFC_17-18'!A:A,0))</f>
        <v>5123.5010000000002</v>
      </c>
      <c r="Q387" s="201">
        <f t="shared" si="59"/>
        <v>9530827.4816157352</v>
      </c>
      <c r="R387" s="201">
        <f t="shared" si="60"/>
        <v>3923560.758384265</v>
      </c>
      <c r="S387" s="204">
        <f t="shared" si="61"/>
        <v>1.411670525560611</v>
      </c>
      <c r="U387" s="203">
        <f t="shared" si="62"/>
        <v>5143.2580000000007</v>
      </c>
      <c r="V387" s="202"/>
    </row>
    <row r="388" spans="1:22" x14ac:dyDescent="0.2">
      <c r="A388" s="199">
        <v>121135003</v>
      </c>
      <c r="B388" s="200" t="s">
        <v>445</v>
      </c>
      <c r="C388" s="200" t="s">
        <v>446</v>
      </c>
      <c r="D388" s="197">
        <f>INDEX('BEFC_17-18'!$F$1:$F$505,MATCH('Base Analysis'!$A388,'BEFC_17-18'!A:A,0))</f>
        <v>1.018</v>
      </c>
      <c r="E388" s="197">
        <f t="shared" si="54"/>
        <v>266</v>
      </c>
      <c r="F388" s="201">
        <f t="shared" si="55"/>
        <v>16593.981237370823</v>
      </c>
      <c r="G388" s="211">
        <f t="shared" si="56"/>
        <v>92</v>
      </c>
      <c r="H388" s="202">
        <f t="shared" si="57"/>
        <v>13347.337808426057</v>
      </c>
      <c r="I388" s="211">
        <f t="shared" si="58"/>
        <v>135</v>
      </c>
      <c r="K388" s="202">
        <f>INDEX('LECI_17-18'!$L$1:$L$506,MATCH('Base Analysis'!$A388,'LECI_17-18'!A:A,0))</f>
        <v>36059434.770000003</v>
      </c>
      <c r="L388" s="203">
        <f>INDEX('BEFC_17-18'!$T$1:$T$506,MATCH('Base Analysis'!$A388,'BEFC_17-18'!A:A,0))</f>
        <v>2173.0430000000001</v>
      </c>
      <c r="M388" s="203">
        <f>INDEX('BEFC_17-18'!$Z$1:$Z$506,MATCH('Base Analysis'!$A388,'BEFC_17-18'!A:A,0))</f>
        <v>528.577</v>
      </c>
      <c r="O388" s="202">
        <f>INDEX('BEFC_17-18'!$AF$1:$AF$505,MATCH('Base Analysis'!$A388,'BEFC_17-18'!A:A,0))</f>
        <v>2729285.72</v>
      </c>
      <c r="P388" s="203">
        <f>INDEX('BEFC_17-18'!$AC$1:$AC$506,MATCH('Base Analysis'!$A388,'BEFC_17-18'!A:A,0))</f>
        <v>4923.4170000000004</v>
      </c>
      <c r="Q388" s="201">
        <f t="shared" si="59"/>
        <v>9158627.6741341706</v>
      </c>
      <c r="R388" s="201">
        <f t="shared" si="60"/>
        <v>-6429341.95413417</v>
      </c>
      <c r="S388" s="204">
        <f t="shared" si="61"/>
        <v>0.29800160210771082</v>
      </c>
      <c r="U388" s="203">
        <f t="shared" si="62"/>
        <v>2701.62</v>
      </c>
      <c r="V388" s="202"/>
    </row>
    <row r="389" spans="1:22" x14ac:dyDescent="0.2">
      <c r="A389" s="199">
        <v>121135503</v>
      </c>
      <c r="B389" s="200" t="s">
        <v>447</v>
      </c>
      <c r="C389" s="200" t="s">
        <v>446</v>
      </c>
      <c r="D389" s="197">
        <f>INDEX('BEFC_17-18'!$F$1:$F$505,MATCH('Base Analysis'!$A389,'BEFC_17-18'!A:A,0))</f>
        <v>1.0347999999999999</v>
      </c>
      <c r="E389" s="197">
        <f t="shared" si="54"/>
        <v>256</v>
      </c>
      <c r="F389" s="201">
        <f t="shared" si="55"/>
        <v>13739.941889800091</v>
      </c>
      <c r="G389" s="211">
        <f t="shared" si="56"/>
        <v>289</v>
      </c>
      <c r="H389" s="202">
        <f t="shared" si="57"/>
        <v>11922.560377792721</v>
      </c>
      <c r="I389" s="211">
        <f t="shared" si="58"/>
        <v>245</v>
      </c>
      <c r="K389" s="202">
        <f>INDEX('LECI_17-18'!$L$1:$L$506,MATCH('Base Analysis'!$A389,'LECI_17-18'!A:A,0))</f>
        <v>34502244.420000002</v>
      </c>
      <c r="L389" s="203">
        <f>INDEX('BEFC_17-18'!$T$1:$T$506,MATCH('Base Analysis'!$A389,'BEFC_17-18'!A:A,0))</f>
        <v>2511.0909999999999</v>
      </c>
      <c r="M389" s="203">
        <f>INDEX('BEFC_17-18'!$Z$1:$Z$506,MATCH('Base Analysis'!$A389,'BEFC_17-18'!A:A,0))</f>
        <v>382.77100000000002</v>
      </c>
      <c r="O389" s="202">
        <f>INDEX('BEFC_17-18'!$AF$1:$AF$505,MATCH('Base Analysis'!$A389,'BEFC_17-18'!A:A,0))</f>
        <v>8318580.2199999997</v>
      </c>
      <c r="P389" s="203">
        <f>INDEX('BEFC_17-18'!$AC$1:$AC$506,MATCH('Base Analysis'!$A389,'BEFC_17-18'!A:A,0))</f>
        <v>3765.4569999999999</v>
      </c>
      <c r="Q389" s="201">
        <f t="shared" si="59"/>
        <v>7004569.9330286738</v>
      </c>
      <c r="R389" s="201">
        <f t="shared" si="60"/>
        <v>1314010.286971326</v>
      </c>
      <c r="S389" s="204">
        <f t="shared" si="61"/>
        <v>1.1875932854600206</v>
      </c>
      <c r="U389" s="203">
        <f t="shared" si="62"/>
        <v>2893.8620000000001</v>
      </c>
      <c r="V389" s="202"/>
    </row>
    <row r="390" spans="1:22" x14ac:dyDescent="0.2">
      <c r="A390" s="199">
        <v>121136503</v>
      </c>
      <c r="B390" s="200" t="s">
        <v>448</v>
      </c>
      <c r="C390" s="200" t="s">
        <v>446</v>
      </c>
      <c r="D390" s="197">
        <f>INDEX('BEFC_17-18'!$F$1:$F$505,MATCH('Base Analysis'!$A390,'BEFC_17-18'!A:A,0))</f>
        <v>0.97140000000000004</v>
      </c>
      <c r="E390" s="197">
        <f t="shared" si="54"/>
        <v>297</v>
      </c>
      <c r="F390" s="201">
        <f t="shared" si="55"/>
        <v>13599.832831763906</v>
      </c>
      <c r="G390" s="211">
        <f t="shared" si="56"/>
        <v>310</v>
      </c>
      <c r="H390" s="202">
        <f t="shared" si="57"/>
        <v>11922.493630939511</v>
      </c>
      <c r="I390" s="211">
        <f t="shared" si="58"/>
        <v>246</v>
      </c>
      <c r="K390" s="202">
        <f>INDEX('LECI_17-18'!$L$1:$L$506,MATCH('Base Analysis'!$A390,'LECI_17-18'!A:A,0))</f>
        <v>25916997.43</v>
      </c>
      <c r="L390" s="203">
        <f>INDEX('BEFC_17-18'!$T$1:$T$506,MATCH('Base Analysis'!$A390,'BEFC_17-18'!A:A,0))</f>
        <v>1905.6849999999999</v>
      </c>
      <c r="M390" s="203">
        <f>INDEX('BEFC_17-18'!$Z$1:$Z$506,MATCH('Base Analysis'!$A390,'BEFC_17-18'!A:A,0))</f>
        <v>268.10500000000002</v>
      </c>
      <c r="O390" s="202">
        <f>INDEX('BEFC_17-18'!$AF$1:$AF$505,MATCH('Base Analysis'!$A390,'BEFC_17-18'!A:A,0))</f>
        <v>6186464.3399999999</v>
      </c>
      <c r="P390" s="203">
        <f>INDEX('BEFC_17-18'!$AC$1:$AC$506,MATCH('Base Analysis'!$A390,'BEFC_17-18'!A:A,0))</f>
        <v>2560.3510000000001</v>
      </c>
      <c r="Q390" s="201">
        <f t="shared" si="59"/>
        <v>4762810.3660724042</v>
      </c>
      <c r="R390" s="201">
        <f t="shared" si="60"/>
        <v>1423653.9739275957</v>
      </c>
      <c r="S390" s="204">
        <f t="shared" si="61"/>
        <v>1.2989104886620955</v>
      </c>
      <c r="U390" s="203">
        <f t="shared" si="62"/>
        <v>2173.79</v>
      </c>
      <c r="V390" s="202"/>
    </row>
    <row r="391" spans="1:22" x14ac:dyDescent="0.2">
      <c r="A391" s="199">
        <v>121136603</v>
      </c>
      <c r="B391" s="200" t="s">
        <v>449</v>
      </c>
      <c r="C391" s="200" t="s">
        <v>446</v>
      </c>
      <c r="D391" s="197">
        <f>INDEX('BEFC_17-18'!$F$1:$F$505,MATCH('Base Analysis'!$A391,'BEFC_17-18'!A:A,0))</f>
        <v>1.4813000000000001</v>
      </c>
      <c r="E391" s="197">
        <f t="shared" si="54"/>
        <v>30</v>
      </c>
      <c r="F391" s="201">
        <f t="shared" si="55"/>
        <v>13185.708055925434</v>
      </c>
      <c r="G391" s="211">
        <f t="shared" si="56"/>
        <v>366</v>
      </c>
      <c r="H391" s="202">
        <f t="shared" si="57"/>
        <v>9294.3667787312024</v>
      </c>
      <c r="I391" s="211">
        <f t="shared" si="58"/>
        <v>474</v>
      </c>
      <c r="K391" s="202">
        <f>INDEX('LECI_17-18'!$L$1:$L$506,MATCH('Base Analysis'!$A391,'LECI_17-18'!A:A,0))</f>
        <v>22973722.859999999</v>
      </c>
      <c r="L391" s="203">
        <f>INDEX('BEFC_17-18'!$T$1:$T$506,MATCH('Base Analysis'!$A391,'BEFC_17-18'!A:A,0))</f>
        <v>1742.32</v>
      </c>
      <c r="M391" s="203">
        <f>INDEX('BEFC_17-18'!$Z$1:$Z$506,MATCH('Base Analysis'!$A391,'BEFC_17-18'!A:A,0))</f>
        <v>729.47</v>
      </c>
      <c r="O391" s="202">
        <f>INDEX('BEFC_17-18'!$AF$1:$AF$505,MATCH('Base Analysis'!$A391,'BEFC_17-18'!A:A,0))</f>
        <v>7664865.04</v>
      </c>
      <c r="P391" s="203">
        <f>INDEX('BEFC_17-18'!$AC$1:$AC$506,MATCH('Base Analysis'!$A391,'BEFC_17-18'!A:A,0))</f>
        <v>6038.39</v>
      </c>
      <c r="Q391" s="201">
        <f t="shared" si="59"/>
        <v>11232720.234994322</v>
      </c>
      <c r="R391" s="201">
        <f t="shared" si="60"/>
        <v>-3567855.194994322</v>
      </c>
      <c r="S391" s="204">
        <f t="shared" si="61"/>
        <v>0.68236944209835693</v>
      </c>
      <c r="U391" s="203">
        <f t="shared" si="62"/>
        <v>2471.79</v>
      </c>
      <c r="V391" s="202"/>
    </row>
    <row r="392" spans="1:22" x14ac:dyDescent="0.2">
      <c r="A392" s="199">
        <v>121139004</v>
      </c>
      <c r="B392" s="200" t="s">
        <v>450</v>
      </c>
      <c r="C392" s="200" t="s">
        <v>446</v>
      </c>
      <c r="D392" s="197">
        <f>INDEX('BEFC_17-18'!$F$1:$F$505,MATCH('Base Analysis'!$A392,'BEFC_17-18'!A:A,0))</f>
        <v>1.1341000000000001</v>
      </c>
      <c r="E392" s="197">
        <f t="shared" si="54"/>
        <v>173</v>
      </c>
      <c r="F392" s="201">
        <f t="shared" si="55"/>
        <v>18464.320740520772</v>
      </c>
      <c r="G392" s="211">
        <f t="shared" si="56"/>
        <v>35</v>
      </c>
      <c r="H392" s="202">
        <f t="shared" si="57"/>
        <v>13871.969843216631</v>
      </c>
      <c r="I392" s="211">
        <f t="shared" si="58"/>
        <v>100</v>
      </c>
      <c r="K392" s="202">
        <f>INDEX('LECI_17-18'!$L$1:$L$506,MATCH('Base Analysis'!$A392,'LECI_17-18'!A:A,0))</f>
        <v>12000349.800000001</v>
      </c>
      <c r="L392" s="203">
        <f>INDEX('BEFC_17-18'!$T$1:$T$506,MATCH('Base Analysis'!$A392,'BEFC_17-18'!A:A,0))</f>
        <v>649.92100000000005</v>
      </c>
      <c r="M392" s="203">
        <f>INDEX('BEFC_17-18'!$Z$1:$Z$506,MATCH('Base Analysis'!$A392,'BEFC_17-18'!A:A,0))</f>
        <v>215.15799999999999</v>
      </c>
      <c r="O392" s="202">
        <f>INDEX('BEFC_17-18'!$AF$1:$AF$505,MATCH('Base Analysis'!$A392,'BEFC_17-18'!A:A,0))</f>
        <v>2997054.54</v>
      </c>
      <c r="P392" s="203">
        <f>INDEX('BEFC_17-18'!$AC$1:$AC$506,MATCH('Base Analysis'!$A392,'BEFC_17-18'!A:A,0))</f>
        <v>1127.3610000000001</v>
      </c>
      <c r="Q392" s="201">
        <f t="shared" si="59"/>
        <v>2097136.9382970352</v>
      </c>
      <c r="R392" s="201">
        <f t="shared" si="60"/>
        <v>899917.60170296486</v>
      </c>
      <c r="S392" s="204">
        <f t="shared" si="61"/>
        <v>1.429117233724249</v>
      </c>
      <c r="U392" s="203">
        <f t="shared" si="62"/>
        <v>865.07900000000006</v>
      </c>
      <c r="V392" s="202"/>
    </row>
    <row r="393" spans="1:22" x14ac:dyDescent="0.2">
      <c r="A393" s="199">
        <v>121390302</v>
      </c>
      <c r="B393" s="200" t="s">
        <v>451</v>
      </c>
      <c r="C393" s="200" t="s">
        <v>452</v>
      </c>
      <c r="D393" s="197">
        <f>INDEX('BEFC_17-18'!$F$1:$F$505,MATCH('Base Analysis'!$A393,'BEFC_17-18'!A:A,0))</f>
        <v>1.4514</v>
      </c>
      <c r="E393" s="197">
        <f t="shared" si="54"/>
        <v>32</v>
      </c>
      <c r="F393" s="201">
        <f t="shared" si="55"/>
        <v>13032.349320093721</v>
      </c>
      <c r="G393" s="211">
        <f t="shared" si="56"/>
        <v>379</v>
      </c>
      <c r="H393" s="202">
        <f t="shared" si="57"/>
        <v>8379.5299120442469</v>
      </c>
      <c r="I393" s="211">
        <f t="shared" si="58"/>
        <v>492</v>
      </c>
      <c r="K393" s="202">
        <f>INDEX('LECI_17-18'!$L$1:$L$506,MATCH('Base Analysis'!$A393,'LECI_17-18'!A:A,0))</f>
        <v>255572763</v>
      </c>
      <c r="L393" s="203">
        <f>INDEX('BEFC_17-18'!$T$1:$T$506,MATCH('Base Analysis'!$A393,'BEFC_17-18'!A:A,0))</f>
        <v>19610.644</v>
      </c>
      <c r="M393" s="203">
        <f>INDEX('BEFC_17-18'!$Z$1:$Z$506,MATCH('Base Analysis'!$A393,'BEFC_17-18'!A:A,0))</f>
        <v>10889.01</v>
      </c>
      <c r="O393" s="202">
        <f>INDEX('BEFC_17-18'!$AF$1:$AF$505,MATCH('Base Analysis'!$A393,'BEFC_17-18'!A:A,0))</f>
        <v>97828052.200000003</v>
      </c>
      <c r="P393" s="203">
        <f>INDEX('BEFC_17-18'!$AC$1:$AC$506,MATCH('Base Analysis'!$A393,'BEFC_17-18'!A:A,0))</f>
        <v>83575.754000000001</v>
      </c>
      <c r="Q393" s="201">
        <f t="shared" si="59"/>
        <v>155469100.72232956</v>
      </c>
      <c r="R393" s="201">
        <f t="shared" si="60"/>
        <v>-57641048.522329554</v>
      </c>
      <c r="S393" s="204">
        <f t="shared" si="61"/>
        <v>0.62924434338063462</v>
      </c>
      <c r="U393" s="203">
        <f t="shared" si="62"/>
        <v>30499.654000000002</v>
      </c>
      <c r="V393" s="202"/>
    </row>
    <row r="394" spans="1:22" x14ac:dyDescent="0.2">
      <c r="A394" s="199">
        <v>121391303</v>
      </c>
      <c r="B394" s="200" t="s">
        <v>453</v>
      </c>
      <c r="C394" s="200" t="s">
        <v>452</v>
      </c>
      <c r="D394" s="197">
        <f>INDEX('BEFC_17-18'!$F$1:$F$505,MATCH('Base Analysis'!$A394,'BEFC_17-18'!A:A,0))</f>
        <v>1.0441</v>
      </c>
      <c r="E394" s="197">
        <f t="shared" si="54"/>
        <v>248</v>
      </c>
      <c r="F394" s="201">
        <f t="shared" si="55"/>
        <v>15893.844290317422</v>
      </c>
      <c r="G394" s="211">
        <f t="shared" si="56"/>
        <v>123</v>
      </c>
      <c r="H394" s="202">
        <f t="shared" si="57"/>
        <v>13283.528941297214</v>
      </c>
      <c r="I394" s="211">
        <f t="shared" si="58"/>
        <v>141</v>
      </c>
      <c r="K394" s="202">
        <f>INDEX('LECI_17-18'!$L$1:$L$506,MATCH('Base Analysis'!$A394,'LECI_17-18'!A:A,0))</f>
        <v>24746922.18</v>
      </c>
      <c r="L394" s="203">
        <f>INDEX('BEFC_17-18'!$T$1:$T$506,MATCH('Base Analysis'!$A394,'BEFC_17-18'!A:A,0))</f>
        <v>1557.0129999999999</v>
      </c>
      <c r="M394" s="203">
        <f>INDEX('BEFC_17-18'!$Z$1:$Z$506,MATCH('Base Analysis'!$A394,'BEFC_17-18'!A:A,0))</f>
        <v>305.96499999999997</v>
      </c>
      <c r="O394" s="202">
        <f>INDEX('BEFC_17-18'!$AF$1:$AF$505,MATCH('Base Analysis'!$A394,'BEFC_17-18'!A:A,0))</f>
        <v>3907095.18</v>
      </c>
      <c r="P394" s="203">
        <f>INDEX('BEFC_17-18'!$AC$1:$AC$506,MATCH('Base Analysis'!$A394,'BEFC_17-18'!A:A,0))</f>
        <v>2621.5149999999999</v>
      </c>
      <c r="Q394" s="201">
        <f t="shared" si="59"/>
        <v>4876588.7242859658</v>
      </c>
      <c r="R394" s="201">
        <f t="shared" si="60"/>
        <v>-969493.54428596562</v>
      </c>
      <c r="S394" s="204">
        <f t="shared" si="61"/>
        <v>0.8011943185904159</v>
      </c>
      <c r="U394" s="203">
        <f t="shared" si="62"/>
        <v>1862.9779999999998</v>
      </c>
      <c r="V394" s="202"/>
    </row>
    <row r="395" spans="1:22" x14ac:dyDescent="0.2">
      <c r="A395" s="199">
        <v>121392303</v>
      </c>
      <c r="B395" s="200" t="s">
        <v>454</v>
      </c>
      <c r="C395" s="200" t="s">
        <v>452</v>
      </c>
      <c r="D395" s="197">
        <f>INDEX('BEFC_17-18'!$F$1:$F$505,MATCH('Base Analysis'!$A395,'BEFC_17-18'!A:A,0))</f>
        <v>0.75880000000000003</v>
      </c>
      <c r="E395" s="197">
        <f t="shared" si="54"/>
        <v>433</v>
      </c>
      <c r="F395" s="201">
        <f t="shared" si="55"/>
        <v>14302.639451510437</v>
      </c>
      <c r="G395" s="211">
        <f t="shared" si="56"/>
        <v>237</v>
      </c>
      <c r="H395" s="202">
        <f t="shared" si="57"/>
        <v>13213.868601362743</v>
      </c>
      <c r="I395" s="211">
        <f t="shared" si="58"/>
        <v>144</v>
      </c>
      <c r="K395" s="202">
        <f>INDEX('LECI_17-18'!$L$1:$L$506,MATCH('Base Analysis'!$A395,'LECI_17-18'!A:A,0))</f>
        <v>118026010.06999999</v>
      </c>
      <c r="L395" s="203">
        <f>INDEX('BEFC_17-18'!$T$1:$T$506,MATCH('Base Analysis'!$A395,'BEFC_17-18'!A:A,0))</f>
        <v>8252.0439999999999</v>
      </c>
      <c r="M395" s="203">
        <f>INDEX('BEFC_17-18'!$Z$1:$Z$506,MATCH('Base Analysis'!$A395,'BEFC_17-18'!A:A,0))</f>
        <v>679.93600000000004</v>
      </c>
      <c r="O395" s="202">
        <f>INDEX('BEFC_17-18'!$AF$1:$AF$505,MATCH('Base Analysis'!$A395,'BEFC_17-18'!A:A,0))</f>
        <v>10676468.65</v>
      </c>
      <c r="P395" s="203">
        <f>INDEX('BEFC_17-18'!$AC$1:$AC$506,MATCH('Base Analysis'!$A395,'BEFC_17-18'!A:A,0))</f>
        <v>7485.1229999999996</v>
      </c>
      <c r="Q395" s="201">
        <f t="shared" si="59"/>
        <v>13923958.635252343</v>
      </c>
      <c r="R395" s="201">
        <f t="shared" si="60"/>
        <v>-3247489.9852523431</v>
      </c>
      <c r="S395" s="204">
        <f t="shared" si="61"/>
        <v>0.76676963280898969</v>
      </c>
      <c r="U395" s="203">
        <f t="shared" si="62"/>
        <v>8931.98</v>
      </c>
      <c r="V395" s="202"/>
    </row>
    <row r="396" spans="1:22" x14ac:dyDescent="0.2">
      <c r="A396" s="199">
        <v>121394503</v>
      </c>
      <c r="B396" s="200" t="s">
        <v>455</v>
      </c>
      <c r="C396" s="200" t="s">
        <v>452</v>
      </c>
      <c r="D396" s="197">
        <f>INDEX('BEFC_17-18'!$F$1:$F$505,MATCH('Base Analysis'!$A396,'BEFC_17-18'!A:A,0))</f>
        <v>0.91769999999999996</v>
      </c>
      <c r="E396" s="197">
        <f t="shared" si="54"/>
        <v>333</v>
      </c>
      <c r="F396" s="201">
        <f t="shared" si="55"/>
        <v>15702.25562619138</v>
      </c>
      <c r="G396" s="211">
        <f t="shared" si="56"/>
        <v>136</v>
      </c>
      <c r="H396" s="202">
        <f t="shared" si="57"/>
        <v>14151.241396209003</v>
      </c>
      <c r="I396" s="211">
        <f t="shared" si="58"/>
        <v>93</v>
      </c>
      <c r="K396" s="202">
        <f>INDEX('LECI_17-18'!$L$1:$L$506,MATCH('Base Analysis'!$A396,'LECI_17-18'!A:A,0))</f>
        <v>26162093.379999999</v>
      </c>
      <c r="L396" s="203">
        <f>INDEX('BEFC_17-18'!$T$1:$T$506,MATCH('Base Analysis'!$A396,'BEFC_17-18'!A:A,0))</f>
        <v>1666.136</v>
      </c>
      <c r="M396" s="203">
        <f>INDEX('BEFC_17-18'!$Z$1:$Z$506,MATCH('Base Analysis'!$A396,'BEFC_17-18'!A:A,0))</f>
        <v>182.613</v>
      </c>
      <c r="O396" s="202">
        <f>INDEX('BEFC_17-18'!$AF$1:$AF$505,MATCH('Base Analysis'!$A396,'BEFC_17-18'!A:A,0))</f>
        <v>6710288.0999999996</v>
      </c>
      <c r="P396" s="203">
        <f>INDEX('BEFC_17-18'!$AC$1:$AC$506,MATCH('Base Analysis'!$A396,'BEFC_17-18'!A:A,0))</f>
        <v>1666.894</v>
      </c>
      <c r="Q396" s="201">
        <f t="shared" si="59"/>
        <v>3100785.7994251153</v>
      </c>
      <c r="R396" s="201">
        <f t="shared" si="60"/>
        <v>3609502.3005748843</v>
      </c>
      <c r="S396" s="204">
        <f t="shared" si="61"/>
        <v>2.1640605104822415</v>
      </c>
      <c r="U396" s="203">
        <f t="shared" si="62"/>
        <v>1848.749</v>
      </c>
      <c r="V396" s="202"/>
    </row>
    <row r="397" spans="1:22" x14ac:dyDescent="0.2">
      <c r="A397" s="199">
        <v>121394603</v>
      </c>
      <c r="B397" s="200" t="s">
        <v>456</v>
      </c>
      <c r="C397" s="200" t="s">
        <v>452</v>
      </c>
      <c r="D397" s="197">
        <f>INDEX('BEFC_17-18'!$F$1:$F$505,MATCH('Base Analysis'!$A397,'BEFC_17-18'!A:A,0))</f>
        <v>0.72160000000000002</v>
      </c>
      <c r="E397" s="197">
        <f t="shared" si="54"/>
        <v>446</v>
      </c>
      <c r="F397" s="201">
        <f t="shared" si="55"/>
        <v>15888.824355826231</v>
      </c>
      <c r="G397" s="211">
        <f t="shared" si="56"/>
        <v>124</v>
      </c>
      <c r="H397" s="202">
        <f t="shared" si="57"/>
        <v>14871.977081050798</v>
      </c>
      <c r="I397" s="211">
        <f t="shared" si="58"/>
        <v>64</v>
      </c>
      <c r="K397" s="202">
        <f>INDEX('LECI_17-18'!$L$1:$L$506,MATCH('Base Analysis'!$A397,'LECI_17-18'!A:A,0))</f>
        <v>35251835.490000002</v>
      </c>
      <c r="L397" s="203">
        <f>INDEX('BEFC_17-18'!$T$1:$T$506,MATCH('Base Analysis'!$A397,'BEFC_17-18'!A:A,0))</f>
        <v>2218.6559999999999</v>
      </c>
      <c r="M397" s="203">
        <f>INDEX('BEFC_17-18'!$Z$1:$Z$506,MATCH('Base Analysis'!$A397,'BEFC_17-18'!A:A,0))</f>
        <v>151.697</v>
      </c>
      <c r="O397" s="202">
        <f>INDEX('BEFC_17-18'!$AF$1:$AF$505,MATCH('Base Analysis'!$A397,'BEFC_17-18'!A:A,0))</f>
        <v>5418339.8899999997</v>
      </c>
      <c r="P397" s="203">
        <f>INDEX('BEFC_17-18'!$AC$1:$AC$506,MATCH('Base Analysis'!$A397,'BEFC_17-18'!A:A,0))</f>
        <v>1805.5989999999999</v>
      </c>
      <c r="Q397" s="201">
        <f t="shared" si="59"/>
        <v>3358807.301877737</v>
      </c>
      <c r="R397" s="201">
        <f t="shared" si="60"/>
        <v>2059532.5881222626</v>
      </c>
      <c r="S397" s="204">
        <f t="shared" si="61"/>
        <v>1.6131737855193073</v>
      </c>
      <c r="U397" s="203">
        <f t="shared" si="62"/>
        <v>2370.3530000000001</v>
      </c>
      <c r="V397" s="202"/>
    </row>
    <row r="398" spans="1:22" x14ac:dyDescent="0.2">
      <c r="A398" s="199">
        <v>121395103</v>
      </c>
      <c r="B398" s="200" t="s">
        <v>457</v>
      </c>
      <c r="C398" s="200" t="s">
        <v>452</v>
      </c>
      <c r="D398" s="197">
        <f>INDEX('BEFC_17-18'!$F$1:$F$505,MATCH('Base Analysis'!$A398,'BEFC_17-18'!A:A,0))</f>
        <v>0.65649999999999997</v>
      </c>
      <c r="E398" s="197">
        <f t="shared" si="54"/>
        <v>461</v>
      </c>
      <c r="F398" s="201">
        <f t="shared" si="55"/>
        <v>15249.985325083298</v>
      </c>
      <c r="G398" s="211">
        <f t="shared" si="56"/>
        <v>156</v>
      </c>
      <c r="H398" s="202">
        <f t="shared" si="57"/>
        <v>14324.797964143208</v>
      </c>
      <c r="I398" s="211">
        <f t="shared" si="58"/>
        <v>87</v>
      </c>
      <c r="K398" s="202">
        <f>INDEX('LECI_17-18'!$L$1:$L$506,MATCH('Base Analysis'!$A398,'LECI_17-18'!A:A,0))</f>
        <v>139936945.84</v>
      </c>
      <c r="L398" s="203">
        <f>INDEX('BEFC_17-18'!$T$1:$T$506,MATCH('Base Analysis'!$A398,'BEFC_17-18'!A:A,0))</f>
        <v>9176.2019999999993</v>
      </c>
      <c r="M398" s="203">
        <f>INDEX('BEFC_17-18'!$Z$1:$Z$506,MATCH('Base Analysis'!$A398,'BEFC_17-18'!A:A,0))</f>
        <v>592.65800000000002</v>
      </c>
      <c r="O398" s="202">
        <f>INDEX('BEFC_17-18'!$AF$1:$AF$505,MATCH('Base Analysis'!$A398,'BEFC_17-18'!A:A,0))</f>
        <v>6670985.2300000004</v>
      </c>
      <c r="P398" s="203">
        <f>INDEX('BEFC_17-18'!$AC$1:$AC$506,MATCH('Base Analysis'!$A398,'BEFC_17-18'!A:A,0))</f>
        <v>7372.3320000000003</v>
      </c>
      <c r="Q398" s="201">
        <f t="shared" si="59"/>
        <v>13714142.815468388</v>
      </c>
      <c r="R398" s="201">
        <f t="shared" si="60"/>
        <v>-7043157.5854683872</v>
      </c>
      <c r="S398" s="204">
        <f t="shared" si="61"/>
        <v>0.48643107482267839</v>
      </c>
      <c r="U398" s="203">
        <f t="shared" si="62"/>
        <v>9768.8599999999988</v>
      </c>
      <c r="V398" s="202"/>
    </row>
    <row r="399" spans="1:22" x14ac:dyDescent="0.2">
      <c r="A399" s="199">
        <v>121395603</v>
      </c>
      <c r="B399" s="200" t="s">
        <v>458</v>
      </c>
      <c r="C399" s="200" t="s">
        <v>452</v>
      </c>
      <c r="D399" s="197">
        <f>INDEX('BEFC_17-18'!$F$1:$F$505,MATCH('Base Analysis'!$A399,'BEFC_17-18'!A:A,0))</f>
        <v>0.76249999999999996</v>
      </c>
      <c r="E399" s="197">
        <f t="shared" si="54"/>
        <v>429</v>
      </c>
      <c r="F399" s="201">
        <f t="shared" si="55"/>
        <v>18189.639798583445</v>
      </c>
      <c r="G399" s="211">
        <f t="shared" si="56"/>
        <v>41</v>
      </c>
      <c r="H399" s="202">
        <f t="shared" si="57"/>
        <v>16119.154618801234</v>
      </c>
      <c r="I399" s="211">
        <f t="shared" si="58"/>
        <v>37</v>
      </c>
      <c r="K399" s="202">
        <f>INDEX('LECI_17-18'!$L$1:$L$506,MATCH('Base Analysis'!$A399,'LECI_17-18'!A:A,0))</f>
        <v>30455659.690000001</v>
      </c>
      <c r="L399" s="203">
        <f>INDEX('BEFC_17-18'!$T$1:$T$506,MATCH('Base Analysis'!$A399,'BEFC_17-18'!A:A,0))</f>
        <v>1674.3409999999999</v>
      </c>
      <c r="M399" s="203">
        <f>INDEX('BEFC_17-18'!$Z$1:$Z$506,MATCH('Base Analysis'!$A399,'BEFC_17-18'!A:A,0))</f>
        <v>215.06700000000001</v>
      </c>
      <c r="O399" s="202">
        <f>INDEX('BEFC_17-18'!$AF$1:$AF$505,MATCH('Base Analysis'!$A399,'BEFC_17-18'!A:A,0))</f>
        <v>2181223.31</v>
      </c>
      <c r="P399" s="203">
        <f>INDEX('BEFC_17-18'!$AC$1:$AC$506,MATCH('Base Analysis'!$A399,'BEFC_17-18'!A:A,0))</f>
        <v>1501.6289999999999</v>
      </c>
      <c r="Q399" s="201">
        <f t="shared" si="59"/>
        <v>2793356.9136399413</v>
      </c>
      <c r="R399" s="201">
        <f t="shared" si="60"/>
        <v>-612133.6036399412</v>
      </c>
      <c r="S399" s="204">
        <f t="shared" si="61"/>
        <v>0.78086094166810649</v>
      </c>
      <c r="U399" s="203">
        <f t="shared" si="62"/>
        <v>1889.4079999999999</v>
      </c>
      <c r="V399" s="202"/>
    </row>
    <row r="400" spans="1:22" x14ac:dyDescent="0.2">
      <c r="A400" s="199">
        <v>121395703</v>
      </c>
      <c r="B400" s="200" t="s">
        <v>459</v>
      </c>
      <c r="C400" s="200" t="s">
        <v>452</v>
      </c>
      <c r="D400" s="197">
        <f>INDEX('BEFC_17-18'!$F$1:$F$505,MATCH('Base Analysis'!$A400,'BEFC_17-18'!A:A,0))</f>
        <v>0.64119999999999999</v>
      </c>
      <c r="E400" s="197">
        <f t="shared" si="54"/>
        <v>466</v>
      </c>
      <c r="F400" s="201">
        <f t="shared" si="55"/>
        <v>16724.16520697231</v>
      </c>
      <c r="G400" s="211">
        <f t="shared" si="56"/>
        <v>87</v>
      </c>
      <c r="H400" s="202">
        <f t="shared" si="57"/>
        <v>15838.955489329988</v>
      </c>
      <c r="I400" s="211">
        <f t="shared" si="58"/>
        <v>45</v>
      </c>
      <c r="K400" s="202">
        <f>INDEX('LECI_17-18'!$L$1:$L$506,MATCH('Base Analysis'!$A400,'LECI_17-18'!A:A,0))</f>
        <v>52579487.649999999</v>
      </c>
      <c r="L400" s="203">
        <f>INDEX('BEFC_17-18'!$T$1:$T$506,MATCH('Base Analysis'!$A400,'BEFC_17-18'!A:A,0))</f>
        <v>3143.9229999999998</v>
      </c>
      <c r="M400" s="203">
        <f>INDEX('BEFC_17-18'!$Z$1:$Z$506,MATCH('Base Analysis'!$A400,'BEFC_17-18'!A:A,0))</f>
        <v>175.708</v>
      </c>
      <c r="O400" s="202">
        <f>INDEX('BEFC_17-18'!$AF$1:$AF$505,MATCH('Base Analysis'!$A400,'BEFC_17-18'!A:A,0))</f>
        <v>4252842.66</v>
      </c>
      <c r="P400" s="203">
        <f>INDEX('BEFC_17-18'!$AC$1:$AC$506,MATCH('Base Analysis'!$A400,'BEFC_17-18'!A:A,0))</f>
        <v>2255.6709999999998</v>
      </c>
      <c r="Q400" s="201">
        <f t="shared" si="59"/>
        <v>4196039.2232349804</v>
      </c>
      <c r="R400" s="201">
        <f t="shared" si="60"/>
        <v>56803.436765019782</v>
      </c>
      <c r="S400" s="204">
        <f t="shared" si="61"/>
        <v>1.0135373941336103</v>
      </c>
      <c r="U400" s="203">
        <f t="shared" si="62"/>
        <v>3319.6309999999999</v>
      </c>
      <c r="V400" s="202"/>
    </row>
    <row r="401" spans="1:22" x14ac:dyDescent="0.2">
      <c r="A401" s="199">
        <v>121397803</v>
      </c>
      <c r="B401" s="200" t="s">
        <v>460</v>
      </c>
      <c r="C401" s="200" t="s">
        <v>452</v>
      </c>
      <c r="D401" s="197">
        <f>INDEX('BEFC_17-18'!$F$1:$F$505,MATCH('Base Analysis'!$A401,'BEFC_17-18'!A:A,0))</f>
        <v>0.96589999999999998</v>
      </c>
      <c r="E401" s="197">
        <f t="shared" si="54"/>
        <v>303</v>
      </c>
      <c r="F401" s="201">
        <f t="shared" si="55"/>
        <v>12572.382040730065</v>
      </c>
      <c r="G401" s="211">
        <f t="shared" si="56"/>
        <v>420</v>
      </c>
      <c r="H401" s="202">
        <f t="shared" si="57"/>
        <v>11091.66767627744</v>
      </c>
      <c r="I401" s="211">
        <f t="shared" si="58"/>
        <v>336</v>
      </c>
      <c r="K401" s="202">
        <f>INDEX('LECI_17-18'!$L$1:$L$506,MATCH('Base Analysis'!$A401,'LECI_17-18'!A:A,0))</f>
        <v>55443098.43</v>
      </c>
      <c r="L401" s="203">
        <f>INDEX('BEFC_17-18'!$T$1:$T$506,MATCH('Base Analysis'!$A401,'BEFC_17-18'!A:A,0))</f>
        <v>4409.9120000000003</v>
      </c>
      <c r="M401" s="203">
        <f>INDEX('BEFC_17-18'!$Z$1:$Z$506,MATCH('Base Analysis'!$A401,'BEFC_17-18'!A:A,0))</f>
        <v>588.71400000000006</v>
      </c>
      <c r="O401" s="202">
        <f>INDEX('BEFC_17-18'!$AF$1:$AF$505,MATCH('Base Analysis'!$A401,'BEFC_17-18'!A:A,0))</f>
        <v>7018762.9000000004</v>
      </c>
      <c r="P401" s="203">
        <f>INDEX('BEFC_17-18'!$AC$1:$AC$506,MATCH('Base Analysis'!$A401,'BEFC_17-18'!A:A,0))</f>
        <v>5926.8019999999997</v>
      </c>
      <c r="Q401" s="201">
        <f t="shared" si="59"/>
        <v>11025142.257158747</v>
      </c>
      <c r="R401" s="201">
        <f t="shared" si="60"/>
        <v>-4006379.3571587466</v>
      </c>
      <c r="S401" s="204">
        <f t="shared" si="61"/>
        <v>0.63661427093538314</v>
      </c>
      <c r="U401" s="203">
        <f t="shared" si="62"/>
        <v>4998.6260000000002</v>
      </c>
      <c r="V401" s="202"/>
    </row>
    <row r="402" spans="1:22" x14ac:dyDescent="0.2">
      <c r="A402" s="199">
        <v>122091002</v>
      </c>
      <c r="B402" s="200" t="s">
        <v>461</v>
      </c>
      <c r="C402" s="200" t="s">
        <v>462</v>
      </c>
      <c r="D402" s="197">
        <f>INDEX('BEFC_17-18'!$F$1:$F$505,MATCH('Base Analysis'!$A402,'BEFC_17-18'!A:A,0))</f>
        <v>0.8911</v>
      </c>
      <c r="E402" s="197">
        <f t="shared" si="54"/>
        <v>349</v>
      </c>
      <c r="F402" s="201">
        <f t="shared" si="55"/>
        <v>16949.502686294567</v>
      </c>
      <c r="G402" s="211">
        <f t="shared" si="56"/>
        <v>80</v>
      </c>
      <c r="H402" s="202">
        <f t="shared" si="57"/>
        <v>14422.807837330878</v>
      </c>
      <c r="I402" s="211">
        <f t="shared" si="58"/>
        <v>83</v>
      </c>
      <c r="K402" s="202">
        <f>INDEX('LECI_17-18'!$L$1:$L$506,MATCH('Base Analysis'!$A402,'LECI_17-18'!A:A,0))</f>
        <v>129107480.67</v>
      </c>
      <c r="L402" s="203">
        <f>INDEX('BEFC_17-18'!$T$1:$T$506,MATCH('Base Analysis'!$A402,'BEFC_17-18'!A:A,0))</f>
        <v>7617.1840000000002</v>
      </c>
      <c r="M402" s="203">
        <f>INDEX('BEFC_17-18'!$Z$1:$Z$506,MATCH('Base Analysis'!$A402,'BEFC_17-18'!A:A,0))</f>
        <v>1334.4349999999999</v>
      </c>
      <c r="O402" s="202">
        <f>INDEX('BEFC_17-18'!$AF$1:$AF$505,MATCH('Base Analysis'!$A402,'BEFC_17-18'!A:A,0))</f>
        <v>11093112.619999999</v>
      </c>
      <c r="P402" s="203">
        <f>INDEX('BEFC_17-18'!$AC$1:$AC$506,MATCH('Base Analysis'!$A402,'BEFC_17-18'!A:A,0))</f>
        <v>9643.8259999999991</v>
      </c>
      <c r="Q402" s="201">
        <f t="shared" si="59"/>
        <v>17939616.264097605</v>
      </c>
      <c r="R402" s="201">
        <f t="shared" si="60"/>
        <v>-6846503.6440976057</v>
      </c>
      <c r="S402" s="204">
        <f t="shared" si="61"/>
        <v>0.6183584117236971</v>
      </c>
      <c r="U402" s="203">
        <f t="shared" si="62"/>
        <v>8951.6190000000006</v>
      </c>
      <c r="V402" s="202"/>
    </row>
    <row r="403" spans="1:22" x14ac:dyDescent="0.2">
      <c r="A403" s="199">
        <v>122091303</v>
      </c>
      <c r="B403" s="200" t="s">
        <v>463</v>
      </c>
      <c r="C403" s="200" t="s">
        <v>462</v>
      </c>
      <c r="D403" s="197">
        <f>INDEX('BEFC_17-18'!$F$1:$F$505,MATCH('Base Analysis'!$A403,'BEFC_17-18'!A:A,0))</f>
        <v>1.2853000000000001</v>
      </c>
      <c r="E403" s="197">
        <f t="shared" si="54"/>
        <v>86</v>
      </c>
      <c r="F403" s="201">
        <f t="shared" si="55"/>
        <v>15198.508610272338</v>
      </c>
      <c r="G403" s="211">
        <f t="shared" si="56"/>
        <v>166</v>
      </c>
      <c r="H403" s="202">
        <f t="shared" si="57"/>
        <v>12617.191069611541</v>
      </c>
      <c r="I403" s="211">
        <f t="shared" si="58"/>
        <v>179</v>
      </c>
      <c r="K403" s="202">
        <f>INDEX('LECI_17-18'!$L$1:$L$506,MATCH('Base Analysis'!$A403,'LECI_17-18'!A:A,0))</f>
        <v>21079541.120000001</v>
      </c>
      <c r="L403" s="203">
        <f>INDEX('BEFC_17-18'!$T$1:$T$506,MATCH('Base Analysis'!$A403,'BEFC_17-18'!A:A,0))</f>
        <v>1386.9480000000001</v>
      </c>
      <c r="M403" s="203">
        <f>INDEX('BEFC_17-18'!$Z$1:$Z$506,MATCH('Base Analysis'!$A403,'BEFC_17-18'!A:A,0))</f>
        <v>283.75200000000001</v>
      </c>
      <c r="O403" s="202">
        <f>INDEX('BEFC_17-18'!$AF$1:$AF$505,MATCH('Base Analysis'!$A403,'BEFC_17-18'!A:A,0))</f>
        <v>6008178.8200000003</v>
      </c>
      <c r="P403" s="203">
        <f>INDEX('BEFC_17-18'!$AC$1:$AC$506,MATCH('Base Analysis'!$A403,'BEFC_17-18'!A:A,0))</f>
        <v>3115.5909999999999</v>
      </c>
      <c r="Q403" s="201">
        <f t="shared" si="59"/>
        <v>5795677.667336192</v>
      </c>
      <c r="R403" s="201">
        <f t="shared" si="60"/>
        <v>212501.15266380832</v>
      </c>
      <c r="S403" s="204">
        <f t="shared" si="61"/>
        <v>1.0366654539574278</v>
      </c>
      <c r="U403" s="203">
        <f t="shared" si="62"/>
        <v>1670.7</v>
      </c>
      <c r="V403" s="202"/>
    </row>
    <row r="404" spans="1:22" x14ac:dyDescent="0.2">
      <c r="A404" s="199">
        <v>122091352</v>
      </c>
      <c r="B404" s="200" t="s">
        <v>464</v>
      </c>
      <c r="C404" s="200" t="s">
        <v>462</v>
      </c>
      <c r="D404" s="197">
        <f>INDEX('BEFC_17-18'!$F$1:$F$505,MATCH('Base Analysis'!$A404,'BEFC_17-18'!A:A,0))</f>
        <v>0.92930000000000001</v>
      </c>
      <c r="E404" s="197">
        <f t="shared" si="54"/>
        <v>327</v>
      </c>
      <c r="F404" s="201">
        <f t="shared" si="55"/>
        <v>16535.850134245044</v>
      </c>
      <c r="G404" s="211">
        <f t="shared" si="56"/>
        <v>93</v>
      </c>
      <c r="H404" s="202">
        <f t="shared" si="57"/>
        <v>13989.859166480453</v>
      </c>
      <c r="I404" s="211">
        <f t="shared" si="58"/>
        <v>97</v>
      </c>
      <c r="K404" s="202">
        <f>INDEX('LECI_17-18'!$L$1:$L$506,MATCH('Base Analysis'!$A404,'LECI_17-18'!A:A,0))</f>
        <v>119579860.11</v>
      </c>
      <c r="L404" s="203">
        <f>INDEX('BEFC_17-18'!$T$1:$T$506,MATCH('Base Analysis'!$A404,'BEFC_17-18'!A:A,0))</f>
        <v>7231.5519999999997</v>
      </c>
      <c r="M404" s="203">
        <f>INDEX('BEFC_17-18'!$Z$1:$Z$506,MATCH('Base Analysis'!$A404,'BEFC_17-18'!A:A,0))</f>
        <v>1316.058</v>
      </c>
      <c r="O404" s="202">
        <f>INDEX('BEFC_17-18'!$AF$1:$AF$505,MATCH('Base Analysis'!$A404,'BEFC_17-18'!A:A,0))</f>
        <v>19380084.260000002</v>
      </c>
      <c r="P404" s="203">
        <f>INDEX('BEFC_17-18'!$AC$1:$AC$506,MATCH('Base Analysis'!$A404,'BEFC_17-18'!A:A,0))</f>
        <v>10146.244000000001</v>
      </c>
      <c r="Q404" s="201">
        <f t="shared" si="59"/>
        <v>18874223.143584587</v>
      </c>
      <c r="R404" s="201">
        <f t="shared" si="60"/>
        <v>505861.11641541496</v>
      </c>
      <c r="S404" s="204">
        <f t="shared" si="61"/>
        <v>1.0268016920520175</v>
      </c>
      <c r="U404" s="203">
        <f t="shared" si="62"/>
        <v>8547.61</v>
      </c>
      <c r="V404" s="202"/>
    </row>
    <row r="405" spans="1:22" x14ac:dyDescent="0.2">
      <c r="A405" s="199">
        <v>122092002</v>
      </c>
      <c r="B405" s="200" t="s">
        <v>465</v>
      </c>
      <c r="C405" s="200" t="s">
        <v>462</v>
      </c>
      <c r="D405" s="197">
        <f>INDEX('BEFC_17-18'!$F$1:$F$505,MATCH('Base Analysis'!$A405,'BEFC_17-18'!A:A,0))</f>
        <v>0.80279999999999996</v>
      </c>
      <c r="E405" s="197">
        <f t="shared" si="54"/>
        <v>409</v>
      </c>
      <c r="F405" s="201">
        <f t="shared" si="55"/>
        <v>17468.14805620458</v>
      </c>
      <c r="G405" s="211">
        <f t="shared" si="56"/>
        <v>65</v>
      </c>
      <c r="H405" s="202">
        <f t="shared" si="57"/>
        <v>15615.009189301569</v>
      </c>
      <c r="I405" s="211">
        <f t="shared" si="58"/>
        <v>48</v>
      </c>
      <c r="K405" s="202">
        <f>INDEX('LECI_17-18'!$L$1:$L$506,MATCH('Base Analysis'!$A405,'LECI_17-18'!A:A,0))</f>
        <v>95838243.180000007</v>
      </c>
      <c r="L405" s="203">
        <f>INDEX('BEFC_17-18'!$T$1:$T$506,MATCH('Base Analysis'!$A405,'BEFC_17-18'!A:A,0))</f>
        <v>5486.4570000000003</v>
      </c>
      <c r="M405" s="203">
        <f>INDEX('BEFC_17-18'!$Z$1:$Z$506,MATCH('Base Analysis'!$A405,'BEFC_17-18'!A:A,0))</f>
        <v>651.11500000000001</v>
      </c>
      <c r="O405" s="202">
        <f>INDEX('BEFC_17-18'!$AF$1:$AF$505,MATCH('Base Analysis'!$A405,'BEFC_17-18'!A:A,0))</f>
        <v>11658459.640000001</v>
      </c>
      <c r="P405" s="203">
        <f>INDEX('BEFC_17-18'!$AC$1:$AC$506,MATCH('Base Analysis'!$A405,'BEFC_17-18'!A:A,0))</f>
        <v>4650.4480000000003</v>
      </c>
      <c r="Q405" s="201">
        <f t="shared" si="59"/>
        <v>8650845.8962387126</v>
      </c>
      <c r="R405" s="201">
        <f t="shared" si="60"/>
        <v>3007613.743761288</v>
      </c>
      <c r="S405" s="204">
        <f t="shared" si="61"/>
        <v>1.3476670119703511</v>
      </c>
      <c r="U405" s="203">
        <f t="shared" si="62"/>
        <v>6137.5720000000001</v>
      </c>
      <c r="V405" s="202"/>
    </row>
    <row r="406" spans="1:22" x14ac:dyDescent="0.2">
      <c r="A406" s="199">
        <v>122092102</v>
      </c>
      <c r="B406" s="200" t="s">
        <v>466</v>
      </c>
      <c r="C406" s="200" t="s">
        <v>462</v>
      </c>
      <c r="D406" s="197">
        <f>INDEX('BEFC_17-18'!$F$1:$F$505,MATCH('Base Analysis'!$A406,'BEFC_17-18'!A:A,0))</f>
        <v>0.54390000000000005</v>
      </c>
      <c r="E406" s="197">
        <f t="shared" si="54"/>
        <v>486</v>
      </c>
      <c r="F406" s="201">
        <f t="shared" si="55"/>
        <v>14047.082623165659</v>
      </c>
      <c r="G406" s="211">
        <f t="shared" si="56"/>
        <v>258</v>
      </c>
      <c r="H406" s="202">
        <f t="shared" si="57"/>
        <v>13377.15940073025</v>
      </c>
      <c r="I406" s="211">
        <f t="shared" si="58"/>
        <v>132</v>
      </c>
      <c r="K406" s="202">
        <f>INDEX('LECI_17-18'!$L$1:$L$506,MATCH('Base Analysis'!$A406,'LECI_17-18'!A:A,0))</f>
        <v>259175065.81999999</v>
      </c>
      <c r="L406" s="203">
        <f>INDEX('BEFC_17-18'!$T$1:$T$506,MATCH('Base Analysis'!$A406,'BEFC_17-18'!A:A,0))</f>
        <v>18450.455000000002</v>
      </c>
      <c r="M406" s="203">
        <f>INDEX('BEFC_17-18'!$Z$1:$Z$506,MATCH('Base Analysis'!$A406,'BEFC_17-18'!A:A,0))</f>
        <v>923.99199999999996</v>
      </c>
      <c r="O406" s="202">
        <f>INDEX('BEFC_17-18'!$AF$1:$AF$505,MATCH('Base Analysis'!$A406,'BEFC_17-18'!A:A,0))</f>
        <v>16227940.02</v>
      </c>
      <c r="P406" s="203">
        <f>INDEX('BEFC_17-18'!$AC$1:$AC$506,MATCH('Base Analysis'!$A406,'BEFC_17-18'!A:A,0))</f>
        <v>11602.706</v>
      </c>
      <c r="Q406" s="201">
        <f t="shared" si="59"/>
        <v>21583559.602293</v>
      </c>
      <c r="R406" s="201">
        <f t="shared" si="60"/>
        <v>-5355619.5822930001</v>
      </c>
      <c r="S406" s="204">
        <f t="shared" si="61"/>
        <v>0.75186578669238469</v>
      </c>
      <c r="U406" s="203">
        <f t="shared" si="62"/>
        <v>19374.447</v>
      </c>
      <c r="V406" s="202"/>
    </row>
    <row r="407" spans="1:22" x14ac:dyDescent="0.2">
      <c r="A407" s="199">
        <v>122092353</v>
      </c>
      <c r="B407" s="200" t="s">
        <v>467</v>
      </c>
      <c r="C407" s="200" t="s">
        <v>462</v>
      </c>
      <c r="D407" s="197">
        <f>INDEX('BEFC_17-18'!$F$1:$F$505,MATCH('Base Analysis'!$A407,'BEFC_17-18'!A:A,0))</f>
        <v>0.48320000000000002</v>
      </c>
      <c r="E407" s="197">
        <f t="shared" si="54"/>
        <v>495</v>
      </c>
      <c r="F407" s="201">
        <f t="shared" si="55"/>
        <v>18579.356381819518</v>
      </c>
      <c r="G407" s="211">
        <f t="shared" si="56"/>
        <v>33</v>
      </c>
      <c r="H407" s="202">
        <f t="shared" si="57"/>
        <v>17731.007775159003</v>
      </c>
      <c r="I407" s="211">
        <f t="shared" si="58"/>
        <v>19</v>
      </c>
      <c r="K407" s="202">
        <f>INDEX('LECI_17-18'!$L$1:$L$506,MATCH('Base Analysis'!$A407,'LECI_17-18'!A:A,0))</f>
        <v>200601440.91</v>
      </c>
      <c r="L407" s="203">
        <f>INDEX('BEFC_17-18'!$T$1:$T$506,MATCH('Base Analysis'!$A407,'BEFC_17-18'!A:A,0))</f>
        <v>10797.007</v>
      </c>
      <c r="M407" s="203">
        <f>INDEX('BEFC_17-18'!$Z$1:$Z$506,MATCH('Base Analysis'!$A407,'BEFC_17-18'!A:A,0))</f>
        <v>516.58799999999997</v>
      </c>
      <c r="O407" s="202">
        <f>INDEX('BEFC_17-18'!$AF$1:$AF$505,MATCH('Base Analysis'!$A407,'BEFC_17-18'!A:A,0))</f>
        <v>13807191.93</v>
      </c>
      <c r="P407" s="203">
        <f>INDEX('BEFC_17-18'!$AC$1:$AC$506,MATCH('Base Analysis'!$A407,'BEFC_17-18'!A:A,0))</f>
        <v>4197.4859999999999</v>
      </c>
      <c r="Q407" s="201">
        <f t="shared" si="59"/>
        <v>7808237.9455956593</v>
      </c>
      <c r="R407" s="201">
        <f t="shared" si="60"/>
        <v>5998953.9844043404</v>
      </c>
      <c r="S407" s="204">
        <f t="shared" si="61"/>
        <v>1.7682852426120199</v>
      </c>
      <c r="U407" s="203">
        <f t="shared" si="62"/>
        <v>11313.594999999999</v>
      </c>
      <c r="V407" s="202"/>
    </row>
    <row r="408" spans="1:22" x14ac:dyDescent="0.2">
      <c r="A408" s="199">
        <v>122097203</v>
      </c>
      <c r="B408" s="200" t="s">
        <v>468</v>
      </c>
      <c r="C408" s="200" t="s">
        <v>462</v>
      </c>
      <c r="D408" s="197">
        <f>INDEX('BEFC_17-18'!$F$1:$F$505,MATCH('Base Analysis'!$A408,'BEFC_17-18'!A:A,0))</f>
        <v>0.86990000000000001</v>
      </c>
      <c r="E408" s="197">
        <f t="shared" si="54"/>
        <v>365</v>
      </c>
      <c r="F408" s="201">
        <f t="shared" si="55"/>
        <v>18965.686718536035</v>
      </c>
      <c r="G408" s="211">
        <f t="shared" si="56"/>
        <v>30</v>
      </c>
      <c r="H408" s="202">
        <f t="shared" si="57"/>
        <v>16484.209609834354</v>
      </c>
      <c r="I408" s="211">
        <f t="shared" si="58"/>
        <v>32</v>
      </c>
      <c r="K408" s="202">
        <f>INDEX('LECI_17-18'!$L$1:$L$506,MATCH('Base Analysis'!$A408,'LECI_17-18'!A:A,0))</f>
        <v>17797078</v>
      </c>
      <c r="L408" s="203">
        <f>INDEX('BEFC_17-18'!$T$1:$T$506,MATCH('Base Analysis'!$A408,'BEFC_17-18'!A:A,0))</f>
        <v>938.38300000000004</v>
      </c>
      <c r="M408" s="203">
        <f>INDEX('BEFC_17-18'!$Z$1:$Z$506,MATCH('Base Analysis'!$A408,'BEFC_17-18'!A:A,0))</f>
        <v>141.261</v>
      </c>
      <c r="O408" s="202">
        <f>INDEX('BEFC_17-18'!$AF$1:$AF$505,MATCH('Base Analysis'!$A408,'BEFC_17-18'!A:A,0))</f>
        <v>3015192.03</v>
      </c>
      <c r="P408" s="203">
        <f>INDEX('BEFC_17-18'!$AC$1:$AC$506,MATCH('Base Analysis'!$A408,'BEFC_17-18'!A:A,0))</f>
        <v>776.13099999999997</v>
      </c>
      <c r="Q408" s="201">
        <f t="shared" si="59"/>
        <v>1443772.6593854283</v>
      </c>
      <c r="R408" s="201">
        <f t="shared" si="60"/>
        <v>1571419.3706145715</v>
      </c>
      <c r="S408" s="204">
        <f t="shared" si="61"/>
        <v>2.0884119188705781</v>
      </c>
      <c r="U408" s="203">
        <f t="shared" si="62"/>
        <v>1079.644</v>
      </c>
      <c r="V408" s="202"/>
    </row>
    <row r="409" spans="1:22" x14ac:dyDescent="0.2">
      <c r="A409" s="199">
        <v>122097502</v>
      </c>
      <c r="B409" s="200" t="s">
        <v>469</v>
      </c>
      <c r="C409" s="200" t="s">
        <v>462</v>
      </c>
      <c r="D409" s="197">
        <f>INDEX('BEFC_17-18'!$F$1:$F$505,MATCH('Base Analysis'!$A409,'BEFC_17-18'!A:A,0))</f>
        <v>0.68259999999999998</v>
      </c>
      <c r="E409" s="197">
        <f t="shared" si="54"/>
        <v>455</v>
      </c>
      <c r="F409" s="201">
        <f t="shared" si="55"/>
        <v>17393.828148957848</v>
      </c>
      <c r="G409" s="211">
        <f t="shared" si="56"/>
        <v>69</v>
      </c>
      <c r="H409" s="202">
        <f t="shared" si="57"/>
        <v>16144.001900434887</v>
      </c>
      <c r="I409" s="211">
        <f t="shared" si="58"/>
        <v>35</v>
      </c>
      <c r="K409" s="202">
        <f>INDEX('LECI_17-18'!$L$1:$L$506,MATCH('Base Analysis'!$A409,'LECI_17-18'!A:A,0))</f>
        <v>157852208.31</v>
      </c>
      <c r="L409" s="203">
        <f>INDEX('BEFC_17-18'!$T$1:$T$506,MATCH('Base Analysis'!$A409,'BEFC_17-18'!A:A,0))</f>
        <v>9075.1849999999995</v>
      </c>
      <c r="M409" s="203">
        <f>INDEX('BEFC_17-18'!$Z$1:$Z$506,MATCH('Base Analysis'!$A409,'BEFC_17-18'!A:A,0))</f>
        <v>702.577</v>
      </c>
      <c r="O409" s="202">
        <f>INDEX('BEFC_17-18'!$AF$1:$AF$505,MATCH('Base Analysis'!$A409,'BEFC_17-18'!A:A,0))</f>
        <v>12446356.34</v>
      </c>
      <c r="P409" s="203">
        <f>INDEX('BEFC_17-18'!$AC$1:$AC$506,MATCH('Base Analysis'!$A409,'BEFC_17-18'!A:A,0))</f>
        <v>6085.6580000000004</v>
      </c>
      <c r="Q409" s="201">
        <f t="shared" si="59"/>
        <v>11320649.007410102</v>
      </c>
      <c r="R409" s="201">
        <f t="shared" si="60"/>
        <v>1125707.3325898983</v>
      </c>
      <c r="S409" s="204">
        <f t="shared" si="61"/>
        <v>1.0994384095693674</v>
      </c>
      <c r="U409" s="203">
        <f t="shared" si="62"/>
        <v>9777.7619999999988</v>
      </c>
      <c r="V409" s="202"/>
    </row>
    <row r="410" spans="1:22" x14ac:dyDescent="0.2">
      <c r="A410" s="199">
        <v>122097604</v>
      </c>
      <c r="B410" s="200" t="s">
        <v>470</v>
      </c>
      <c r="C410" s="200" t="s">
        <v>462</v>
      </c>
      <c r="D410" s="197">
        <f>INDEX('BEFC_17-18'!$F$1:$F$505,MATCH('Base Analysis'!$A410,'BEFC_17-18'!A:A,0))</f>
        <v>0.47160000000000002</v>
      </c>
      <c r="E410" s="197">
        <f t="shared" si="54"/>
        <v>497</v>
      </c>
      <c r="F410" s="201">
        <f t="shared" si="55"/>
        <v>23279.421232720106</v>
      </c>
      <c r="G410" s="211">
        <f t="shared" si="56"/>
        <v>5</v>
      </c>
      <c r="H410" s="202">
        <f t="shared" si="57"/>
        <v>22174.802919296555</v>
      </c>
      <c r="I410" s="211">
        <f t="shared" si="58"/>
        <v>3</v>
      </c>
      <c r="K410" s="202">
        <f>INDEX('LECI_17-18'!$L$1:$L$506,MATCH('Base Analysis'!$A410,'LECI_17-18'!A:A,0))</f>
        <v>34616220.020000003</v>
      </c>
      <c r="L410" s="203">
        <f>INDEX('BEFC_17-18'!$T$1:$T$506,MATCH('Base Analysis'!$A410,'BEFC_17-18'!A:A,0))</f>
        <v>1486.9880000000001</v>
      </c>
      <c r="M410" s="203">
        <f>INDEX('BEFC_17-18'!$Z$1:$Z$506,MATCH('Base Analysis'!$A410,'BEFC_17-18'!A:A,0))</f>
        <v>74.072999999999993</v>
      </c>
      <c r="O410" s="202">
        <f>INDEX('BEFC_17-18'!$AF$1:$AF$505,MATCH('Base Analysis'!$A410,'BEFC_17-18'!A:A,0))</f>
        <v>1136957.82</v>
      </c>
      <c r="P410" s="203">
        <f>INDEX('BEFC_17-18'!$AC$1:$AC$506,MATCH('Base Analysis'!$A410,'BEFC_17-18'!A:A,0))</f>
        <v>464.79</v>
      </c>
      <c r="Q410" s="201">
        <f t="shared" si="59"/>
        <v>864610.60614220204</v>
      </c>
      <c r="R410" s="201">
        <f t="shared" si="60"/>
        <v>272347.21385779802</v>
      </c>
      <c r="S410" s="204">
        <f t="shared" si="61"/>
        <v>1.3149940700739047</v>
      </c>
      <c r="U410" s="203">
        <f t="shared" si="62"/>
        <v>1561.0610000000001</v>
      </c>
      <c r="V410" s="202"/>
    </row>
    <row r="411" spans="1:22" x14ac:dyDescent="0.2">
      <c r="A411" s="199">
        <v>122098003</v>
      </c>
      <c r="B411" s="200" t="s">
        <v>471</v>
      </c>
      <c r="C411" s="200" t="s">
        <v>462</v>
      </c>
      <c r="D411" s="197">
        <f>INDEX('BEFC_17-18'!$F$1:$F$505,MATCH('Base Analysis'!$A411,'BEFC_17-18'!A:A,0))</f>
        <v>0.76029999999999998</v>
      </c>
      <c r="E411" s="197">
        <f t="shared" si="54"/>
        <v>431</v>
      </c>
      <c r="F411" s="201">
        <f t="shared" si="55"/>
        <v>21994.342897754137</v>
      </c>
      <c r="G411" s="211">
        <f t="shared" si="56"/>
        <v>6</v>
      </c>
      <c r="H411" s="202">
        <f t="shared" si="57"/>
        <v>19621.755579078559</v>
      </c>
      <c r="I411" s="211">
        <f t="shared" si="58"/>
        <v>4</v>
      </c>
      <c r="K411" s="202">
        <f>INDEX('LECI_17-18'!$L$1:$L$506,MATCH('Base Analysis'!$A411,'LECI_17-18'!A:A,0))</f>
        <v>36053896.68</v>
      </c>
      <c r="L411" s="203">
        <f>INDEX('BEFC_17-18'!$T$1:$T$506,MATCH('Base Analysis'!$A411,'BEFC_17-18'!A:A,0))</f>
        <v>1639.2349999999999</v>
      </c>
      <c r="M411" s="203">
        <f>INDEX('BEFC_17-18'!$Z$1:$Z$506,MATCH('Base Analysis'!$A411,'BEFC_17-18'!A:A,0))</f>
        <v>198.21</v>
      </c>
      <c r="O411" s="202">
        <f>INDEX('BEFC_17-18'!$AF$1:$AF$505,MATCH('Base Analysis'!$A411,'BEFC_17-18'!A:A,0))</f>
        <v>2837914.09</v>
      </c>
      <c r="P411" s="203">
        <f>INDEX('BEFC_17-18'!$AC$1:$AC$506,MATCH('Base Analysis'!$A411,'BEFC_17-18'!A:A,0))</f>
        <v>1271.046</v>
      </c>
      <c r="Q411" s="201">
        <f t="shared" si="59"/>
        <v>2364422.3251245101</v>
      </c>
      <c r="R411" s="201">
        <f t="shared" si="60"/>
        <v>473491.76487548975</v>
      </c>
      <c r="S411" s="204">
        <f t="shared" si="61"/>
        <v>1.2002568491441374</v>
      </c>
      <c r="U411" s="203">
        <f t="shared" si="62"/>
        <v>1837.4449999999999</v>
      </c>
      <c r="V411" s="202"/>
    </row>
    <row r="412" spans="1:22" x14ac:dyDescent="0.2">
      <c r="A412" s="199">
        <v>122098103</v>
      </c>
      <c r="B412" s="200" t="s">
        <v>472</v>
      </c>
      <c r="C412" s="200" t="s">
        <v>462</v>
      </c>
      <c r="D412" s="197">
        <f>INDEX('BEFC_17-18'!$F$1:$F$505,MATCH('Base Analysis'!$A412,'BEFC_17-18'!A:A,0))</f>
        <v>0.71230000000000004</v>
      </c>
      <c r="E412" s="197">
        <f t="shared" si="54"/>
        <v>447</v>
      </c>
      <c r="F412" s="201">
        <f t="shared" si="55"/>
        <v>14732.679407233873</v>
      </c>
      <c r="G412" s="211">
        <f t="shared" si="56"/>
        <v>198</v>
      </c>
      <c r="H412" s="202">
        <f t="shared" si="57"/>
        <v>13703.939857212001</v>
      </c>
      <c r="I412" s="211">
        <f t="shared" si="58"/>
        <v>109</v>
      </c>
      <c r="K412" s="202">
        <f>INDEX('LECI_17-18'!$L$1:$L$506,MATCH('Base Analysis'!$A412,'LECI_17-18'!A:A,0))</f>
        <v>107763480</v>
      </c>
      <c r="L412" s="203">
        <f>INDEX('BEFC_17-18'!$T$1:$T$506,MATCH('Base Analysis'!$A412,'BEFC_17-18'!A:A,0))</f>
        <v>7314.5879999999997</v>
      </c>
      <c r="M412" s="203">
        <f>INDEX('BEFC_17-18'!$Z$1:$Z$506,MATCH('Base Analysis'!$A412,'BEFC_17-18'!A:A,0))</f>
        <v>549.09799999999996</v>
      </c>
      <c r="O412" s="202">
        <f>INDEX('BEFC_17-18'!$AF$1:$AF$505,MATCH('Base Analysis'!$A412,'BEFC_17-18'!A:A,0))</f>
        <v>9765451.0399999991</v>
      </c>
      <c r="P412" s="203">
        <f>INDEX('BEFC_17-18'!$AC$1:$AC$506,MATCH('Base Analysis'!$A412,'BEFC_17-18'!A:A,0))</f>
        <v>6812.4780000000001</v>
      </c>
      <c r="Q412" s="201">
        <f t="shared" si="59"/>
        <v>12672692.469524765</v>
      </c>
      <c r="R412" s="201">
        <f t="shared" si="60"/>
        <v>-2907241.4295247663</v>
      </c>
      <c r="S412" s="204">
        <f t="shared" si="61"/>
        <v>0.77059007495715004</v>
      </c>
      <c r="U412" s="203">
        <f t="shared" si="62"/>
        <v>7863.6859999999997</v>
      </c>
      <c r="V412" s="202"/>
    </row>
    <row r="413" spans="1:22" x14ac:dyDescent="0.2">
      <c r="A413" s="199">
        <v>122098202</v>
      </c>
      <c r="B413" s="200" t="s">
        <v>473</v>
      </c>
      <c r="C413" s="200" t="s">
        <v>462</v>
      </c>
      <c r="D413" s="197">
        <f>INDEX('BEFC_17-18'!$F$1:$F$505,MATCH('Base Analysis'!$A413,'BEFC_17-18'!A:A,0))</f>
        <v>0.61429999999999996</v>
      </c>
      <c r="E413" s="197">
        <f t="shared" si="54"/>
        <v>473</v>
      </c>
      <c r="F413" s="201">
        <f t="shared" si="55"/>
        <v>15627.252812599159</v>
      </c>
      <c r="G413" s="211">
        <f t="shared" si="56"/>
        <v>141</v>
      </c>
      <c r="H413" s="202">
        <f t="shared" si="57"/>
        <v>14606.98215436387</v>
      </c>
      <c r="I413" s="211">
        <f t="shared" si="58"/>
        <v>72</v>
      </c>
      <c r="K413" s="202">
        <f>INDEX('LECI_17-18'!$L$1:$L$506,MATCH('Base Analysis'!$A413,'LECI_17-18'!A:A,0))</f>
        <v>173209141.56999999</v>
      </c>
      <c r="L413" s="203">
        <f>INDEX('BEFC_17-18'!$T$1:$T$506,MATCH('Base Analysis'!$A413,'BEFC_17-18'!A:A,0))</f>
        <v>11083.787</v>
      </c>
      <c r="M413" s="203">
        <f>INDEX('BEFC_17-18'!$Z$1:$Z$506,MATCH('Base Analysis'!$A413,'BEFC_17-18'!A:A,0))</f>
        <v>774.18200000000002</v>
      </c>
      <c r="O413" s="202">
        <f>INDEX('BEFC_17-18'!$AF$1:$AF$505,MATCH('Base Analysis'!$A413,'BEFC_17-18'!A:A,0))</f>
        <v>14932856.699999999</v>
      </c>
      <c r="P413" s="203">
        <f>INDEX('BEFC_17-18'!$AC$1:$AC$506,MATCH('Base Analysis'!$A413,'BEFC_17-18'!A:A,0))</f>
        <v>6983.9269999999997</v>
      </c>
      <c r="Q413" s="201">
        <f t="shared" si="59"/>
        <v>12991624.941850921</v>
      </c>
      <c r="R413" s="201">
        <f t="shared" si="60"/>
        <v>1941231.7581490781</v>
      </c>
      <c r="S413" s="204">
        <f t="shared" si="61"/>
        <v>1.1494217826359534</v>
      </c>
      <c r="U413" s="203">
        <f t="shared" si="62"/>
        <v>11857.969000000001</v>
      </c>
      <c r="V413" s="202"/>
    </row>
    <row r="414" spans="1:22" x14ac:dyDescent="0.2">
      <c r="A414" s="199">
        <v>122098403</v>
      </c>
      <c r="B414" s="200" t="s">
        <v>474</v>
      </c>
      <c r="C414" s="200" t="s">
        <v>462</v>
      </c>
      <c r="D414" s="197">
        <f>INDEX('BEFC_17-18'!$F$1:$F$505,MATCH('Base Analysis'!$A414,'BEFC_17-18'!A:A,0))</f>
        <v>0.81559999999999999</v>
      </c>
      <c r="E414" s="197">
        <f t="shared" si="54"/>
        <v>399</v>
      </c>
      <c r="F414" s="201">
        <f t="shared" si="55"/>
        <v>16274.348540906785</v>
      </c>
      <c r="G414" s="211">
        <f t="shared" si="56"/>
        <v>106</v>
      </c>
      <c r="H414" s="202">
        <f t="shared" si="57"/>
        <v>14803.705892730821</v>
      </c>
      <c r="I414" s="211">
        <f t="shared" si="58"/>
        <v>65</v>
      </c>
      <c r="K414" s="202">
        <f>INDEX('LECI_17-18'!$L$1:$L$506,MATCH('Base Analysis'!$A414,'LECI_17-18'!A:A,0))</f>
        <v>86930588.209999993</v>
      </c>
      <c r="L414" s="203">
        <f>INDEX('BEFC_17-18'!$T$1:$T$506,MATCH('Base Analysis'!$A414,'BEFC_17-18'!A:A,0))</f>
        <v>5341.5709999999999</v>
      </c>
      <c r="M414" s="203">
        <f>INDEX('BEFC_17-18'!$Z$1:$Z$506,MATCH('Base Analysis'!$A414,'BEFC_17-18'!A:A,0))</f>
        <v>530.64700000000005</v>
      </c>
      <c r="O414" s="202">
        <f>INDEX('BEFC_17-18'!$AF$1:$AF$505,MATCH('Base Analysis'!$A414,'BEFC_17-18'!A:A,0))</f>
        <v>9073303.7100000009</v>
      </c>
      <c r="P414" s="203">
        <f>INDEX('BEFC_17-18'!$AC$1:$AC$506,MATCH('Base Analysis'!$A414,'BEFC_17-18'!A:A,0))</f>
        <v>5951.5690000000004</v>
      </c>
      <c r="Q414" s="201">
        <f t="shared" si="59"/>
        <v>11071214.270072805</v>
      </c>
      <c r="R414" s="201">
        <f t="shared" si="60"/>
        <v>-1997910.5600728039</v>
      </c>
      <c r="S414" s="204">
        <f t="shared" si="61"/>
        <v>0.81954006928820233</v>
      </c>
      <c r="U414" s="203">
        <f t="shared" si="62"/>
        <v>5872.2179999999998</v>
      </c>
      <c r="V414" s="202"/>
    </row>
    <row r="415" spans="1:22" x14ac:dyDescent="0.2">
      <c r="A415" s="199">
        <v>123460302</v>
      </c>
      <c r="B415" s="200" t="s">
        <v>475</v>
      </c>
      <c r="C415" s="200" t="s">
        <v>476</v>
      </c>
      <c r="D415" s="197">
        <f>INDEX('BEFC_17-18'!$F$1:$F$505,MATCH('Base Analysis'!$A415,'BEFC_17-18'!A:A,0))</f>
        <v>0.70150000000000001</v>
      </c>
      <c r="E415" s="197">
        <f t="shared" si="54"/>
        <v>449</v>
      </c>
      <c r="F415" s="201">
        <f t="shared" si="55"/>
        <v>16624.546691721403</v>
      </c>
      <c r="G415" s="211">
        <f t="shared" si="56"/>
        <v>91</v>
      </c>
      <c r="H415" s="202">
        <f t="shared" si="57"/>
        <v>15272.342799594642</v>
      </c>
      <c r="I415" s="211">
        <f t="shared" si="58"/>
        <v>55</v>
      </c>
      <c r="K415" s="202">
        <f>INDEX('LECI_17-18'!$L$1:$L$506,MATCH('Base Analysis'!$A415,'LECI_17-18'!A:A,0))</f>
        <v>130856777.75</v>
      </c>
      <c r="L415" s="203">
        <f>INDEX('BEFC_17-18'!$T$1:$T$506,MATCH('Base Analysis'!$A415,'BEFC_17-18'!A:A,0))</f>
        <v>7871.299</v>
      </c>
      <c r="M415" s="203">
        <f>INDEX('BEFC_17-18'!$Z$1:$Z$506,MATCH('Base Analysis'!$A415,'BEFC_17-18'!A:A,0))</f>
        <v>696.92</v>
      </c>
      <c r="O415" s="202">
        <f>INDEX('BEFC_17-18'!$AF$1:$AF$505,MATCH('Base Analysis'!$A415,'BEFC_17-18'!A:A,0))</f>
        <v>5793682.9800000004</v>
      </c>
      <c r="P415" s="203">
        <f>INDEX('BEFC_17-18'!$AC$1:$AC$506,MATCH('Base Analysis'!$A415,'BEFC_17-18'!A:A,0))</f>
        <v>6070.5339999999997</v>
      </c>
      <c r="Q415" s="201">
        <f t="shared" si="59"/>
        <v>11292515.074220283</v>
      </c>
      <c r="R415" s="201">
        <f t="shared" si="60"/>
        <v>-5498832.0942202825</v>
      </c>
      <c r="S415" s="204">
        <f t="shared" si="61"/>
        <v>0.51305514687568732</v>
      </c>
      <c r="U415" s="203">
        <f t="shared" si="62"/>
        <v>8568.2189999999991</v>
      </c>
      <c r="V415" s="202"/>
    </row>
    <row r="416" spans="1:22" x14ac:dyDescent="0.2">
      <c r="A416" s="199">
        <v>123460504</v>
      </c>
      <c r="B416" s="200" t="s">
        <v>477</v>
      </c>
      <c r="C416" s="200" t="s">
        <v>476</v>
      </c>
      <c r="D416" s="197">
        <f>INDEX('BEFC_17-18'!$F$1:$F$505,MATCH('Base Analysis'!$A416,'BEFC_17-18'!A:A,0))</f>
        <v>0.54969999999999997</v>
      </c>
      <c r="E416" s="197">
        <f t="shared" si="54"/>
        <v>484</v>
      </c>
      <c r="F416" s="201">
        <f t="shared" si="55"/>
        <v>81271.243669105243</v>
      </c>
      <c r="G416" s="211">
        <f t="shared" si="56"/>
        <v>1</v>
      </c>
      <c r="H416" s="202">
        <f t="shared" si="57"/>
        <v>38216.194760518658</v>
      </c>
      <c r="I416" s="211">
        <f t="shared" si="58"/>
        <v>1</v>
      </c>
      <c r="K416" s="202">
        <f>INDEX('LECI_17-18'!$L$1:$L$506,MATCH('Base Analysis'!$A416,'LECI_17-18'!A:A,0))</f>
        <v>144419</v>
      </c>
      <c r="L416" s="203">
        <f>INDEX('BEFC_17-18'!$T$1:$T$506,MATCH('Base Analysis'!$A416,'BEFC_17-18'!A:A,0))</f>
        <v>1.7769999999999999</v>
      </c>
      <c r="M416" s="203">
        <f>INDEX('BEFC_17-18'!$Z$1:$Z$506,MATCH('Base Analysis'!$A416,'BEFC_17-18'!A:A,0))</f>
        <v>2.0019999999999998</v>
      </c>
      <c r="O416" s="202">
        <f>INDEX('BEFC_17-18'!$AF$1:$AF$505,MATCH('Base Analysis'!$A416,'BEFC_17-18'!A:A,0))</f>
        <v>34363.769999999997</v>
      </c>
      <c r="P416" s="203">
        <f>INDEX('BEFC_17-18'!$AC$1:$AC$506,MATCH('Base Analysis'!$A416,'BEFC_17-18'!A:A,0))</f>
        <v>0.215</v>
      </c>
      <c r="Q416" s="201">
        <f t="shared" si="59"/>
        <v>399.94681538022201</v>
      </c>
      <c r="R416" s="201">
        <f t="shared" si="60"/>
        <v>33963.823184619774</v>
      </c>
      <c r="S416" s="204">
        <f t="shared" si="61"/>
        <v>85.920849169235169</v>
      </c>
      <c r="U416" s="203">
        <f t="shared" si="62"/>
        <v>3.7789999999999999</v>
      </c>
      <c r="V416" s="202"/>
    </row>
    <row r="417" spans="1:22" x14ac:dyDescent="0.2">
      <c r="A417" s="199">
        <v>123461302</v>
      </c>
      <c r="B417" s="200" t="s">
        <v>478</v>
      </c>
      <c r="C417" s="200" t="s">
        <v>476</v>
      </c>
      <c r="D417" s="197">
        <f>INDEX('BEFC_17-18'!$F$1:$F$505,MATCH('Base Analysis'!$A417,'BEFC_17-18'!A:A,0))</f>
        <v>0.70040000000000002</v>
      </c>
      <c r="E417" s="197">
        <f t="shared" si="54"/>
        <v>450</v>
      </c>
      <c r="F417" s="201">
        <f t="shared" si="55"/>
        <v>21410.07289264903</v>
      </c>
      <c r="G417" s="211">
        <f t="shared" si="56"/>
        <v>8</v>
      </c>
      <c r="H417" s="202">
        <f t="shared" si="57"/>
        <v>19532.047617831242</v>
      </c>
      <c r="I417" s="211">
        <f t="shared" si="58"/>
        <v>6</v>
      </c>
      <c r="K417" s="202">
        <f>INDEX('LECI_17-18'!$L$1:$L$506,MATCH('Base Analysis'!$A417,'LECI_17-18'!A:A,0))</f>
        <v>99403863.980000004</v>
      </c>
      <c r="L417" s="203">
        <f>INDEX('BEFC_17-18'!$T$1:$T$506,MATCH('Base Analysis'!$A417,'BEFC_17-18'!A:A,0))</f>
        <v>4642.8549999999996</v>
      </c>
      <c r="M417" s="203">
        <f>INDEX('BEFC_17-18'!$Z$1:$Z$506,MATCH('Base Analysis'!$A417,'BEFC_17-18'!A:A,0))</f>
        <v>446.41500000000002</v>
      </c>
      <c r="O417" s="202">
        <f>INDEX('BEFC_17-18'!$AF$1:$AF$505,MATCH('Base Analysis'!$A417,'BEFC_17-18'!A:A,0))</f>
        <v>4334834.4800000004</v>
      </c>
      <c r="P417" s="203">
        <f>INDEX('BEFC_17-18'!$AC$1:$AC$506,MATCH('Base Analysis'!$A417,'BEFC_17-18'!A:A,0))</f>
        <v>3393.0140000000001</v>
      </c>
      <c r="Q417" s="201">
        <f t="shared" si="59"/>
        <v>6311744.8550721342</v>
      </c>
      <c r="R417" s="201">
        <f t="shared" si="60"/>
        <v>-1976910.3750721337</v>
      </c>
      <c r="S417" s="204">
        <f t="shared" si="61"/>
        <v>0.68678861068291064</v>
      </c>
      <c r="U417" s="203">
        <f t="shared" si="62"/>
        <v>5089.2699999999995</v>
      </c>
      <c r="V417" s="202"/>
    </row>
    <row r="418" spans="1:22" x14ac:dyDescent="0.2">
      <c r="A418" s="199">
        <v>123461602</v>
      </c>
      <c r="B418" s="200" t="s">
        <v>479</v>
      </c>
      <c r="C418" s="200" t="s">
        <v>476</v>
      </c>
      <c r="D418" s="197">
        <f>INDEX('BEFC_17-18'!$F$1:$F$505,MATCH('Base Analysis'!$A418,'BEFC_17-18'!A:A,0))</f>
        <v>0.59870000000000001</v>
      </c>
      <c r="E418" s="197">
        <f t="shared" si="54"/>
        <v>474</v>
      </c>
      <c r="F418" s="201">
        <f t="shared" si="55"/>
        <v>20166.754022886282</v>
      </c>
      <c r="G418" s="211">
        <f t="shared" si="56"/>
        <v>17</v>
      </c>
      <c r="H418" s="202">
        <f t="shared" si="57"/>
        <v>18774.586383481095</v>
      </c>
      <c r="I418" s="211">
        <f t="shared" si="58"/>
        <v>10</v>
      </c>
      <c r="K418" s="202">
        <f>INDEX('LECI_17-18'!$L$1:$L$506,MATCH('Base Analysis'!$A418,'LECI_17-18'!A:A,0))</f>
        <v>97961661.340000004</v>
      </c>
      <c r="L418" s="203">
        <f>INDEX('BEFC_17-18'!$T$1:$T$506,MATCH('Base Analysis'!$A418,'BEFC_17-18'!A:A,0))</f>
        <v>4857.5820000000003</v>
      </c>
      <c r="M418" s="203">
        <f>INDEX('BEFC_17-18'!$Z$1:$Z$506,MATCH('Base Analysis'!$A418,'BEFC_17-18'!A:A,0))</f>
        <v>360.19799999999998</v>
      </c>
      <c r="O418" s="202">
        <f>INDEX('BEFC_17-18'!$AF$1:$AF$505,MATCH('Base Analysis'!$A418,'BEFC_17-18'!A:A,0))</f>
        <v>2862103.59</v>
      </c>
      <c r="P418" s="203">
        <f>INDEX('BEFC_17-18'!$AC$1:$AC$506,MATCH('Base Analysis'!$A418,'BEFC_17-18'!A:A,0))</f>
        <v>2261.8530000000001</v>
      </c>
      <c r="Q418" s="201">
        <f t="shared" si="59"/>
        <v>4207539.0893404717</v>
      </c>
      <c r="R418" s="201">
        <f t="shared" si="60"/>
        <v>-1345435.4993404718</v>
      </c>
      <c r="S418" s="204">
        <f t="shared" si="61"/>
        <v>0.6802322044377328</v>
      </c>
      <c r="U418" s="203">
        <f t="shared" si="62"/>
        <v>5217.7800000000007</v>
      </c>
      <c r="V418" s="202"/>
    </row>
    <row r="419" spans="1:22" x14ac:dyDescent="0.2">
      <c r="A419" s="199">
        <v>123463603</v>
      </c>
      <c r="B419" s="200" t="s">
        <v>480</v>
      </c>
      <c r="C419" s="200" t="s">
        <v>476</v>
      </c>
      <c r="D419" s="197">
        <f>INDEX('BEFC_17-18'!$F$1:$F$505,MATCH('Base Analysis'!$A419,'BEFC_17-18'!A:A,0))</f>
        <v>0.65310000000000001</v>
      </c>
      <c r="E419" s="197">
        <f t="shared" si="54"/>
        <v>462</v>
      </c>
      <c r="F419" s="201">
        <f t="shared" si="55"/>
        <v>18124.694962131158</v>
      </c>
      <c r="G419" s="211">
        <f t="shared" si="56"/>
        <v>45</v>
      </c>
      <c r="H419" s="202">
        <f t="shared" si="57"/>
        <v>17441.457589241709</v>
      </c>
      <c r="I419" s="211">
        <f t="shared" si="58"/>
        <v>21</v>
      </c>
      <c r="K419" s="202">
        <f>INDEX('LECI_17-18'!$L$1:$L$506,MATCH('Base Analysis'!$A419,'LECI_17-18'!A:A,0))</f>
        <v>84930689.370000005</v>
      </c>
      <c r="L419" s="203">
        <f>INDEX('BEFC_17-18'!$T$1:$T$506,MATCH('Base Analysis'!$A419,'BEFC_17-18'!A:A,0))</f>
        <v>4685.91</v>
      </c>
      <c r="M419" s="203">
        <f>INDEX('BEFC_17-18'!$Z$1:$Z$506,MATCH('Base Analysis'!$A419,'BEFC_17-18'!A:A,0))</f>
        <v>183.56200000000001</v>
      </c>
      <c r="O419" s="202">
        <f>INDEX('BEFC_17-18'!$AF$1:$AF$505,MATCH('Base Analysis'!$A419,'BEFC_17-18'!A:A,0))</f>
        <v>4419973.5199999996</v>
      </c>
      <c r="P419" s="203">
        <f>INDEX('BEFC_17-18'!$AC$1:$AC$506,MATCH('Base Analysis'!$A419,'BEFC_17-18'!A:A,0))</f>
        <v>3188.5160000000001</v>
      </c>
      <c r="Q419" s="201">
        <f t="shared" si="59"/>
        <v>5931334.0464599263</v>
      </c>
      <c r="R419" s="201">
        <f t="shared" si="60"/>
        <v>-1511360.5264599267</v>
      </c>
      <c r="S419" s="204">
        <f t="shared" si="61"/>
        <v>0.74519045553302277</v>
      </c>
      <c r="U419" s="203">
        <f t="shared" si="62"/>
        <v>4869.4719999999998</v>
      </c>
      <c r="V419" s="202"/>
    </row>
    <row r="420" spans="1:22" x14ac:dyDescent="0.2">
      <c r="A420" s="199">
        <v>123463803</v>
      </c>
      <c r="B420" s="200" t="s">
        <v>481</v>
      </c>
      <c r="C420" s="200" t="s">
        <v>476</v>
      </c>
      <c r="D420" s="197">
        <f>INDEX('BEFC_17-18'!$F$1:$F$505,MATCH('Base Analysis'!$A420,'BEFC_17-18'!A:A,0))</f>
        <v>0.84019999999999995</v>
      </c>
      <c r="E420" s="197">
        <f t="shared" si="54"/>
        <v>387</v>
      </c>
      <c r="F420" s="201">
        <f t="shared" si="55"/>
        <v>20466.164638690705</v>
      </c>
      <c r="G420" s="211">
        <f t="shared" si="56"/>
        <v>12</v>
      </c>
      <c r="H420" s="202">
        <f t="shared" si="57"/>
        <v>18483.388995597372</v>
      </c>
      <c r="I420" s="211">
        <f t="shared" si="58"/>
        <v>12</v>
      </c>
      <c r="K420" s="202">
        <f>INDEX('LECI_17-18'!$L$1:$L$506,MATCH('Base Analysis'!$A420,'LECI_17-18'!A:A,0))</f>
        <v>13703141</v>
      </c>
      <c r="L420" s="203">
        <f>INDEX('BEFC_17-18'!$T$1:$T$506,MATCH('Base Analysis'!$A420,'BEFC_17-18'!A:A,0))</f>
        <v>669.55100000000004</v>
      </c>
      <c r="M420" s="203">
        <f>INDEX('BEFC_17-18'!$Z$1:$Z$506,MATCH('Base Analysis'!$A420,'BEFC_17-18'!A:A,0))</f>
        <v>71.825000000000003</v>
      </c>
      <c r="O420" s="202">
        <f>INDEX('BEFC_17-18'!$AF$1:$AF$505,MATCH('Base Analysis'!$A420,'BEFC_17-18'!A:A,0))</f>
        <v>798512.87</v>
      </c>
      <c r="P420" s="203">
        <f>INDEX('BEFC_17-18'!$AC$1:$AC$506,MATCH('Base Analysis'!$A420,'BEFC_17-18'!A:A,0))</f>
        <v>721.76499999999999</v>
      </c>
      <c r="Q420" s="201">
        <f t="shared" si="59"/>
        <v>1342640.061408865</v>
      </c>
      <c r="R420" s="201">
        <f t="shared" si="60"/>
        <v>-544127.19140886504</v>
      </c>
      <c r="S420" s="204">
        <f t="shared" si="61"/>
        <v>0.59473338607377835</v>
      </c>
      <c r="U420" s="203">
        <f t="shared" si="62"/>
        <v>741.37600000000009</v>
      </c>
      <c r="V420" s="202"/>
    </row>
    <row r="421" spans="1:22" x14ac:dyDescent="0.2">
      <c r="A421" s="199">
        <v>123464502</v>
      </c>
      <c r="B421" s="200" t="s">
        <v>482</v>
      </c>
      <c r="C421" s="200" t="s">
        <v>476</v>
      </c>
      <c r="D421" s="197">
        <f>INDEX('BEFC_17-18'!$F$1:$F$505,MATCH('Base Analysis'!$A421,'BEFC_17-18'!A:A,0))</f>
        <v>0.46210000000000001</v>
      </c>
      <c r="E421" s="197">
        <f t="shared" si="54"/>
        <v>498</v>
      </c>
      <c r="F421" s="201">
        <f t="shared" si="55"/>
        <v>25707.530581378447</v>
      </c>
      <c r="G421" s="211">
        <f t="shared" si="56"/>
        <v>2</v>
      </c>
      <c r="H421" s="202">
        <f t="shared" si="57"/>
        <v>24940.52771340766</v>
      </c>
      <c r="I421" s="211">
        <f t="shared" si="58"/>
        <v>2</v>
      </c>
      <c r="K421" s="202">
        <f>INDEX('LECI_17-18'!$L$1:$L$506,MATCH('Base Analysis'!$A421,'LECI_17-18'!A:A,0))</f>
        <v>210646400.16</v>
      </c>
      <c r="L421" s="203">
        <f>INDEX('BEFC_17-18'!$T$1:$T$506,MATCH('Base Analysis'!$A421,'BEFC_17-18'!A:A,0))</f>
        <v>8193.9570000000003</v>
      </c>
      <c r="M421" s="203">
        <f>INDEX('BEFC_17-18'!$Z$1:$Z$506,MATCH('Base Analysis'!$A421,'BEFC_17-18'!A:A,0))</f>
        <v>251.99100000000001</v>
      </c>
      <c r="O421" s="202">
        <f>INDEX('BEFC_17-18'!$AF$1:$AF$505,MATCH('Base Analysis'!$A421,'BEFC_17-18'!A:A,0))</f>
        <v>3497127.54</v>
      </c>
      <c r="P421" s="203">
        <f>INDEX('BEFC_17-18'!$AC$1:$AC$506,MATCH('Base Analysis'!$A421,'BEFC_17-18'!A:A,0))</f>
        <v>2605.2649999999999</v>
      </c>
      <c r="Q421" s="201">
        <f t="shared" si="59"/>
        <v>4846360.1859142054</v>
      </c>
      <c r="R421" s="201">
        <f t="shared" si="60"/>
        <v>-1349232.6459142053</v>
      </c>
      <c r="S421" s="204">
        <f t="shared" si="61"/>
        <v>0.72159876811556267</v>
      </c>
      <c r="U421" s="203">
        <f t="shared" si="62"/>
        <v>8445.9480000000003</v>
      </c>
      <c r="V421" s="202"/>
    </row>
    <row r="422" spans="1:22" x14ac:dyDescent="0.2">
      <c r="A422" s="199">
        <v>123464603</v>
      </c>
      <c r="B422" s="200" t="s">
        <v>483</v>
      </c>
      <c r="C422" s="200" t="s">
        <v>476</v>
      </c>
      <c r="D422" s="197">
        <f>INDEX('BEFC_17-18'!$F$1:$F$505,MATCH('Base Analysis'!$A422,'BEFC_17-18'!A:A,0))</f>
        <v>0.50629999999999997</v>
      </c>
      <c r="E422" s="197">
        <f t="shared" si="54"/>
        <v>490</v>
      </c>
      <c r="F422" s="201">
        <f t="shared" si="55"/>
        <v>18160.461156605124</v>
      </c>
      <c r="G422" s="211">
        <f t="shared" si="56"/>
        <v>44</v>
      </c>
      <c r="H422" s="202">
        <f t="shared" si="57"/>
        <v>16559.162620364365</v>
      </c>
      <c r="I422" s="211">
        <f t="shared" si="58"/>
        <v>31</v>
      </c>
      <c r="K422" s="202">
        <f>INDEX('LECI_17-18'!$L$1:$L$506,MATCH('Base Analysis'!$A422,'LECI_17-18'!A:A,0))</f>
        <v>40197781.240000002</v>
      </c>
      <c r="L422" s="203">
        <f>INDEX('BEFC_17-18'!$T$1:$T$506,MATCH('Base Analysis'!$A422,'BEFC_17-18'!A:A,0))</f>
        <v>2213.4780000000001</v>
      </c>
      <c r="M422" s="203">
        <f>INDEX('BEFC_17-18'!$Z$1:$Z$506,MATCH('Base Analysis'!$A422,'BEFC_17-18'!A:A,0))</f>
        <v>214.047</v>
      </c>
      <c r="O422" s="202">
        <f>INDEX('BEFC_17-18'!$AF$1:$AF$505,MATCH('Base Analysis'!$A422,'BEFC_17-18'!A:A,0))</f>
        <v>1935595.26</v>
      </c>
      <c r="P422" s="203">
        <f>INDEX('BEFC_17-18'!$AC$1:$AC$506,MATCH('Base Analysis'!$A422,'BEFC_17-18'!A:A,0))</f>
        <v>1310.883</v>
      </c>
      <c r="Q422" s="201">
        <f t="shared" si="59"/>
        <v>2438527.8194701006</v>
      </c>
      <c r="R422" s="201">
        <f t="shared" si="60"/>
        <v>-502932.55947010056</v>
      </c>
      <c r="S422" s="204">
        <f t="shared" si="61"/>
        <v>0.79375566050364388</v>
      </c>
      <c r="U422" s="203">
        <f t="shared" si="62"/>
        <v>2427.5250000000001</v>
      </c>
      <c r="V422" s="202"/>
    </row>
    <row r="423" spans="1:22" x14ac:dyDescent="0.2">
      <c r="A423" s="199">
        <v>123465303</v>
      </c>
      <c r="B423" s="200" t="s">
        <v>484</v>
      </c>
      <c r="C423" s="200" t="s">
        <v>476</v>
      </c>
      <c r="D423" s="197">
        <f>INDEX('BEFC_17-18'!$F$1:$F$505,MATCH('Base Analysis'!$A423,'BEFC_17-18'!A:A,0))</f>
        <v>0.53439999999999999</v>
      </c>
      <c r="E423" s="197">
        <f t="shared" si="54"/>
        <v>487</v>
      </c>
      <c r="F423" s="201">
        <f t="shared" si="55"/>
        <v>18021.098731047499</v>
      </c>
      <c r="G423" s="211">
        <f t="shared" si="56"/>
        <v>48</v>
      </c>
      <c r="H423" s="202">
        <f t="shared" si="57"/>
        <v>16847.846441111233</v>
      </c>
      <c r="I423" s="211">
        <f t="shared" si="58"/>
        <v>26</v>
      </c>
      <c r="K423" s="202">
        <f>INDEX('LECI_17-18'!$L$1:$L$506,MATCH('Base Analysis'!$A423,'LECI_17-18'!A:A,0))</f>
        <v>87143581.909999996</v>
      </c>
      <c r="L423" s="203">
        <f>INDEX('BEFC_17-18'!$T$1:$T$506,MATCH('Base Analysis'!$A423,'BEFC_17-18'!A:A,0))</f>
        <v>4835.6419999999998</v>
      </c>
      <c r="M423" s="203">
        <f>INDEX('BEFC_17-18'!$Z$1:$Z$506,MATCH('Base Analysis'!$A423,'BEFC_17-18'!A:A,0))</f>
        <v>336.745</v>
      </c>
      <c r="O423" s="202">
        <f>INDEX('BEFC_17-18'!$AF$1:$AF$505,MATCH('Base Analysis'!$A423,'BEFC_17-18'!A:A,0))</f>
        <v>6401299.4900000002</v>
      </c>
      <c r="P423" s="203">
        <f>INDEX('BEFC_17-18'!$AC$1:$AC$506,MATCH('Base Analysis'!$A423,'BEFC_17-18'!A:A,0))</f>
        <v>2401.0639999999999</v>
      </c>
      <c r="Q423" s="201">
        <f t="shared" si="59"/>
        <v>4466501.8619725462</v>
      </c>
      <c r="R423" s="201">
        <f t="shared" si="60"/>
        <v>1934797.628027454</v>
      </c>
      <c r="S423" s="204">
        <f t="shared" si="61"/>
        <v>1.4331796309098563</v>
      </c>
      <c r="U423" s="203">
        <f t="shared" si="62"/>
        <v>5172.3869999999997</v>
      </c>
      <c r="V423" s="202"/>
    </row>
    <row r="424" spans="1:22" x14ac:dyDescent="0.2">
      <c r="A424" s="199">
        <v>123465602</v>
      </c>
      <c r="B424" s="200" t="s">
        <v>485</v>
      </c>
      <c r="C424" s="200" t="s">
        <v>476</v>
      </c>
      <c r="D424" s="197">
        <f>INDEX('BEFC_17-18'!$F$1:$F$505,MATCH('Base Analysis'!$A424,'BEFC_17-18'!A:A,0))</f>
        <v>0.94620000000000004</v>
      </c>
      <c r="E424" s="197">
        <f t="shared" si="54"/>
        <v>316</v>
      </c>
      <c r="F424" s="201">
        <f t="shared" si="55"/>
        <v>17477.544394118195</v>
      </c>
      <c r="G424" s="211">
        <f t="shared" si="56"/>
        <v>64</v>
      </c>
      <c r="H424" s="202">
        <f t="shared" si="57"/>
        <v>13440.541917504233</v>
      </c>
      <c r="I424" s="211">
        <f t="shared" si="58"/>
        <v>130</v>
      </c>
      <c r="K424" s="202">
        <f>INDEX('LECI_17-18'!$L$1:$L$506,MATCH('Base Analysis'!$A424,'LECI_17-18'!A:A,0))</f>
        <v>136448220.25999999</v>
      </c>
      <c r="L424" s="203">
        <f>INDEX('BEFC_17-18'!$T$1:$T$506,MATCH('Base Analysis'!$A424,'BEFC_17-18'!A:A,0))</f>
        <v>7807.0590000000002</v>
      </c>
      <c r="M424" s="203">
        <f>INDEX('BEFC_17-18'!$Z$1:$Z$506,MATCH('Base Analysis'!$A424,'BEFC_17-18'!A:A,0))</f>
        <v>2344.9290000000001</v>
      </c>
      <c r="O424" s="202">
        <f>INDEX('BEFC_17-18'!$AF$1:$AF$505,MATCH('Base Analysis'!$A424,'BEFC_17-18'!A:A,0))</f>
        <v>10610444.689999999</v>
      </c>
      <c r="P424" s="203">
        <f>INDEX('BEFC_17-18'!$AC$1:$AC$506,MATCH('Base Analysis'!$A424,'BEFC_17-18'!A:A,0))</f>
        <v>11466.958000000001</v>
      </c>
      <c r="Q424" s="201">
        <f t="shared" si="59"/>
        <v>21331038.763715167</v>
      </c>
      <c r="R424" s="201">
        <f t="shared" si="60"/>
        <v>-10720594.073715167</v>
      </c>
      <c r="S424" s="204">
        <f t="shared" si="61"/>
        <v>0.49741809611488458</v>
      </c>
      <c r="U424" s="203">
        <f t="shared" si="62"/>
        <v>10151.988000000001</v>
      </c>
      <c r="V424" s="202"/>
    </row>
    <row r="425" spans="1:22" x14ac:dyDescent="0.2">
      <c r="A425" s="199">
        <v>123465702</v>
      </c>
      <c r="B425" s="200" t="s">
        <v>486</v>
      </c>
      <c r="C425" s="200" t="s">
        <v>476</v>
      </c>
      <c r="D425" s="197">
        <f>INDEX('BEFC_17-18'!$F$1:$F$505,MATCH('Base Analysis'!$A425,'BEFC_17-18'!A:A,0))</f>
        <v>0.68069999999999997</v>
      </c>
      <c r="E425" s="197">
        <f t="shared" si="54"/>
        <v>456</v>
      </c>
      <c r="F425" s="201">
        <f t="shared" si="55"/>
        <v>17384.056689339144</v>
      </c>
      <c r="G425" s="211">
        <f t="shared" si="56"/>
        <v>70</v>
      </c>
      <c r="H425" s="202">
        <f t="shared" si="57"/>
        <v>15861.482907480915</v>
      </c>
      <c r="I425" s="211">
        <f t="shared" si="58"/>
        <v>40</v>
      </c>
      <c r="K425" s="202">
        <f>INDEX('LECI_17-18'!$L$1:$L$506,MATCH('Base Analysis'!$A425,'LECI_17-18'!A:A,0))</f>
        <v>217694839.94999999</v>
      </c>
      <c r="L425" s="203">
        <f>INDEX('BEFC_17-18'!$T$1:$T$506,MATCH('Base Analysis'!$A425,'BEFC_17-18'!A:A,0))</f>
        <v>12522.672</v>
      </c>
      <c r="M425" s="203">
        <f>INDEX('BEFC_17-18'!$Z$1:$Z$506,MATCH('Base Analysis'!$A425,'BEFC_17-18'!A:A,0))</f>
        <v>1202.075</v>
      </c>
      <c r="O425" s="202">
        <f>INDEX('BEFC_17-18'!$AF$1:$AF$505,MATCH('Base Analysis'!$A425,'BEFC_17-18'!A:A,0))</f>
        <v>8946721.9199999999</v>
      </c>
      <c r="P425" s="203">
        <f>INDEX('BEFC_17-18'!$AC$1:$AC$506,MATCH('Base Analysis'!$A425,'BEFC_17-18'!A:A,0))</f>
        <v>8382.8610000000008</v>
      </c>
      <c r="Q425" s="201">
        <f t="shared" si="59"/>
        <v>15593946.794070065</v>
      </c>
      <c r="R425" s="201">
        <f t="shared" si="60"/>
        <v>-6647224.8740700651</v>
      </c>
      <c r="S425" s="204">
        <f t="shared" si="61"/>
        <v>0.57373043772357768</v>
      </c>
      <c r="U425" s="203">
        <f t="shared" si="62"/>
        <v>13724.747000000001</v>
      </c>
      <c r="V425" s="202"/>
    </row>
    <row r="426" spans="1:22" x14ac:dyDescent="0.2">
      <c r="A426" s="199">
        <v>123466103</v>
      </c>
      <c r="B426" s="200" t="s">
        <v>487</v>
      </c>
      <c r="C426" s="200" t="s">
        <v>476</v>
      </c>
      <c r="D426" s="197">
        <f>INDEX('BEFC_17-18'!$F$1:$F$505,MATCH('Base Analysis'!$A426,'BEFC_17-18'!A:A,0))</f>
        <v>0.56789999999999996</v>
      </c>
      <c r="E426" s="197">
        <f t="shared" si="54"/>
        <v>478</v>
      </c>
      <c r="F426" s="201">
        <f t="shared" si="55"/>
        <v>15224.321740663927</v>
      </c>
      <c r="G426" s="211">
        <f t="shared" si="56"/>
        <v>163</v>
      </c>
      <c r="H426" s="202">
        <f t="shared" si="57"/>
        <v>14187.244443476988</v>
      </c>
      <c r="I426" s="211">
        <f t="shared" si="58"/>
        <v>91</v>
      </c>
      <c r="K426" s="202">
        <f>INDEX('LECI_17-18'!$L$1:$L$506,MATCH('Base Analysis'!$A426,'LECI_17-18'!A:A,0))</f>
        <v>85379716.670000002</v>
      </c>
      <c r="L426" s="203">
        <f>INDEX('BEFC_17-18'!$T$1:$T$506,MATCH('Base Analysis'!$A426,'BEFC_17-18'!A:A,0))</f>
        <v>5608.1130000000003</v>
      </c>
      <c r="M426" s="203">
        <f>INDEX('BEFC_17-18'!$Z$1:$Z$506,MATCH('Base Analysis'!$A426,'BEFC_17-18'!A:A,0))</f>
        <v>409.94900000000001</v>
      </c>
      <c r="O426" s="202">
        <f>INDEX('BEFC_17-18'!$AF$1:$AF$505,MATCH('Base Analysis'!$A426,'BEFC_17-18'!A:A,0))</f>
        <v>5826786.0099999998</v>
      </c>
      <c r="P426" s="203">
        <f>INDEX('BEFC_17-18'!$AC$1:$AC$506,MATCH('Base Analysis'!$A426,'BEFC_17-18'!A:A,0))</f>
        <v>3727.5549999999998</v>
      </c>
      <c r="Q426" s="201">
        <f t="shared" si="59"/>
        <v>6934063.9600215051</v>
      </c>
      <c r="R426" s="201">
        <f t="shared" si="60"/>
        <v>-1107277.9500215054</v>
      </c>
      <c r="S426" s="204">
        <f t="shared" si="61"/>
        <v>0.84031327711922765</v>
      </c>
      <c r="U426" s="203">
        <f t="shared" si="62"/>
        <v>6018.0619999999999</v>
      </c>
      <c r="V426" s="202"/>
    </row>
    <row r="427" spans="1:22" x14ac:dyDescent="0.2">
      <c r="A427" s="199">
        <v>123466303</v>
      </c>
      <c r="B427" s="200" t="s">
        <v>488</v>
      </c>
      <c r="C427" s="200" t="s">
        <v>476</v>
      </c>
      <c r="D427" s="197">
        <f>INDEX('BEFC_17-18'!$F$1:$F$505,MATCH('Base Analysis'!$A427,'BEFC_17-18'!A:A,0))</f>
        <v>0.74950000000000006</v>
      </c>
      <c r="E427" s="197">
        <f t="shared" si="54"/>
        <v>437</v>
      </c>
      <c r="F427" s="201">
        <f t="shared" si="55"/>
        <v>16186.349843526503</v>
      </c>
      <c r="G427" s="211">
        <f t="shared" si="56"/>
        <v>110</v>
      </c>
      <c r="H427" s="202">
        <f t="shared" si="57"/>
        <v>14720.588776714012</v>
      </c>
      <c r="I427" s="211">
        <f t="shared" si="58"/>
        <v>69</v>
      </c>
      <c r="K427" s="202">
        <f>INDEX('LECI_17-18'!$L$1:$L$506,MATCH('Base Analysis'!$A427,'LECI_17-18'!A:A,0))</f>
        <v>55177389</v>
      </c>
      <c r="L427" s="203">
        <f>INDEX('BEFC_17-18'!$T$1:$T$506,MATCH('Base Analysis'!$A427,'BEFC_17-18'!A:A,0))</f>
        <v>3408.884</v>
      </c>
      <c r="M427" s="203">
        <f>INDEX('BEFC_17-18'!$Z$1:$Z$506,MATCH('Base Analysis'!$A427,'BEFC_17-18'!A:A,0))</f>
        <v>339.43</v>
      </c>
      <c r="O427" s="202">
        <f>INDEX('BEFC_17-18'!$AF$1:$AF$505,MATCH('Base Analysis'!$A427,'BEFC_17-18'!A:A,0))</f>
        <v>7681957.0300000003</v>
      </c>
      <c r="P427" s="203">
        <f>INDEX('BEFC_17-18'!$AC$1:$AC$506,MATCH('Base Analysis'!$A427,'BEFC_17-18'!A:A,0))</f>
        <v>3501.1680000000001</v>
      </c>
      <c r="Q427" s="201">
        <f t="shared" si="59"/>
        <v>6512934.8451680988</v>
      </c>
      <c r="R427" s="201">
        <f t="shared" si="60"/>
        <v>1169022.1848319015</v>
      </c>
      <c r="S427" s="204">
        <f t="shared" si="61"/>
        <v>1.1794923813339222</v>
      </c>
      <c r="U427" s="203">
        <f t="shared" si="62"/>
        <v>3748.3139999999999</v>
      </c>
      <c r="V427" s="202"/>
    </row>
    <row r="428" spans="1:22" x14ac:dyDescent="0.2">
      <c r="A428" s="199">
        <v>123466403</v>
      </c>
      <c r="B428" s="200" t="s">
        <v>489</v>
      </c>
      <c r="C428" s="200" t="s">
        <v>476</v>
      </c>
      <c r="D428" s="197">
        <f>INDEX('BEFC_17-18'!$F$1:$F$505,MATCH('Base Analysis'!$A428,'BEFC_17-18'!A:A,0))</f>
        <v>1.2443</v>
      </c>
      <c r="E428" s="197">
        <f t="shared" si="54"/>
        <v>106</v>
      </c>
      <c r="F428" s="201">
        <f t="shared" si="55"/>
        <v>15976.967595435211</v>
      </c>
      <c r="G428" s="211">
        <f t="shared" si="56"/>
        <v>118</v>
      </c>
      <c r="H428" s="202">
        <f t="shared" si="57"/>
        <v>11356.232585399579</v>
      </c>
      <c r="I428" s="211">
        <f t="shared" si="58"/>
        <v>305</v>
      </c>
      <c r="K428" s="202">
        <f>INDEX('LECI_17-18'!$L$1:$L$506,MATCH('Base Analysis'!$A428,'LECI_17-18'!A:A,0))</f>
        <v>52432077.890000001</v>
      </c>
      <c r="L428" s="203">
        <f>INDEX('BEFC_17-18'!$T$1:$T$506,MATCH('Base Analysis'!$A428,'BEFC_17-18'!A:A,0))</f>
        <v>3281.7289999999998</v>
      </c>
      <c r="M428" s="203">
        <f>INDEX('BEFC_17-18'!$Z$1:$Z$506,MATCH('Base Analysis'!$A428,'BEFC_17-18'!A:A,0))</f>
        <v>1335.3019999999999</v>
      </c>
      <c r="O428" s="202">
        <f>INDEX('BEFC_17-18'!$AF$1:$AF$505,MATCH('Base Analysis'!$A428,'BEFC_17-18'!A:A,0))</f>
        <v>9282636.0299999993</v>
      </c>
      <c r="P428" s="203">
        <f>INDEX('BEFC_17-18'!$AC$1:$AC$506,MATCH('Base Analysis'!$A428,'BEFC_17-18'!A:A,0))</f>
        <v>12123.626</v>
      </c>
      <c r="Q428" s="201">
        <f t="shared" si="59"/>
        <v>22552584.230515629</v>
      </c>
      <c r="R428" s="201">
        <f t="shared" si="60"/>
        <v>-13269948.20051563</v>
      </c>
      <c r="S428" s="204">
        <f t="shared" si="61"/>
        <v>0.41159966126807662</v>
      </c>
      <c r="U428" s="203">
        <f t="shared" si="62"/>
        <v>4617.0309999999999</v>
      </c>
      <c r="V428" s="202"/>
    </row>
    <row r="429" spans="1:22" x14ac:dyDescent="0.2">
      <c r="A429" s="199">
        <v>123467103</v>
      </c>
      <c r="B429" s="200" t="s">
        <v>490</v>
      </c>
      <c r="C429" s="200" t="s">
        <v>476</v>
      </c>
      <c r="D429" s="197">
        <f>INDEX('BEFC_17-18'!$F$1:$F$505,MATCH('Base Analysis'!$A429,'BEFC_17-18'!A:A,0))</f>
        <v>0.66800000000000004</v>
      </c>
      <c r="E429" s="197">
        <f t="shared" si="54"/>
        <v>459</v>
      </c>
      <c r="F429" s="201">
        <f t="shared" si="55"/>
        <v>15862.121815468468</v>
      </c>
      <c r="G429" s="211">
        <f t="shared" si="56"/>
        <v>127</v>
      </c>
      <c r="H429" s="202">
        <f t="shared" si="57"/>
        <v>14407.565633785074</v>
      </c>
      <c r="I429" s="211">
        <f t="shared" si="58"/>
        <v>84</v>
      </c>
      <c r="K429" s="202">
        <f>INDEX('LECI_17-18'!$L$1:$L$506,MATCH('Base Analysis'!$A429,'LECI_17-18'!A:A,0))</f>
        <v>105216578.84</v>
      </c>
      <c r="L429" s="203">
        <f>INDEX('BEFC_17-18'!$T$1:$T$506,MATCH('Base Analysis'!$A429,'BEFC_17-18'!A:A,0))</f>
        <v>6633.1970000000001</v>
      </c>
      <c r="M429" s="203">
        <f>INDEX('BEFC_17-18'!$Z$1:$Z$506,MATCH('Base Analysis'!$A429,'BEFC_17-18'!A:A,0))</f>
        <v>669.673</v>
      </c>
      <c r="O429" s="202">
        <f>INDEX('BEFC_17-18'!$AF$1:$AF$505,MATCH('Base Analysis'!$A429,'BEFC_17-18'!A:A,0))</f>
        <v>8663374.4900000002</v>
      </c>
      <c r="P429" s="203">
        <f>INDEX('BEFC_17-18'!$AC$1:$AC$506,MATCH('Base Analysis'!$A429,'BEFC_17-18'!A:A,0))</f>
        <v>5166.5959999999995</v>
      </c>
      <c r="Q429" s="201">
        <f t="shared" si="59"/>
        <v>9610993.5653776452</v>
      </c>
      <c r="R429" s="201">
        <f t="shared" si="60"/>
        <v>-947619.07537764497</v>
      </c>
      <c r="S429" s="204">
        <f t="shared" si="61"/>
        <v>0.90140258976019716</v>
      </c>
      <c r="U429" s="203">
        <f t="shared" si="62"/>
        <v>7302.87</v>
      </c>
      <c r="V429" s="202"/>
    </row>
    <row r="430" spans="1:22" x14ac:dyDescent="0.2">
      <c r="A430" s="199">
        <v>123467203</v>
      </c>
      <c r="B430" s="200" t="s">
        <v>491</v>
      </c>
      <c r="C430" s="200" t="s">
        <v>476</v>
      </c>
      <c r="D430" s="197">
        <f>INDEX('BEFC_17-18'!$F$1:$F$505,MATCH('Base Analysis'!$A430,'BEFC_17-18'!A:A,0))</f>
        <v>0.63060000000000005</v>
      </c>
      <c r="E430" s="197">
        <f t="shared" si="54"/>
        <v>467</v>
      </c>
      <c r="F430" s="201">
        <f t="shared" si="55"/>
        <v>19099.630825070279</v>
      </c>
      <c r="G430" s="211">
        <f t="shared" si="56"/>
        <v>27</v>
      </c>
      <c r="H430" s="202">
        <f t="shared" si="57"/>
        <v>18314.093987251083</v>
      </c>
      <c r="I430" s="211">
        <f t="shared" si="58"/>
        <v>13</v>
      </c>
      <c r="K430" s="202">
        <f>INDEX('LECI_17-18'!$L$1:$L$506,MATCH('Base Analysis'!$A430,'LECI_17-18'!A:A,0))</f>
        <v>45244676.170000002</v>
      </c>
      <c r="L430" s="203">
        <f>INDEX('BEFC_17-18'!$T$1:$T$506,MATCH('Base Analysis'!$A430,'BEFC_17-18'!A:A,0))</f>
        <v>2368.877</v>
      </c>
      <c r="M430" s="203">
        <f>INDEX('BEFC_17-18'!$Z$1:$Z$506,MATCH('Base Analysis'!$A430,'BEFC_17-18'!A:A,0))</f>
        <v>101.607</v>
      </c>
      <c r="O430" s="202">
        <f>INDEX('BEFC_17-18'!$AF$1:$AF$505,MATCH('Base Analysis'!$A430,'BEFC_17-18'!A:A,0))</f>
        <v>1226734.3799999999</v>
      </c>
      <c r="P430" s="203">
        <f>INDEX('BEFC_17-18'!$AC$1:$AC$506,MATCH('Base Analysis'!$A430,'BEFC_17-18'!A:A,0))</f>
        <v>1343.8510000000001</v>
      </c>
      <c r="Q430" s="201">
        <f t="shared" si="59"/>
        <v>2499855.4781187293</v>
      </c>
      <c r="R430" s="201">
        <f t="shared" si="60"/>
        <v>-1273121.0981187294</v>
      </c>
      <c r="S430" s="204">
        <f t="shared" si="61"/>
        <v>0.49072212003358734</v>
      </c>
      <c r="U430" s="203">
        <f t="shared" si="62"/>
        <v>2470.4839999999999</v>
      </c>
      <c r="V430" s="202"/>
    </row>
    <row r="431" spans="1:22" x14ac:dyDescent="0.2">
      <c r="A431" s="199">
        <v>123467303</v>
      </c>
      <c r="B431" s="200" t="s">
        <v>492</v>
      </c>
      <c r="C431" s="200" t="s">
        <v>476</v>
      </c>
      <c r="D431" s="197">
        <f>INDEX('BEFC_17-18'!$F$1:$F$505,MATCH('Base Analysis'!$A431,'BEFC_17-18'!A:A,0))</f>
        <v>0.61619999999999997</v>
      </c>
      <c r="E431" s="197">
        <f t="shared" si="54"/>
        <v>471</v>
      </c>
      <c r="F431" s="201">
        <f t="shared" si="55"/>
        <v>15788.560556610681</v>
      </c>
      <c r="G431" s="211">
        <f t="shared" si="56"/>
        <v>133</v>
      </c>
      <c r="H431" s="202">
        <f t="shared" si="57"/>
        <v>14900.230163841032</v>
      </c>
      <c r="I431" s="211">
        <f t="shared" si="58"/>
        <v>63</v>
      </c>
      <c r="K431" s="202">
        <f>INDEX('LECI_17-18'!$L$1:$L$506,MATCH('Base Analysis'!$A431,'LECI_17-18'!A:A,0))</f>
        <v>124182049.54000001</v>
      </c>
      <c r="L431" s="203">
        <f>INDEX('BEFC_17-18'!$T$1:$T$506,MATCH('Base Analysis'!$A431,'BEFC_17-18'!A:A,0))</f>
        <v>7865.3180000000002</v>
      </c>
      <c r="M431" s="203">
        <f>INDEX('BEFC_17-18'!$Z$1:$Z$506,MATCH('Base Analysis'!$A431,'BEFC_17-18'!A:A,0))</f>
        <v>468.91899999999998</v>
      </c>
      <c r="O431" s="202">
        <f>INDEX('BEFC_17-18'!$AF$1:$AF$505,MATCH('Base Analysis'!$A431,'BEFC_17-18'!A:A,0))</f>
        <v>8782420.8800000008</v>
      </c>
      <c r="P431" s="203">
        <f>INDEX('BEFC_17-18'!$AC$1:$AC$506,MATCH('Base Analysis'!$A431,'BEFC_17-18'!A:A,0))</f>
        <v>5693.6779999999999</v>
      </c>
      <c r="Q431" s="201">
        <f t="shared" si="59"/>
        <v>10591480.855350846</v>
      </c>
      <c r="R431" s="201">
        <f t="shared" si="60"/>
        <v>-1809059.9753508456</v>
      </c>
      <c r="S431" s="204">
        <f t="shared" si="61"/>
        <v>0.82919669118441508</v>
      </c>
      <c r="U431" s="203">
        <f t="shared" si="62"/>
        <v>8334.237000000001</v>
      </c>
      <c r="V431" s="202"/>
    </row>
    <row r="432" spans="1:22" x14ac:dyDescent="0.2">
      <c r="A432" s="199">
        <v>123468303</v>
      </c>
      <c r="B432" s="200" t="s">
        <v>493</v>
      </c>
      <c r="C432" s="200" t="s">
        <v>476</v>
      </c>
      <c r="D432" s="197">
        <f>INDEX('BEFC_17-18'!$F$1:$F$505,MATCH('Base Analysis'!$A432,'BEFC_17-18'!A:A,0))</f>
        <v>0.48699999999999999</v>
      </c>
      <c r="E432" s="197">
        <f t="shared" si="54"/>
        <v>494</v>
      </c>
      <c r="F432" s="201">
        <f t="shared" si="55"/>
        <v>18179.428453414905</v>
      </c>
      <c r="G432" s="211">
        <f t="shared" si="56"/>
        <v>43</v>
      </c>
      <c r="H432" s="202">
        <f t="shared" si="57"/>
        <v>17419.690450471779</v>
      </c>
      <c r="I432" s="211">
        <f t="shared" si="58"/>
        <v>22</v>
      </c>
      <c r="K432" s="202">
        <f>INDEX('LECI_17-18'!$L$1:$L$506,MATCH('Base Analysis'!$A432,'LECI_17-18'!A:A,0))</f>
        <v>76230324.799999997</v>
      </c>
      <c r="L432" s="203">
        <f>INDEX('BEFC_17-18'!$T$1:$T$506,MATCH('Base Analysis'!$A432,'BEFC_17-18'!A:A,0))</f>
        <v>4193.2190000000001</v>
      </c>
      <c r="M432" s="203">
        <f>INDEX('BEFC_17-18'!$Z$1:$Z$506,MATCH('Base Analysis'!$A432,'BEFC_17-18'!A:A,0))</f>
        <v>182.88200000000001</v>
      </c>
      <c r="O432" s="202">
        <f>INDEX('BEFC_17-18'!$AF$1:$AF$505,MATCH('Base Analysis'!$A432,'BEFC_17-18'!A:A,0))</f>
        <v>2593693.2000000002</v>
      </c>
      <c r="P432" s="203">
        <f>INDEX('BEFC_17-18'!$AC$1:$AC$506,MATCH('Base Analysis'!$A432,'BEFC_17-18'!A:A,0))</f>
        <v>2107.6640000000002</v>
      </c>
      <c r="Q432" s="201">
        <f t="shared" si="59"/>
        <v>3920713.9753094907</v>
      </c>
      <c r="R432" s="201">
        <f t="shared" si="60"/>
        <v>-1327020.7753094905</v>
      </c>
      <c r="S432" s="204">
        <f t="shared" si="61"/>
        <v>0.6615359386922024</v>
      </c>
      <c r="U432" s="203">
        <f t="shared" si="62"/>
        <v>4376.1009999999997</v>
      </c>
      <c r="V432" s="202"/>
    </row>
    <row r="433" spans="1:22" x14ac:dyDescent="0.2">
      <c r="A433" s="199">
        <v>123468402</v>
      </c>
      <c r="B433" s="200" t="s">
        <v>494</v>
      </c>
      <c r="C433" s="200" t="s">
        <v>476</v>
      </c>
      <c r="D433" s="197">
        <f>INDEX('BEFC_17-18'!$F$1:$F$505,MATCH('Base Analysis'!$A433,'BEFC_17-18'!A:A,0))</f>
        <v>0.69850000000000001</v>
      </c>
      <c r="E433" s="197">
        <f t="shared" si="54"/>
        <v>452</v>
      </c>
      <c r="F433" s="201">
        <f t="shared" si="55"/>
        <v>20381.314875762731</v>
      </c>
      <c r="G433" s="211">
        <f t="shared" si="56"/>
        <v>14</v>
      </c>
      <c r="H433" s="202">
        <f t="shared" si="57"/>
        <v>18309.961724444405</v>
      </c>
      <c r="I433" s="211">
        <f t="shared" si="58"/>
        <v>14</v>
      </c>
      <c r="K433" s="202">
        <f>INDEX('LECI_17-18'!$L$1:$L$506,MATCH('Base Analysis'!$A433,'LECI_17-18'!A:A,0))</f>
        <v>78634822.189999998</v>
      </c>
      <c r="L433" s="203">
        <f>INDEX('BEFC_17-18'!$T$1:$T$506,MATCH('Base Analysis'!$A433,'BEFC_17-18'!A:A,0))</f>
        <v>3858.1819999999998</v>
      </c>
      <c r="M433" s="203">
        <f>INDEX('BEFC_17-18'!$Z$1:$Z$506,MATCH('Base Analysis'!$A433,'BEFC_17-18'!A:A,0))</f>
        <v>436.46499999999997</v>
      </c>
      <c r="O433" s="202">
        <f>INDEX('BEFC_17-18'!$AF$1:$AF$505,MATCH('Base Analysis'!$A433,'BEFC_17-18'!A:A,0))</f>
        <v>2030104.93</v>
      </c>
      <c r="P433" s="203">
        <f>INDEX('BEFC_17-18'!$AC$1:$AC$506,MATCH('Base Analysis'!$A433,'BEFC_17-18'!A:A,0))</f>
        <v>2585.2710000000002</v>
      </c>
      <c r="Q433" s="201">
        <f t="shared" si="59"/>
        <v>4809166.9923015907</v>
      </c>
      <c r="R433" s="201">
        <f t="shared" si="60"/>
        <v>-2779062.062301591</v>
      </c>
      <c r="S433" s="204">
        <f t="shared" si="61"/>
        <v>0.42213234292960661</v>
      </c>
      <c r="U433" s="203">
        <f t="shared" si="62"/>
        <v>4294.6469999999999</v>
      </c>
      <c r="V433" s="202"/>
    </row>
    <row r="434" spans="1:22" x14ac:dyDescent="0.2">
      <c r="A434" s="199">
        <v>123468503</v>
      </c>
      <c r="B434" s="200" t="s">
        <v>495</v>
      </c>
      <c r="C434" s="200" t="s">
        <v>476</v>
      </c>
      <c r="D434" s="197">
        <f>INDEX('BEFC_17-18'!$F$1:$F$505,MATCH('Base Analysis'!$A434,'BEFC_17-18'!A:A,0))</f>
        <v>0.82230000000000003</v>
      </c>
      <c r="E434" s="197">
        <f t="shared" si="54"/>
        <v>392</v>
      </c>
      <c r="F434" s="201">
        <f t="shared" si="55"/>
        <v>16295.003660275424</v>
      </c>
      <c r="G434" s="211">
        <f t="shared" si="56"/>
        <v>104</v>
      </c>
      <c r="H434" s="202">
        <f t="shared" si="57"/>
        <v>14549.773627996052</v>
      </c>
      <c r="I434" s="211">
        <f t="shared" si="58"/>
        <v>76</v>
      </c>
      <c r="K434" s="202">
        <f>INDEX('LECI_17-18'!$L$1:$L$506,MATCH('Base Analysis'!$A434,'LECI_17-18'!A:A,0))</f>
        <v>51107258.399999999</v>
      </c>
      <c r="L434" s="203">
        <f>INDEX('BEFC_17-18'!$T$1:$T$506,MATCH('Base Analysis'!$A434,'BEFC_17-18'!A:A,0))</f>
        <v>3136.3760000000002</v>
      </c>
      <c r="M434" s="203">
        <f>INDEX('BEFC_17-18'!$Z$1:$Z$506,MATCH('Base Analysis'!$A434,'BEFC_17-18'!A:A,0))</f>
        <v>376.20499999999998</v>
      </c>
      <c r="O434" s="202">
        <f>INDEX('BEFC_17-18'!$AF$1:$AF$505,MATCH('Base Analysis'!$A434,'BEFC_17-18'!A:A,0))</f>
        <v>3157044.2</v>
      </c>
      <c r="P434" s="203">
        <f>INDEX('BEFC_17-18'!$AC$1:$AC$506,MATCH('Base Analysis'!$A434,'BEFC_17-18'!A:A,0))</f>
        <v>3348.1419999999998</v>
      </c>
      <c r="Q434" s="201">
        <f t="shared" si="59"/>
        <v>6228273.1643756619</v>
      </c>
      <c r="R434" s="201">
        <f t="shared" si="60"/>
        <v>-3071228.9643756617</v>
      </c>
      <c r="S434" s="204">
        <f t="shared" si="61"/>
        <v>0.50688916761994185</v>
      </c>
      <c r="U434" s="203">
        <f t="shared" si="62"/>
        <v>3512.5810000000001</v>
      </c>
      <c r="V434" s="202"/>
    </row>
    <row r="435" spans="1:22" x14ac:dyDescent="0.2">
      <c r="A435" s="199">
        <v>123468603</v>
      </c>
      <c r="B435" s="200" t="s">
        <v>496</v>
      </c>
      <c r="C435" s="200" t="s">
        <v>476</v>
      </c>
      <c r="D435" s="197">
        <f>INDEX('BEFC_17-18'!$F$1:$F$505,MATCH('Base Analysis'!$A435,'BEFC_17-18'!A:A,0))</f>
        <v>0.77890000000000004</v>
      </c>
      <c r="E435" s="197">
        <f t="shared" si="54"/>
        <v>423</v>
      </c>
      <c r="F435" s="201">
        <f t="shared" si="55"/>
        <v>15129.111221703868</v>
      </c>
      <c r="G435" s="211">
        <f t="shared" si="56"/>
        <v>168</v>
      </c>
      <c r="H435" s="202">
        <f t="shared" si="57"/>
        <v>13888.446633562196</v>
      </c>
      <c r="I435" s="211">
        <f t="shared" si="58"/>
        <v>99</v>
      </c>
      <c r="K435" s="202">
        <f>INDEX('LECI_17-18'!$L$1:$L$506,MATCH('Base Analysis'!$A435,'LECI_17-18'!A:A,0))</f>
        <v>49977672.43</v>
      </c>
      <c r="L435" s="203">
        <f>INDEX('BEFC_17-18'!$T$1:$T$506,MATCH('Base Analysis'!$A435,'BEFC_17-18'!A:A,0))</f>
        <v>3303.4110000000001</v>
      </c>
      <c r="M435" s="203">
        <f>INDEX('BEFC_17-18'!$Z$1:$Z$506,MATCH('Base Analysis'!$A435,'BEFC_17-18'!A:A,0))</f>
        <v>295.096</v>
      </c>
      <c r="O435" s="202">
        <f>INDEX('BEFC_17-18'!$AF$1:$AF$505,MATCH('Base Analysis'!$A435,'BEFC_17-18'!A:A,0))</f>
        <v>8323632.5199999996</v>
      </c>
      <c r="P435" s="203">
        <f>INDEX('BEFC_17-18'!$AC$1:$AC$506,MATCH('Base Analysis'!$A435,'BEFC_17-18'!A:A,0))</f>
        <v>2949.1469999999999</v>
      </c>
      <c r="Q435" s="201">
        <f t="shared" si="59"/>
        <v>5486055.5848285388</v>
      </c>
      <c r="R435" s="201">
        <f t="shared" si="60"/>
        <v>2837576.9351714607</v>
      </c>
      <c r="S435" s="204">
        <f t="shared" si="61"/>
        <v>1.5172344485569309</v>
      </c>
      <c r="U435" s="203">
        <f t="shared" si="62"/>
        <v>3598.5070000000001</v>
      </c>
      <c r="V435" s="202"/>
    </row>
    <row r="436" spans="1:22" x14ac:dyDescent="0.2">
      <c r="A436" s="199">
        <v>123469303</v>
      </c>
      <c r="B436" s="200" t="s">
        <v>497</v>
      </c>
      <c r="C436" s="200" t="s">
        <v>476</v>
      </c>
      <c r="D436" s="197">
        <f>INDEX('BEFC_17-18'!$F$1:$F$505,MATCH('Base Analysis'!$A436,'BEFC_17-18'!A:A,0))</f>
        <v>0.55410000000000004</v>
      </c>
      <c r="E436" s="197">
        <f t="shared" si="54"/>
        <v>482</v>
      </c>
      <c r="F436" s="201">
        <f t="shared" si="55"/>
        <v>20381.202706136646</v>
      </c>
      <c r="G436" s="211">
        <f t="shared" si="56"/>
        <v>15</v>
      </c>
      <c r="H436" s="202">
        <f t="shared" si="57"/>
        <v>18808.244438110789</v>
      </c>
      <c r="I436" s="211">
        <f t="shared" si="58"/>
        <v>9</v>
      </c>
      <c r="K436" s="202">
        <f>INDEX('LECI_17-18'!$L$1:$L$506,MATCH('Base Analysis'!$A436,'LECI_17-18'!A:A,0))</f>
        <v>91594796.219999999</v>
      </c>
      <c r="L436" s="203">
        <f>INDEX('BEFC_17-18'!$T$1:$T$506,MATCH('Base Analysis'!$A436,'BEFC_17-18'!A:A,0))</f>
        <v>4494.0820000000003</v>
      </c>
      <c r="M436" s="203">
        <f>INDEX('BEFC_17-18'!$Z$1:$Z$506,MATCH('Base Analysis'!$A436,'BEFC_17-18'!A:A,0))</f>
        <v>375.846</v>
      </c>
      <c r="O436" s="202">
        <f>INDEX('BEFC_17-18'!$AF$1:$AF$505,MATCH('Base Analysis'!$A436,'BEFC_17-18'!A:A,0))</f>
        <v>2355197.0099999998</v>
      </c>
      <c r="P436" s="203">
        <f>INDEX('BEFC_17-18'!$AC$1:$AC$506,MATCH('Base Analysis'!$A436,'BEFC_17-18'!A:A,0))</f>
        <v>1809.623</v>
      </c>
      <c r="Q436" s="201">
        <f t="shared" si="59"/>
        <v>3366292.8180874586</v>
      </c>
      <c r="R436" s="201">
        <f t="shared" si="60"/>
        <v>-1011095.8080874588</v>
      </c>
      <c r="S436" s="204">
        <f t="shared" si="61"/>
        <v>0.69964115936239091</v>
      </c>
      <c r="U436" s="203">
        <f t="shared" si="62"/>
        <v>4869.9279999999999</v>
      </c>
      <c r="V436" s="202"/>
    </row>
    <row r="437" spans="1:22" x14ac:dyDescent="0.2">
      <c r="A437" s="199">
        <v>124150503</v>
      </c>
      <c r="B437" s="200" t="s">
        <v>498</v>
      </c>
      <c r="C437" s="200" t="s">
        <v>499</v>
      </c>
      <c r="D437" s="197">
        <f>INDEX('BEFC_17-18'!$F$1:$F$505,MATCH('Base Analysis'!$A437,'BEFC_17-18'!A:A,0))</f>
        <v>0.62270000000000003</v>
      </c>
      <c r="E437" s="197">
        <f t="shared" si="54"/>
        <v>468</v>
      </c>
      <c r="F437" s="201">
        <f t="shared" si="55"/>
        <v>13670.756023917647</v>
      </c>
      <c r="G437" s="211">
        <f t="shared" si="56"/>
        <v>299</v>
      </c>
      <c r="H437" s="202">
        <f t="shared" si="57"/>
        <v>11964.610630930572</v>
      </c>
      <c r="I437" s="211">
        <f t="shared" si="58"/>
        <v>237</v>
      </c>
      <c r="K437" s="202">
        <f>INDEX('LECI_17-18'!$L$1:$L$506,MATCH('Base Analysis'!$A437,'LECI_17-18'!A:A,0))</f>
        <v>78097871.219999999</v>
      </c>
      <c r="L437" s="203">
        <f>INDEX('BEFC_17-18'!$T$1:$T$506,MATCH('Base Analysis'!$A437,'BEFC_17-18'!A:A,0))</f>
        <v>5712.7690000000002</v>
      </c>
      <c r="M437" s="203">
        <f>INDEX('BEFC_17-18'!$Z$1:$Z$506,MATCH('Base Analysis'!$A437,'BEFC_17-18'!A:A,0))</f>
        <v>814.63699999999994</v>
      </c>
      <c r="O437" s="202">
        <f>INDEX('BEFC_17-18'!$AF$1:$AF$505,MATCH('Base Analysis'!$A437,'BEFC_17-18'!A:A,0))</f>
        <v>14384056.960000001</v>
      </c>
      <c r="P437" s="203">
        <f>INDEX('BEFC_17-18'!$AC$1:$AC$506,MATCH('Base Analysis'!$A437,'BEFC_17-18'!A:A,0))</f>
        <v>4765.3710000000001</v>
      </c>
      <c r="Q437" s="201">
        <f t="shared" si="59"/>
        <v>8864627.7002570424</v>
      </c>
      <c r="R437" s="201">
        <f t="shared" si="60"/>
        <v>5519429.2597429585</v>
      </c>
      <c r="S437" s="204">
        <f t="shared" si="61"/>
        <v>1.6226352021058836</v>
      </c>
      <c r="U437" s="203">
        <f t="shared" si="62"/>
        <v>6527.4059999999999</v>
      </c>
      <c r="V437" s="202"/>
    </row>
    <row r="438" spans="1:22" x14ac:dyDescent="0.2">
      <c r="A438" s="199">
        <v>124151902</v>
      </c>
      <c r="B438" s="200" t="s">
        <v>500</v>
      </c>
      <c r="C438" s="200" t="s">
        <v>499</v>
      </c>
      <c r="D438" s="197">
        <f>INDEX('BEFC_17-18'!$F$1:$F$505,MATCH('Base Analysis'!$A438,'BEFC_17-18'!A:A,0))</f>
        <v>0.81840000000000002</v>
      </c>
      <c r="E438" s="197">
        <f t="shared" si="54"/>
        <v>395</v>
      </c>
      <c r="F438" s="201">
        <f t="shared" si="55"/>
        <v>16273.768686784775</v>
      </c>
      <c r="G438" s="211">
        <f t="shared" si="56"/>
        <v>107</v>
      </c>
      <c r="H438" s="202">
        <f t="shared" si="57"/>
        <v>13037.929397833703</v>
      </c>
      <c r="I438" s="211">
        <f t="shared" si="58"/>
        <v>152</v>
      </c>
      <c r="K438" s="202">
        <f>INDEX('LECI_17-18'!$L$1:$L$506,MATCH('Base Analysis'!$A438,'LECI_17-18'!A:A,0))</f>
        <v>143202671.21000001</v>
      </c>
      <c r="L438" s="203">
        <f>INDEX('BEFC_17-18'!$T$1:$T$506,MATCH('Base Analysis'!$A438,'BEFC_17-18'!A:A,0))</f>
        <v>8799.6010000000006</v>
      </c>
      <c r="M438" s="203">
        <f>INDEX('BEFC_17-18'!$Z$1:$Z$506,MATCH('Base Analysis'!$A438,'BEFC_17-18'!A:A,0))</f>
        <v>2183.9430000000002</v>
      </c>
      <c r="O438" s="202">
        <f>INDEX('BEFC_17-18'!$AF$1:$AF$505,MATCH('Base Analysis'!$A438,'BEFC_17-18'!A:A,0))</f>
        <v>23465648.23</v>
      </c>
      <c r="P438" s="203">
        <f>INDEX('BEFC_17-18'!$AC$1:$AC$506,MATCH('Base Analysis'!$A438,'BEFC_17-18'!A:A,0))</f>
        <v>11056.355</v>
      </c>
      <c r="Q438" s="201">
        <f t="shared" si="59"/>
        <v>20567227.776572999</v>
      </c>
      <c r="R438" s="201">
        <f t="shared" si="60"/>
        <v>2898420.4534270018</v>
      </c>
      <c r="S438" s="204">
        <f t="shared" si="61"/>
        <v>1.1409242161808717</v>
      </c>
      <c r="U438" s="203">
        <f t="shared" si="62"/>
        <v>10983.544000000002</v>
      </c>
      <c r="V438" s="202"/>
    </row>
    <row r="439" spans="1:22" x14ac:dyDescent="0.2">
      <c r="A439" s="199">
        <v>124152003</v>
      </c>
      <c r="B439" s="200" t="s">
        <v>501</v>
      </c>
      <c r="C439" s="200" t="s">
        <v>499</v>
      </c>
      <c r="D439" s="197">
        <f>INDEX('BEFC_17-18'!$F$1:$F$505,MATCH('Base Analysis'!$A439,'BEFC_17-18'!A:A,0))</f>
        <v>0.51359999999999995</v>
      </c>
      <c r="E439" s="197">
        <f t="shared" si="54"/>
        <v>489</v>
      </c>
      <c r="F439" s="201">
        <f t="shared" si="55"/>
        <v>14368.890421238144</v>
      </c>
      <c r="G439" s="211">
        <f t="shared" si="56"/>
        <v>225</v>
      </c>
      <c r="H439" s="202">
        <f t="shared" si="57"/>
        <v>13703.813866323997</v>
      </c>
      <c r="I439" s="211">
        <f t="shared" si="58"/>
        <v>110</v>
      </c>
      <c r="K439" s="202">
        <f>INDEX('LECI_17-18'!$L$1:$L$506,MATCH('Base Analysis'!$A439,'LECI_17-18'!A:A,0))</f>
        <v>184727561.66</v>
      </c>
      <c r="L439" s="203">
        <f>INDEX('BEFC_17-18'!$T$1:$T$506,MATCH('Base Analysis'!$A439,'BEFC_17-18'!A:A,0))</f>
        <v>12856.076999999999</v>
      </c>
      <c r="M439" s="203">
        <f>INDEX('BEFC_17-18'!$Z$1:$Z$506,MATCH('Base Analysis'!$A439,'BEFC_17-18'!A:A,0))</f>
        <v>623.93399999999997</v>
      </c>
      <c r="O439" s="202">
        <f>INDEX('BEFC_17-18'!$AF$1:$AF$505,MATCH('Base Analysis'!$A439,'BEFC_17-18'!A:A,0))</f>
        <v>13508744.74</v>
      </c>
      <c r="P439" s="203">
        <f>INDEX('BEFC_17-18'!$AC$1:$AC$506,MATCH('Base Analysis'!$A439,'BEFC_17-18'!A:A,0))</f>
        <v>7236.0209999999997</v>
      </c>
      <c r="Q439" s="201">
        <f t="shared" si="59"/>
        <v>13460574.674299581</v>
      </c>
      <c r="R439" s="201">
        <f t="shared" si="60"/>
        <v>48170.065700419247</v>
      </c>
      <c r="S439" s="204">
        <f t="shared" si="61"/>
        <v>1.0035786039501264</v>
      </c>
      <c r="U439" s="203">
        <f t="shared" si="62"/>
        <v>13480.010999999999</v>
      </c>
      <c r="V439" s="202"/>
    </row>
    <row r="440" spans="1:22" x14ac:dyDescent="0.2">
      <c r="A440" s="199">
        <v>124153503</v>
      </c>
      <c r="B440" s="200" t="s">
        <v>502</v>
      </c>
      <c r="C440" s="200" t="s">
        <v>499</v>
      </c>
      <c r="D440" s="197">
        <f>INDEX('BEFC_17-18'!$F$1:$F$505,MATCH('Base Analysis'!$A440,'BEFC_17-18'!A:A,0))</f>
        <v>0.5504</v>
      </c>
      <c r="E440" s="197">
        <f t="shared" si="54"/>
        <v>483</v>
      </c>
      <c r="F440" s="201">
        <f t="shared" si="55"/>
        <v>19554.951626578495</v>
      </c>
      <c r="G440" s="211">
        <f t="shared" si="56"/>
        <v>23</v>
      </c>
      <c r="H440" s="202">
        <f t="shared" si="57"/>
        <v>18233.597590681195</v>
      </c>
      <c r="I440" s="211">
        <f t="shared" si="58"/>
        <v>16</v>
      </c>
      <c r="K440" s="202">
        <f>INDEX('LECI_17-18'!$L$1:$L$506,MATCH('Base Analysis'!$A440,'LECI_17-18'!A:A,0))</f>
        <v>78185976.439999998</v>
      </c>
      <c r="L440" s="203">
        <f>INDEX('BEFC_17-18'!$T$1:$T$506,MATCH('Base Analysis'!$A440,'BEFC_17-18'!A:A,0))</f>
        <v>3998.27</v>
      </c>
      <c r="M440" s="203">
        <f>INDEX('BEFC_17-18'!$Z$1:$Z$506,MATCH('Base Analysis'!$A440,'BEFC_17-18'!A:A,0))</f>
        <v>289.74700000000001</v>
      </c>
      <c r="O440" s="202">
        <f>INDEX('BEFC_17-18'!$AF$1:$AF$505,MATCH('Base Analysis'!$A440,'BEFC_17-18'!A:A,0))</f>
        <v>2277607.7200000002</v>
      </c>
      <c r="P440" s="203">
        <f>INDEX('BEFC_17-18'!$AC$1:$AC$506,MATCH('Base Analysis'!$A440,'BEFC_17-18'!A:A,0))</f>
        <v>2044.992</v>
      </c>
      <c r="Q440" s="201">
        <f t="shared" si="59"/>
        <v>3804130.408735028</v>
      </c>
      <c r="R440" s="201">
        <f t="shared" si="60"/>
        <v>-1526522.6887350278</v>
      </c>
      <c r="S440" s="204">
        <f t="shared" si="61"/>
        <v>0.5987196744807084</v>
      </c>
      <c r="U440" s="203">
        <f t="shared" si="62"/>
        <v>4288.0169999999998</v>
      </c>
      <c r="V440" s="202"/>
    </row>
    <row r="441" spans="1:22" x14ac:dyDescent="0.2">
      <c r="A441" s="199">
        <v>124154003</v>
      </c>
      <c r="B441" s="200" t="s">
        <v>503</v>
      </c>
      <c r="C441" s="200" t="s">
        <v>499</v>
      </c>
      <c r="D441" s="197">
        <f>INDEX('BEFC_17-18'!$F$1:$F$505,MATCH('Base Analysis'!$A441,'BEFC_17-18'!A:A,0))</f>
        <v>0.56010000000000004</v>
      </c>
      <c r="E441" s="197">
        <f t="shared" si="54"/>
        <v>480</v>
      </c>
      <c r="F441" s="201">
        <f t="shared" si="55"/>
        <v>16050.452648654369</v>
      </c>
      <c r="G441" s="211">
        <f t="shared" si="56"/>
        <v>115</v>
      </c>
      <c r="H441" s="202">
        <f t="shared" si="57"/>
        <v>13448.923348193519</v>
      </c>
      <c r="I441" s="211">
        <f t="shared" si="58"/>
        <v>129</v>
      </c>
      <c r="K441" s="202">
        <f>INDEX('LECI_17-18'!$L$1:$L$506,MATCH('Base Analysis'!$A441,'LECI_17-18'!A:A,0))</f>
        <v>71002676.290000007</v>
      </c>
      <c r="L441" s="203">
        <f>INDEX('BEFC_17-18'!$T$1:$T$506,MATCH('Base Analysis'!$A441,'BEFC_17-18'!A:A,0))</f>
        <v>4423.7179999999998</v>
      </c>
      <c r="M441" s="203">
        <f>INDEX('BEFC_17-18'!$Z$1:$Z$506,MATCH('Base Analysis'!$A441,'BEFC_17-18'!A:A,0))</f>
        <v>855.71400000000006</v>
      </c>
      <c r="O441" s="202">
        <f>INDEX('BEFC_17-18'!$AF$1:$AF$505,MATCH('Base Analysis'!$A441,'BEFC_17-18'!A:A,0))</f>
        <v>5118283.8899999997</v>
      </c>
      <c r="P441" s="203">
        <f>INDEX('BEFC_17-18'!$AC$1:$AC$506,MATCH('Base Analysis'!$A441,'BEFC_17-18'!A:A,0))</f>
        <v>3512.4569999999999</v>
      </c>
      <c r="Q441" s="201">
        <f t="shared" si="59"/>
        <v>6533934.8433021791</v>
      </c>
      <c r="R441" s="201">
        <f t="shared" si="60"/>
        <v>-1415650.9533021795</v>
      </c>
      <c r="S441" s="204">
        <f t="shared" si="61"/>
        <v>0.78333867917992206</v>
      </c>
      <c r="U441" s="203">
        <f t="shared" si="62"/>
        <v>5279.4319999999998</v>
      </c>
      <c r="V441" s="202"/>
    </row>
    <row r="442" spans="1:22" x14ac:dyDescent="0.2">
      <c r="A442" s="199">
        <v>124156503</v>
      </c>
      <c r="B442" s="200" t="s">
        <v>504</v>
      </c>
      <c r="C442" s="200" t="s">
        <v>499</v>
      </c>
      <c r="D442" s="197">
        <f>INDEX('BEFC_17-18'!$F$1:$F$505,MATCH('Base Analysis'!$A442,'BEFC_17-18'!A:A,0))</f>
        <v>0.81079999999999997</v>
      </c>
      <c r="E442" s="197">
        <f t="shared" si="54"/>
        <v>404</v>
      </c>
      <c r="F442" s="201">
        <f t="shared" si="55"/>
        <v>16496.490416052802</v>
      </c>
      <c r="G442" s="211">
        <f t="shared" si="56"/>
        <v>95</v>
      </c>
      <c r="H442" s="202">
        <f t="shared" si="57"/>
        <v>14731.436214688381</v>
      </c>
      <c r="I442" s="211">
        <f t="shared" si="58"/>
        <v>68</v>
      </c>
      <c r="K442" s="202">
        <f>INDEX('LECI_17-18'!$L$1:$L$506,MATCH('Base Analysis'!$A442,'LECI_17-18'!A:A,0))</f>
        <v>43164964.270000003</v>
      </c>
      <c r="L442" s="203">
        <f>INDEX('BEFC_17-18'!$T$1:$T$506,MATCH('Base Analysis'!$A442,'BEFC_17-18'!A:A,0))</f>
        <v>2616.6149999999998</v>
      </c>
      <c r="M442" s="203">
        <f>INDEX('BEFC_17-18'!$Z$1:$Z$506,MATCH('Base Analysis'!$A442,'BEFC_17-18'!A:A,0))</f>
        <v>313.51100000000002</v>
      </c>
      <c r="O442" s="202">
        <f>INDEX('BEFC_17-18'!$AF$1:$AF$505,MATCH('Base Analysis'!$A442,'BEFC_17-18'!A:A,0))</f>
        <v>5763111.6100000003</v>
      </c>
      <c r="P442" s="203">
        <f>INDEX('BEFC_17-18'!$AC$1:$AC$506,MATCH('Base Analysis'!$A442,'BEFC_17-18'!A:A,0))</f>
        <v>3256.2060000000001</v>
      </c>
      <c r="Q442" s="201">
        <f t="shared" si="59"/>
        <v>6057252.1856835876</v>
      </c>
      <c r="R442" s="201">
        <f t="shared" si="60"/>
        <v>-294140.57568358723</v>
      </c>
      <c r="S442" s="204">
        <f t="shared" si="61"/>
        <v>0.95143993238736313</v>
      </c>
      <c r="U442" s="203">
        <f t="shared" si="62"/>
        <v>2930.1259999999997</v>
      </c>
      <c r="V442" s="202"/>
    </row>
    <row r="443" spans="1:22" x14ac:dyDescent="0.2">
      <c r="A443" s="199">
        <v>124156603</v>
      </c>
      <c r="B443" s="200" t="s">
        <v>505</v>
      </c>
      <c r="C443" s="200" t="s">
        <v>499</v>
      </c>
      <c r="D443" s="197">
        <f>INDEX('BEFC_17-18'!$F$1:$F$505,MATCH('Base Analysis'!$A443,'BEFC_17-18'!A:A,0))</f>
        <v>0.62229999999999996</v>
      </c>
      <c r="E443" s="197">
        <f t="shared" si="54"/>
        <v>469</v>
      </c>
      <c r="F443" s="201">
        <f t="shared" si="55"/>
        <v>16036.864995230259</v>
      </c>
      <c r="G443" s="211">
        <f t="shared" si="56"/>
        <v>117</v>
      </c>
      <c r="H443" s="202">
        <f t="shared" si="57"/>
        <v>15121.069580762067</v>
      </c>
      <c r="I443" s="211">
        <f t="shared" si="58"/>
        <v>58</v>
      </c>
      <c r="K443" s="202">
        <f>INDEX('LECI_17-18'!$L$1:$L$506,MATCH('Base Analysis'!$A443,'LECI_17-18'!A:A,0))</f>
        <v>85585011.890000001</v>
      </c>
      <c r="L443" s="203">
        <f>INDEX('BEFC_17-18'!$T$1:$T$506,MATCH('Base Analysis'!$A443,'BEFC_17-18'!A:A,0))</f>
        <v>5336.7669999999998</v>
      </c>
      <c r="M443" s="203">
        <f>INDEX('BEFC_17-18'!$Z$1:$Z$506,MATCH('Base Analysis'!$A443,'BEFC_17-18'!A:A,0))</f>
        <v>323.21699999999998</v>
      </c>
      <c r="O443" s="202">
        <f>INDEX('BEFC_17-18'!$AF$1:$AF$505,MATCH('Base Analysis'!$A443,'BEFC_17-18'!A:A,0))</f>
        <v>5322979</v>
      </c>
      <c r="P443" s="203">
        <f>INDEX('BEFC_17-18'!$AC$1:$AC$506,MATCH('Base Analysis'!$A443,'BEFC_17-18'!A:A,0))</f>
        <v>3793.6370000000002</v>
      </c>
      <c r="Q443" s="201">
        <f t="shared" si="59"/>
        <v>7056990.8691096725</v>
      </c>
      <c r="R443" s="201">
        <f t="shared" si="60"/>
        <v>-1734011.8691096725</v>
      </c>
      <c r="S443" s="204">
        <f t="shared" si="61"/>
        <v>0.75428452420139802</v>
      </c>
      <c r="U443" s="203">
        <f t="shared" si="62"/>
        <v>5659.9839999999995</v>
      </c>
      <c r="V443" s="202"/>
    </row>
    <row r="444" spans="1:22" x14ac:dyDescent="0.2">
      <c r="A444" s="199">
        <v>124156703</v>
      </c>
      <c r="B444" s="200" t="s">
        <v>506</v>
      </c>
      <c r="C444" s="200" t="s">
        <v>499</v>
      </c>
      <c r="D444" s="197">
        <f>INDEX('BEFC_17-18'!$F$1:$F$505,MATCH('Base Analysis'!$A444,'BEFC_17-18'!A:A,0))</f>
        <v>0.80049999999999999</v>
      </c>
      <c r="E444" s="197">
        <f t="shared" si="54"/>
        <v>411</v>
      </c>
      <c r="F444" s="201">
        <f t="shared" si="55"/>
        <v>12417.841212897654</v>
      </c>
      <c r="G444" s="211">
        <f t="shared" si="56"/>
        <v>428</v>
      </c>
      <c r="H444" s="202">
        <f t="shared" si="57"/>
        <v>10341.241157691378</v>
      </c>
      <c r="I444" s="211">
        <f t="shared" si="58"/>
        <v>419</v>
      </c>
      <c r="K444" s="202">
        <f>INDEX('LECI_17-18'!$L$1:$L$506,MATCH('Base Analysis'!$A444,'LECI_17-18'!A:A,0))</f>
        <v>54144308.509999998</v>
      </c>
      <c r="L444" s="203">
        <f>INDEX('BEFC_17-18'!$T$1:$T$506,MATCH('Base Analysis'!$A444,'BEFC_17-18'!A:A,0))</f>
        <v>4360.2030000000004</v>
      </c>
      <c r="M444" s="203">
        <f>INDEX('BEFC_17-18'!$Z$1:$Z$506,MATCH('Base Analysis'!$A444,'BEFC_17-18'!A:A,0))</f>
        <v>875.56200000000001</v>
      </c>
      <c r="O444" s="202">
        <f>INDEX('BEFC_17-18'!$AF$1:$AF$505,MATCH('Base Analysis'!$A444,'BEFC_17-18'!A:A,0))</f>
        <v>11709971.949999999</v>
      </c>
      <c r="P444" s="203">
        <f>INDEX('BEFC_17-18'!$AC$1:$AC$506,MATCH('Base Analysis'!$A444,'BEFC_17-18'!A:A,0))</f>
        <v>6437.0069999999996</v>
      </c>
      <c r="Q444" s="201">
        <f t="shared" si="59"/>
        <v>11974234.652233474</v>
      </c>
      <c r="R444" s="201">
        <f t="shared" si="60"/>
        <v>-264262.7022334747</v>
      </c>
      <c r="S444" s="204">
        <f t="shared" si="61"/>
        <v>0.97793072293065653</v>
      </c>
      <c r="U444" s="203">
        <f t="shared" si="62"/>
        <v>5235.7650000000003</v>
      </c>
      <c r="V444" s="202"/>
    </row>
    <row r="445" spans="1:22" x14ac:dyDescent="0.2">
      <c r="A445" s="199">
        <v>124157203</v>
      </c>
      <c r="B445" s="200" t="s">
        <v>507</v>
      </c>
      <c r="C445" s="200" t="s">
        <v>499</v>
      </c>
      <c r="D445" s="197">
        <f>INDEX('BEFC_17-18'!$F$1:$F$505,MATCH('Base Analysis'!$A445,'BEFC_17-18'!A:A,0))</f>
        <v>0.75860000000000005</v>
      </c>
      <c r="E445" s="197">
        <f t="shared" si="54"/>
        <v>434</v>
      </c>
      <c r="F445" s="201">
        <f t="shared" si="55"/>
        <v>17589.769779134964</v>
      </c>
      <c r="G445" s="211">
        <f t="shared" si="56"/>
        <v>60</v>
      </c>
      <c r="H445" s="202">
        <f t="shared" si="57"/>
        <v>15384.659532314852</v>
      </c>
      <c r="I445" s="211">
        <f t="shared" si="58"/>
        <v>50</v>
      </c>
      <c r="K445" s="202">
        <f>INDEX('LECI_17-18'!$L$1:$L$506,MATCH('Base Analysis'!$A445,'LECI_17-18'!A:A,0))</f>
        <v>72947378.560000002</v>
      </c>
      <c r="L445" s="203">
        <f>INDEX('BEFC_17-18'!$T$1:$T$506,MATCH('Base Analysis'!$A445,'BEFC_17-18'!A:A,0))</f>
        <v>4147.1480000000001</v>
      </c>
      <c r="M445" s="203">
        <f>INDEX('BEFC_17-18'!$Z$1:$Z$506,MATCH('Base Analysis'!$A445,'BEFC_17-18'!A:A,0))</f>
        <v>594.41800000000001</v>
      </c>
      <c r="O445" s="202">
        <f>INDEX('BEFC_17-18'!$AF$1:$AF$505,MATCH('Base Analysis'!$A445,'BEFC_17-18'!A:A,0))</f>
        <v>4208034.17</v>
      </c>
      <c r="P445" s="203">
        <f>INDEX('BEFC_17-18'!$AC$1:$AC$506,MATCH('Base Analysis'!$A445,'BEFC_17-18'!A:A,0))</f>
        <v>3853.1529999999998</v>
      </c>
      <c r="Q445" s="201">
        <f t="shared" si="59"/>
        <v>7167703.5884779012</v>
      </c>
      <c r="R445" s="201">
        <f t="shared" si="60"/>
        <v>-2959669.4184779013</v>
      </c>
      <c r="S445" s="204">
        <f t="shared" si="61"/>
        <v>0.58708261552060048</v>
      </c>
      <c r="U445" s="203">
        <f t="shared" si="62"/>
        <v>4741.5659999999998</v>
      </c>
      <c r="V445" s="202"/>
    </row>
    <row r="446" spans="1:22" x14ac:dyDescent="0.2">
      <c r="A446" s="199">
        <v>124157802</v>
      </c>
      <c r="B446" s="200" t="s">
        <v>508</v>
      </c>
      <c r="C446" s="200" t="s">
        <v>499</v>
      </c>
      <c r="D446" s="197">
        <f>INDEX('BEFC_17-18'!$F$1:$F$505,MATCH('Base Analysis'!$A446,'BEFC_17-18'!A:A,0))</f>
        <v>0.45200000000000001</v>
      </c>
      <c r="E446" s="197">
        <f t="shared" si="54"/>
        <v>500</v>
      </c>
      <c r="F446" s="201">
        <f t="shared" si="55"/>
        <v>18073.448257583765</v>
      </c>
      <c r="G446" s="211">
        <f t="shared" si="56"/>
        <v>46</v>
      </c>
      <c r="H446" s="202">
        <f t="shared" si="57"/>
        <v>17072.473992201893</v>
      </c>
      <c r="I446" s="211">
        <f t="shared" si="58"/>
        <v>24</v>
      </c>
      <c r="K446" s="202">
        <f>INDEX('LECI_17-18'!$L$1:$L$506,MATCH('Base Analysis'!$A446,'LECI_17-18'!A:A,0))</f>
        <v>117973168.36</v>
      </c>
      <c r="L446" s="203">
        <f>INDEX('BEFC_17-18'!$T$1:$T$506,MATCH('Base Analysis'!$A446,'BEFC_17-18'!A:A,0))</f>
        <v>6527.43</v>
      </c>
      <c r="M446" s="203">
        <f>INDEX('BEFC_17-18'!$Z$1:$Z$506,MATCH('Base Analysis'!$A446,'BEFC_17-18'!A:A,0))</f>
        <v>382.709</v>
      </c>
      <c r="O446" s="202">
        <f>INDEX('BEFC_17-18'!$AF$1:$AF$505,MATCH('Base Analysis'!$A446,'BEFC_17-18'!A:A,0))</f>
        <v>3186362.63</v>
      </c>
      <c r="P446" s="203">
        <f>INDEX('BEFC_17-18'!$AC$1:$AC$506,MATCH('Base Analysis'!$A446,'BEFC_17-18'!A:A,0))</f>
        <v>2361.0320000000002</v>
      </c>
      <c r="Q446" s="201">
        <f t="shared" si="59"/>
        <v>4392033.6251664953</v>
      </c>
      <c r="R446" s="201">
        <f t="shared" si="60"/>
        <v>-1205670.9951664954</v>
      </c>
      <c r="S446" s="204">
        <f t="shared" si="61"/>
        <v>0.72548684776501671</v>
      </c>
      <c r="U446" s="203">
        <f t="shared" si="62"/>
        <v>6910.1390000000001</v>
      </c>
      <c r="V446" s="202"/>
    </row>
    <row r="447" spans="1:22" x14ac:dyDescent="0.2">
      <c r="A447" s="199">
        <v>124158503</v>
      </c>
      <c r="B447" s="200" t="s">
        <v>509</v>
      </c>
      <c r="C447" s="200" t="s">
        <v>499</v>
      </c>
      <c r="D447" s="197">
        <f>INDEX('BEFC_17-18'!$F$1:$F$505,MATCH('Base Analysis'!$A447,'BEFC_17-18'!A:A,0))</f>
        <v>0.45689999999999997</v>
      </c>
      <c r="E447" s="197">
        <f t="shared" si="54"/>
        <v>499</v>
      </c>
      <c r="F447" s="201">
        <f t="shared" si="55"/>
        <v>17449.024313702161</v>
      </c>
      <c r="G447" s="211">
        <f t="shared" si="56"/>
        <v>67</v>
      </c>
      <c r="H447" s="202">
        <f t="shared" si="57"/>
        <v>16717.435205207057</v>
      </c>
      <c r="I447" s="211">
        <f t="shared" si="58"/>
        <v>29</v>
      </c>
      <c r="K447" s="202">
        <f>INDEX('LECI_17-18'!$L$1:$L$506,MATCH('Base Analysis'!$A447,'LECI_17-18'!A:A,0))</f>
        <v>69224257.829999998</v>
      </c>
      <c r="L447" s="203">
        <f>INDEX('BEFC_17-18'!$T$1:$T$506,MATCH('Base Analysis'!$A447,'BEFC_17-18'!A:A,0))</f>
        <v>3967.2280000000001</v>
      </c>
      <c r="M447" s="203">
        <f>INDEX('BEFC_17-18'!$Z$1:$Z$506,MATCH('Base Analysis'!$A447,'BEFC_17-18'!A:A,0))</f>
        <v>173.614</v>
      </c>
      <c r="O447" s="202">
        <f>INDEX('BEFC_17-18'!$AF$1:$AF$505,MATCH('Base Analysis'!$A447,'BEFC_17-18'!A:A,0))</f>
        <v>3005342.63</v>
      </c>
      <c r="P447" s="203">
        <f>INDEX('BEFC_17-18'!$AC$1:$AC$506,MATCH('Base Analysis'!$A447,'BEFC_17-18'!A:A,0))</f>
        <v>1762.3889999999999</v>
      </c>
      <c r="Q447" s="201">
        <f t="shared" si="59"/>
        <v>3278427.2930750423</v>
      </c>
      <c r="R447" s="201">
        <f t="shared" si="60"/>
        <v>-273084.66307504242</v>
      </c>
      <c r="S447" s="204">
        <f t="shared" si="61"/>
        <v>0.91670254098607773</v>
      </c>
      <c r="U447" s="203">
        <f t="shared" si="62"/>
        <v>4140.8419999999996</v>
      </c>
      <c r="V447" s="202"/>
    </row>
    <row r="448" spans="1:22" x14ac:dyDescent="0.2">
      <c r="A448" s="199">
        <v>124159002</v>
      </c>
      <c r="B448" s="200" t="s">
        <v>510</v>
      </c>
      <c r="C448" s="200" t="s">
        <v>499</v>
      </c>
      <c r="D448" s="197">
        <f>INDEX('BEFC_17-18'!$F$1:$F$505,MATCH('Base Analysis'!$A448,'BEFC_17-18'!A:A,0))</f>
        <v>0.61619999999999997</v>
      </c>
      <c r="E448" s="197">
        <f t="shared" si="54"/>
        <v>471</v>
      </c>
      <c r="F448" s="201">
        <f t="shared" si="55"/>
        <v>16269.151988895923</v>
      </c>
      <c r="G448" s="211">
        <f t="shared" si="56"/>
        <v>108</v>
      </c>
      <c r="H448" s="202">
        <f t="shared" si="57"/>
        <v>15158.898483632231</v>
      </c>
      <c r="I448" s="211">
        <f t="shared" si="58"/>
        <v>57</v>
      </c>
      <c r="K448" s="202">
        <f>INDEX('LECI_17-18'!$L$1:$L$506,MATCH('Base Analysis'!$A448,'LECI_17-18'!A:A,0))</f>
        <v>195697301.68000001</v>
      </c>
      <c r="L448" s="203">
        <f>INDEX('BEFC_17-18'!$T$1:$T$506,MATCH('Base Analysis'!$A448,'BEFC_17-18'!A:A,0))</f>
        <v>12028.734</v>
      </c>
      <c r="M448" s="203">
        <f>INDEX('BEFC_17-18'!$Z$1:$Z$506,MATCH('Base Analysis'!$A448,'BEFC_17-18'!A:A,0))</f>
        <v>880.99699999999996</v>
      </c>
      <c r="O448" s="202">
        <f>INDEX('BEFC_17-18'!$AF$1:$AF$505,MATCH('Base Analysis'!$A448,'BEFC_17-18'!A:A,0))</f>
        <v>7247318.1200000001</v>
      </c>
      <c r="P448" s="203">
        <f>INDEX('BEFC_17-18'!$AC$1:$AC$506,MATCH('Base Analysis'!$A448,'BEFC_17-18'!A:A,0))</f>
        <v>6326.5829999999996</v>
      </c>
      <c r="Q448" s="201">
        <f t="shared" si="59"/>
        <v>11768821.967854192</v>
      </c>
      <c r="R448" s="201">
        <f t="shared" si="60"/>
        <v>-4521503.8478541924</v>
      </c>
      <c r="S448" s="204">
        <f t="shared" si="61"/>
        <v>0.61580658963111179</v>
      </c>
      <c r="U448" s="203">
        <f t="shared" si="62"/>
        <v>12909.731</v>
      </c>
      <c r="V448" s="202"/>
    </row>
    <row r="449" spans="1:22" x14ac:dyDescent="0.2">
      <c r="A449" s="199">
        <v>125231232</v>
      </c>
      <c r="B449" s="200" t="s">
        <v>511</v>
      </c>
      <c r="C449" s="200" t="s">
        <v>512</v>
      </c>
      <c r="D449" s="197">
        <f>INDEX('BEFC_17-18'!$F$1:$F$505,MATCH('Base Analysis'!$A449,'BEFC_17-18'!A:A,0))</f>
        <v>1.8415999999999999</v>
      </c>
      <c r="E449" s="197">
        <f t="shared" si="54"/>
        <v>6</v>
      </c>
      <c r="F449" s="201">
        <f t="shared" si="55"/>
        <v>16948.753894852602</v>
      </c>
      <c r="G449" s="211">
        <f t="shared" si="56"/>
        <v>81</v>
      </c>
      <c r="H449" s="202">
        <f t="shared" si="57"/>
        <v>10522.075141599917</v>
      </c>
      <c r="I449" s="211">
        <f t="shared" si="58"/>
        <v>401</v>
      </c>
      <c r="K449" s="202">
        <f>INDEX('LECI_17-18'!$L$1:$L$506,MATCH('Base Analysis'!$A449,'LECI_17-18'!A:A,0))</f>
        <v>119749980</v>
      </c>
      <c r="L449" s="203">
        <f>INDEX('BEFC_17-18'!$T$1:$T$506,MATCH('Base Analysis'!$A449,'BEFC_17-18'!A:A,0))</f>
        <v>7065.415</v>
      </c>
      <c r="M449" s="203">
        <f>INDEX('BEFC_17-18'!$Z$1:$Z$506,MATCH('Base Analysis'!$A449,'BEFC_17-18'!A:A,0))</f>
        <v>4315.4179999999997</v>
      </c>
      <c r="O449" s="202">
        <f>INDEX('BEFC_17-18'!$AF$1:$AF$505,MATCH('Base Analysis'!$A449,'BEFC_17-18'!A:A,0))</f>
        <v>71600779.730000004</v>
      </c>
      <c r="P449" s="203">
        <f>INDEX('BEFC_17-18'!$AC$1:$AC$506,MATCH('Base Analysis'!$A449,'BEFC_17-18'!A:A,0))</f>
        <v>35878.188000000002</v>
      </c>
      <c r="Q449" s="201">
        <f t="shared" si="59"/>
        <v>66741242.010292552</v>
      </c>
      <c r="R449" s="201">
        <f t="shared" si="60"/>
        <v>4859537.7197074518</v>
      </c>
      <c r="S449" s="204">
        <f t="shared" si="61"/>
        <v>1.0728116165257764</v>
      </c>
      <c r="U449" s="203">
        <f t="shared" si="62"/>
        <v>11380.832999999999</v>
      </c>
      <c r="V449" s="202"/>
    </row>
    <row r="450" spans="1:22" x14ac:dyDescent="0.2">
      <c r="A450" s="199">
        <v>125231303</v>
      </c>
      <c r="B450" s="200" t="s">
        <v>513</v>
      </c>
      <c r="C450" s="200" t="s">
        <v>512</v>
      </c>
      <c r="D450" s="197">
        <f>INDEX('BEFC_17-18'!$F$1:$F$505,MATCH('Base Analysis'!$A450,'BEFC_17-18'!A:A,0))</f>
        <v>0.97130000000000005</v>
      </c>
      <c r="E450" s="197">
        <f t="shared" ref="E450:E501" si="63">RANK(D450,$D$2:$D$501)</f>
        <v>298</v>
      </c>
      <c r="F450" s="201">
        <f t="shared" ref="F450:F501" si="64">K450/L450</f>
        <v>18301.774756615596</v>
      </c>
      <c r="G450" s="211">
        <f t="shared" ref="G450:G501" si="65">RANK(F450,$F$2:$F$501,0)</f>
        <v>40</v>
      </c>
      <c r="H450" s="202">
        <f t="shared" ref="H450:H501" si="66">K450/(L450+M450)</f>
        <v>15892.141044844866</v>
      </c>
      <c r="I450" s="211">
        <f t="shared" ref="I450:I501" si="67">RANK(H450,$H$2:$H$501,0)</f>
        <v>39</v>
      </c>
      <c r="K450" s="202">
        <f>INDEX('LECI_17-18'!$L$1:$L$506,MATCH('Base Analysis'!$A450,'LECI_17-18'!A:A,0))</f>
        <v>62968079.630000003</v>
      </c>
      <c r="L450" s="203">
        <f>INDEX('BEFC_17-18'!$T$1:$T$506,MATCH('Base Analysis'!$A450,'BEFC_17-18'!A:A,0))</f>
        <v>3440.5450000000001</v>
      </c>
      <c r="M450" s="203">
        <f>INDEX('BEFC_17-18'!$Z$1:$Z$506,MATCH('Base Analysis'!$A450,'BEFC_17-18'!A:A,0))</f>
        <v>521.66999999999996</v>
      </c>
      <c r="O450" s="202">
        <f>INDEX('BEFC_17-18'!$AF$1:$AF$505,MATCH('Base Analysis'!$A450,'BEFC_17-18'!A:A,0))</f>
        <v>9800529.0500000007</v>
      </c>
      <c r="P450" s="203">
        <f>INDEX('BEFC_17-18'!$AC$1:$AC$506,MATCH('Base Analysis'!$A450,'BEFC_17-18'!A:A,0))</f>
        <v>5317.5640000000003</v>
      </c>
      <c r="Q450" s="201">
        <f t="shared" ref="Q450:Q501" si="68">(P450/$P$503)*$O$503</f>
        <v>9891826.9180489071</v>
      </c>
      <c r="R450" s="201">
        <f t="shared" ref="R450:R501" si="69">O450-Q450</f>
        <v>-91297.868048906326</v>
      </c>
      <c r="S450" s="204">
        <f t="shared" ref="S450:S501" si="70">O450/Q450</f>
        <v>0.99077037348052244</v>
      </c>
      <c r="U450" s="203">
        <f t="shared" ref="U450:U501" si="71">L450+M450</f>
        <v>3962.2150000000001</v>
      </c>
      <c r="V450" s="202"/>
    </row>
    <row r="451" spans="1:22" x14ac:dyDescent="0.2">
      <c r="A451" s="199">
        <v>125234103</v>
      </c>
      <c r="B451" s="200" t="s">
        <v>514</v>
      </c>
      <c r="C451" s="200" t="s">
        <v>512</v>
      </c>
      <c r="D451" s="197">
        <f>INDEX('BEFC_17-18'!$F$1:$F$505,MATCH('Base Analysis'!$A451,'BEFC_17-18'!A:A,0))</f>
        <v>0.54969999999999997</v>
      </c>
      <c r="E451" s="197">
        <f t="shared" si="63"/>
        <v>484</v>
      </c>
      <c r="F451" s="201">
        <f t="shared" si="64"/>
        <v>17512.646479644947</v>
      </c>
      <c r="G451" s="211">
        <f t="shared" si="65"/>
        <v>63</v>
      </c>
      <c r="H451" s="202">
        <f t="shared" si="66"/>
        <v>16905.312848134894</v>
      </c>
      <c r="I451" s="211">
        <f t="shared" si="67"/>
        <v>25</v>
      </c>
      <c r="K451" s="202">
        <f>INDEX('LECI_17-18'!$L$1:$L$506,MATCH('Base Analysis'!$A451,'LECI_17-18'!A:A,0))</f>
        <v>82111352.909999996</v>
      </c>
      <c r="L451" s="203">
        <f>INDEX('BEFC_17-18'!$T$1:$T$506,MATCH('Base Analysis'!$A451,'BEFC_17-18'!A:A,0))</f>
        <v>4688.6890000000003</v>
      </c>
      <c r="M451" s="203">
        <f>INDEX('BEFC_17-18'!$Z$1:$Z$506,MATCH('Base Analysis'!$A451,'BEFC_17-18'!A:A,0))</f>
        <v>168.44399999999999</v>
      </c>
      <c r="O451" s="202">
        <f>INDEX('BEFC_17-18'!$AF$1:$AF$505,MATCH('Base Analysis'!$A451,'BEFC_17-18'!A:A,0))</f>
        <v>3781398.68</v>
      </c>
      <c r="P451" s="203">
        <f>INDEX('BEFC_17-18'!$AC$1:$AC$506,MATCH('Base Analysis'!$A451,'BEFC_17-18'!A:A,0))</f>
        <v>2746.6959999999999</v>
      </c>
      <c r="Q451" s="201">
        <f t="shared" si="68"/>
        <v>5109452.6419422999</v>
      </c>
      <c r="R451" s="201">
        <f t="shared" si="69"/>
        <v>-1328053.9619422997</v>
      </c>
      <c r="S451" s="204">
        <f t="shared" si="70"/>
        <v>0.74007901530574605</v>
      </c>
      <c r="U451" s="203">
        <f t="shared" si="71"/>
        <v>4857.1330000000007</v>
      </c>
      <c r="V451" s="202"/>
    </row>
    <row r="452" spans="1:22" x14ac:dyDescent="0.2">
      <c r="A452" s="199">
        <v>125234502</v>
      </c>
      <c r="B452" s="200" t="s">
        <v>515</v>
      </c>
      <c r="C452" s="200" t="s">
        <v>512</v>
      </c>
      <c r="D452" s="197">
        <f>INDEX('BEFC_17-18'!$F$1:$F$505,MATCH('Base Analysis'!$A452,'BEFC_17-18'!A:A,0))</f>
        <v>0.55910000000000004</v>
      </c>
      <c r="E452" s="197">
        <f t="shared" si="63"/>
        <v>481</v>
      </c>
      <c r="F452" s="201">
        <f t="shared" si="64"/>
        <v>16819.107968043292</v>
      </c>
      <c r="G452" s="211">
        <f t="shared" si="65"/>
        <v>85</v>
      </c>
      <c r="H452" s="202">
        <f t="shared" si="66"/>
        <v>16043.13973209295</v>
      </c>
      <c r="I452" s="211">
        <f t="shared" si="67"/>
        <v>38</v>
      </c>
      <c r="K452" s="202">
        <f>INDEX('LECI_17-18'!$L$1:$L$506,MATCH('Base Analysis'!$A452,'LECI_17-18'!A:A,0))</f>
        <v>97015625.379999995</v>
      </c>
      <c r="L452" s="203">
        <f>INDEX('BEFC_17-18'!$T$1:$T$506,MATCH('Base Analysis'!$A452,'BEFC_17-18'!A:A,0))</f>
        <v>5768.1790000000001</v>
      </c>
      <c r="M452" s="203">
        <f>INDEX('BEFC_17-18'!$Z$1:$Z$506,MATCH('Base Analysis'!$A452,'BEFC_17-18'!A:A,0))</f>
        <v>278.99299999999999</v>
      </c>
      <c r="O452" s="202">
        <f>INDEX('BEFC_17-18'!$AF$1:$AF$505,MATCH('Base Analysis'!$A452,'BEFC_17-18'!A:A,0))</f>
        <v>2999989.77</v>
      </c>
      <c r="P452" s="203">
        <f>INDEX('BEFC_17-18'!$AC$1:$AC$506,MATCH('Base Analysis'!$A452,'BEFC_17-18'!A:A,0))</f>
        <v>2654.6410000000001</v>
      </c>
      <c r="Q452" s="201">
        <f t="shared" si="68"/>
        <v>4938210.2973384559</v>
      </c>
      <c r="R452" s="201">
        <f t="shared" si="69"/>
        <v>-1938220.5273384559</v>
      </c>
      <c r="S452" s="204">
        <f t="shared" si="70"/>
        <v>0.6075054704772096</v>
      </c>
      <c r="U452" s="203">
        <f t="shared" si="71"/>
        <v>6047.1720000000005</v>
      </c>
      <c r="V452" s="202"/>
    </row>
    <row r="453" spans="1:22" x14ac:dyDescent="0.2">
      <c r="A453" s="199">
        <v>125235103</v>
      </c>
      <c r="B453" s="200" t="s">
        <v>516</v>
      </c>
      <c r="C453" s="200" t="s">
        <v>512</v>
      </c>
      <c r="D453" s="197">
        <f>INDEX('BEFC_17-18'!$F$1:$F$505,MATCH('Base Analysis'!$A453,'BEFC_17-18'!A:A,0))</f>
        <v>0.91810000000000003</v>
      </c>
      <c r="E453" s="197">
        <f t="shared" si="63"/>
        <v>332</v>
      </c>
      <c r="F453" s="201">
        <f t="shared" si="64"/>
        <v>17201.8206099325</v>
      </c>
      <c r="G453" s="211">
        <f t="shared" si="65"/>
        <v>74</v>
      </c>
      <c r="H453" s="202">
        <f t="shared" si="66"/>
        <v>15322.279191487094</v>
      </c>
      <c r="I453" s="211">
        <f t="shared" si="67"/>
        <v>52</v>
      </c>
      <c r="K453" s="202">
        <f>INDEX('LECI_17-18'!$L$1:$L$506,MATCH('Base Analysis'!$A453,'LECI_17-18'!A:A,0))</f>
        <v>59258087.369999997</v>
      </c>
      <c r="L453" s="203">
        <f>INDEX('BEFC_17-18'!$T$1:$T$506,MATCH('Base Analysis'!$A453,'BEFC_17-18'!A:A,0))</f>
        <v>3444.873</v>
      </c>
      <c r="M453" s="203">
        <f>INDEX('BEFC_17-18'!$Z$1:$Z$506,MATCH('Base Analysis'!$A453,'BEFC_17-18'!A:A,0))</f>
        <v>422.57299999999998</v>
      </c>
      <c r="O453" s="202">
        <f>INDEX('BEFC_17-18'!$AF$1:$AF$505,MATCH('Base Analysis'!$A453,'BEFC_17-18'!A:A,0))</f>
        <v>8248266.5599999996</v>
      </c>
      <c r="P453" s="203">
        <f>INDEX('BEFC_17-18'!$AC$1:$AC$506,MATCH('Base Analysis'!$A453,'BEFC_17-18'!A:A,0))</f>
        <v>4247.9430000000002</v>
      </c>
      <c r="Q453" s="201">
        <f t="shared" si="68"/>
        <v>7902098.9524032874</v>
      </c>
      <c r="R453" s="201">
        <f t="shared" si="69"/>
        <v>346167.60759671219</v>
      </c>
      <c r="S453" s="204">
        <f t="shared" si="70"/>
        <v>1.0438070454042381</v>
      </c>
      <c r="U453" s="203">
        <f t="shared" si="71"/>
        <v>3867.4459999999999</v>
      </c>
      <c r="V453" s="202"/>
    </row>
    <row r="454" spans="1:22" x14ac:dyDescent="0.2">
      <c r="A454" s="199">
        <v>125235502</v>
      </c>
      <c r="B454" s="200" t="s">
        <v>517</v>
      </c>
      <c r="C454" s="200" t="s">
        <v>512</v>
      </c>
      <c r="D454" s="197">
        <f>INDEX('BEFC_17-18'!$F$1:$F$505,MATCH('Base Analysis'!$A454,'BEFC_17-18'!A:A,0))</f>
        <v>0.67820000000000003</v>
      </c>
      <c r="E454" s="197">
        <f t="shared" si="63"/>
        <v>457</v>
      </c>
      <c r="F454" s="201">
        <f t="shared" si="64"/>
        <v>20013.390060542533</v>
      </c>
      <c r="G454" s="211">
        <f t="shared" si="65"/>
        <v>20</v>
      </c>
      <c r="H454" s="202">
        <f t="shared" si="66"/>
        <v>18279.96693139054</v>
      </c>
      <c r="I454" s="211">
        <f t="shared" si="67"/>
        <v>15</v>
      </c>
      <c r="K454" s="202">
        <f>INDEX('LECI_17-18'!$L$1:$L$506,MATCH('Base Analysis'!$A454,'LECI_17-18'!A:A,0))</f>
        <v>64764771.200000003</v>
      </c>
      <c r="L454" s="203">
        <f>INDEX('BEFC_17-18'!$T$1:$T$506,MATCH('Base Analysis'!$A454,'BEFC_17-18'!A:A,0))</f>
        <v>3236.0720000000001</v>
      </c>
      <c r="M454" s="203">
        <f>INDEX('BEFC_17-18'!$Z$1:$Z$506,MATCH('Base Analysis'!$A454,'BEFC_17-18'!A:A,0))</f>
        <v>306.86500000000001</v>
      </c>
      <c r="O454" s="202">
        <f>INDEX('BEFC_17-18'!$AF$1:$AF$505,MATCH('Base Analysis'!$A454,'BEFC_17-18'!A:A,0))</f>
        <v>2462699.9500000002</v>
      </c>
      <c r="P454" s="203">
        <f>INDEX('BEFC_17-18'!$AC$1:$AC$506,MATCH('Base Analysis'!$A454,'BEFC_17-18'!A:A,0))</f>
        <v>1868.5889999999999</v>
      </c>
      <c r="Q454" s="201">
        <f t="shared" si="68"/>
        <v>3475982.4176954124</v>
      </c>
      <c r="R454" s="201">
        <f t="shared" si="69"/>
        <v>-1013282.4676954122</v>
      </c>
      <c r="S454" s="204">
        <f t="shared" si="70"/>
        <v>0.70849033569990794</v>
      </c>
      <c r="U454" s="203">
        <f t="shared" si="71"/>
        <v>3542.9369999999999</v>
      </c>
      <c r="V454" s="202"/>
    </row>
    <row r="455" spans="1:22" x14ac:dyDescent="0.2">
      <c r="A455" s="199">
        <v>125236903</v>
      </c>
      <c r="B455" s="200" t="s">
        <v>518</v>
      </c>
      <c r="C455" s="200" t="s">
        <v>512</v>
      </c>
      <c r="D455" s="197">
        <f>INDEX('BEFC_17-18'!$F$1:$F$505,MATCH('Base Analysis'!$A455,'BEFC_17-18'!A:A,0))</f>
        <v>0.72370000000000001</v>
      </c>
      <c r="E455" s="197">
        <f t="shared" si="63"/>
        <v>444</v>
      </c>
      <c r="F455" s="201">
        <f t="shared" si="64"/>
        <v>14383.54101052162</v>
      </c>
      <c r="G455" s="211">
        <f t="shared" si="65"/>
        <v>223</v>
      </c>
      <c r="H455" s="202">
        <f t="shared" si="66"/>
        <v>13381.557525248529</v>
      </c>
      <c r="I455" s="211">
        <f t="shared" si="67"/>
        <v>131</v>
      </c>
      <c r="K455" s="202">
        <f>INDEX('LECI_17-18'!$L$1:$L$506,MATCH('Base Analysis'!$A455,'LECI_17-18'!A:A,0))</f>
        <v>48359262.82</v>
      </c>
      <c r="L455" s="203">
        <f>INDEX('BEFC_17-18'!$T$1:$T$506,MATCH('Base Analysis'!$A455,'BEFC_17-18'!A:A,0))</f>
        <v>3362.125</v>
      </c>
      <c r="M455" s="203">
        <f>INDEX('BEFC_17-18'!$Z$1:$Z$506,MATCH('Base Analysis'!$A455,'BEFC_17-18'!A:A,0))</f>
        <v>251.749</v>
      </c>
      <c r="O455" s="202">
        <f>INDEX('BEFC_17-18'!$AF$1:$AF$505,MATCH('Base Analysis'!$A455,'BEFC_17-18'!A:A,0))</f>
        <v>5902283.9199999999</v>
      </c>
      <c r="P455" s="203">
        <f>INDEX('BEFC_17-18'!$AC$1:$AC$506,MATCH('Base Analysis'!$A455,'BEFC_17-18'!A:A,0))</f>
        <v>2421.306</v>
      </c>
      <c r="Q455" s="201">
        <f t="shared" si="68"/>
        <v>4504156.3895861581</v>
      </c>
      <c r="R455" s="201">
        <f t="shared" si="69"/>
        <v>1398127.5304138418</v>
      </c>
      <c r="S455" s="204">
        <f t="shared" si="70"/>
        <v>1.3104083005746392</v>
      </c>
      <c r="U455" s="203">
        <f t="shared" si="71"/>
        <v>3613.8739999999998</v>
      </c>
      <c r="V455" s="202"/>
    </row>
    <row r="456" spans="1:22" x14ac:dyDescent="0.2">
      <c r="A456" s="199">
        <v>125237603</v>
      </c>
      <c r="B456" s="200" t="s">
        <v>519</v>
      </c>
      <c r="C456" s="200" t="s">
        <v>512</v>
      </c>
      <c r="D456" s="197">
        <f>INDEX('BEFC_17-18'!$F$1:$F$505,MATCH('Base Analysis'!$A456,'BEFC_17-18'!A:A,0))</f>
        <v>0.50309999999999999</v>
      </c>
      <c r="E456" s="197">
        <f t="shared" si="63"/>
        <v>491</v>
      </c>
      <c r="F456" s="201">
        <f t="shared" si="64"/>
        <v>20688.187821250314</v>
      </c>
      <c r="G456" s="211">
        <f t="shared" si="65"/>
        <v>10</v>
      </c>
      <c r="H456" s="202">
        <f t="shared" si="66"/>
        <v>19565.340103817329</v>
      </c>
      <c r="I456" s="211">
        <f t="shared" si="67"/>
        <v>5</v>
      </c>
      <c r="K456" s="202">
        <f>INDEX('LECI_17-18'!$L$1:$L$506,MATCH('Base Analysis'!$A456,'LECI_17-18'!A:A,0))</f>
        <v>77826148.989999995</v>
      </c>
      <c r="L456" s="203">
        <f>INDEX('BEFC_17-18'!$T$1:$T$506,MATCH('Base Analysis'!$A456,'BEFC_17-18'!A:A,0))</f>
        <v>3761.864</v>
      </c>
      <c r="M456" s="203">
        <f>INDEX('BEFC_17-18'!$Z$1:$Z$506,MATCH('Base Analysis'!$A456,'BEFC_17-18'!A:A,0))</f>
        <v>215.892</v>
      </c>
      <c r="O456" s="202">
        <f>INDEX('BEFC_17-18'!$AF$1:$AF$505,MATCH('Base Analysis'!$A456,'BEFC_17-18'!A:A,0))</f>
        <v>1848138.87</v>
      </c>
      <c r="P456" s="203">
        <f>INDEX('BEFC_17-18'!$AC$1:$AC$506,MATCH('Base Analysis'!$A456,'BEFC_17-18'!A:A,0))</f>
        <v>1605.126</v>
      </c>
      <c r="Q456" s="201">
        <f t="shared" si="68"/>
        <v>2985883.8696929971</v>
      </c>
      <c r="R456" s="201">
        <f t="shared" si="69"/>
        <v>-1137744.999692997</v>
      </c>
      <c r="S456" s="204">
        <f t="shared" si="70"/>
        <v>0.61895872400088425</v>
      </c>
      <c r="U456" s="203">
        <f t="shared" si="71"/>
        <v>3977.7559999999999</v>
      </c>
      <c r="V456" s="202"/>
    </row>
    <row r="457" spans="1:22" x14ac:dyDescent="0.2">
      <c r="A457" s="199">
        <v>125237702</v>
      </c>
      <c r="B457" s="200" t="s">
        <v>520</v>
      </c>
      <c r="C457" s="200" t="s">
        <v>512</v>
      </c>
      <c r="D457" s="197">
        <f>INDEX('BEFC_17-18'!$F$1:$F$505,MATCH('Base Analysis'!$A457,'BEFC_17-18'!A:A,0))</f>
        <v>0.82540000000000002</v>
      </c>
      <c r="E457" s="197">
        <f t="shared" si="63"/>
        <v>390</v>
      </c>
      <c r="F457" s="201">
        <f t="shared" si="64"/>
        <v>16771.495757693119</v>
      </c>
      <c r="G457" s="211">
        <f t="shared" si="65"/>
        <v>86</v>
      </c>
      <c r="H457" s="202">
        <f t="shared" si="66"/>
        <v>15074.322395048037</v>
      </c>
      <c r="I457" s="211">
        <f t="shared" si="67"/>
        <v>60</v>
      </c>
      <c r="K457" s="202">
        <f>INDEX('LECI_17-18'!$L$1:$L$506,MATCH('Base Analysis'!$A457,'LECI_17-18'!A:A,0))</f>
        <v>91459712.700000003</v>
      </c>
      <c r="L457" s="203">
        <f>INDEX('BEFC_17-18'!$T$1:$T$506,MATCH('Base Analysis'!$A457,'BEFC_17-18'!A:A,0))</f>
        <v>5453.2830000000004</v>
      </c>
      <c r="M457" s="203">
        <f>INDEX('BEFC_17-18'!$Z$1:$Z$506,MATCH('Base Analysis'!$A457,'BEFC_17-18'!A:A,0))</f>
        <v>613.96900000000005</v>
      </c>
      <c r="O457" s="202">
        <f>INDEX('BEFC_17-18'!$AF$1:$AF$505,MATCH('Base Analysis'!$A457,'BEFC_17-18'!A:A,0))</f>
        <v>11161324.9</v>
      </c>
      <c r="P457" s="203">
        <f>INDEX('BEFC_17-18'!$AC$1:$AC$506,MATCH('Base Analysis'!$A457,'BEFC_17-18'!A:A,0))</f>
        <v>5522.5159999999996</v>
      </c>
      <c r="Q457" s="201">
        <f t="shared" si="68"/>
        <v>10273082.265517779</v>
      </c>
      <c r="R457" s="201">
        <f t="shared" si="69"/>
        <v>888242.63448222168</v>
      </c>
      <c r="S457" s="204">
        <f t="shared" si="70"/>
        <v>1.0864631092718553</v>
      </c>
      <c r="U457" s="203">
        <f t="shared" si="71"/>
        <v>6067.2520000000004</v>
      </c>
      <c r="V457" s="202"/>
    </row>
    <row r="458" spans="1:22" x14ac:dyDescent="0.2">
      <c r="A458" s="199">
        <v>125237903</v>
      </c>
      <c r="B458" s="200" t="s">
        <v>521</v>
      </c>
      <c r="C458" s="200" t="s">
        <v>512</v>
      </c>
      <c r="D458" s="197">
        <f>INDEX('BEFC_17-18'!$F$1:$F$505,MATCH('Base Analysis'!$A458,'BEFC_17-18'!A:A,0))</f>
        <v>0.59379999999999999</v>
      </c>
      <c r="E458" s="197">
        <f t="shared" si="63"/>
        <v>476</v>
      </c>
      <c r="F458" s="201">
        <f t="shared" si="64"/>
        <v>20102.922585924494</v>
      </c>
      <c r="G458" s="211">
        <f t="shared" si="65"/>
        <v>19</v>
      </c>
      <c r="H458" s="202">
        <f t="shared" si="66"/>
        <v>19219.198720624427</v>
      </c>
      <c r="I458" s="211">
        <f t="shared" si="67"/>
        <v>7</v>
      </c>
      <c r="K458" s="202">
        <f>INDEX('LECI_17-18'!$L$1:$L$506,MATCH('Base Analysis'!$A458,'LECI_17-18'!A:A,0))</f>
        <v>75051547.579999998</v>
      </c>
      <c r="L458" s="203">
        <f>INDEX('BEFC_17-18'!$T$1:$T$506,MATCH('Base Analysis'!$A458,'BEFC_17-18'!A:A,0))</f>
        <v>3733.3649999999998</v>
      </c>
      <c r="M458" s="203">
        <f>INDEX('BEFC_17-18'!$Z$1:$Z$506,MATCH('Base Analysis'!$A458,'BEFC_17-18'!A:A,0))</f>
        <v>171.66499999999999</v>
      </c>
      <c r="O458" s="202">
        <f>INDEX('BEFC_17-18'!$AF$1:$AF$505,MATCH('Base Analysis'!$A458,'BEFC_17-18'!A:A,0))</f>
        <v>2714970.86</v>
      </c>
      <c r="P458" s="203">
        <f>INDEX('BEFC_17-18'!$AC$1:$AC$506,MATCH('Base Analysis'!$A458,'BEFC_17-18'!A:A,0))</f>
        <v>1545.66</v>
      </c>
      <c r="Q458" s="201">
        <f t="shared" si="68"/>
        <v>2875264.1612120653</v>
      </c>
      <c r="R458" s="201">
        <f t="shared" si="69"/>
        <v>-160293.30121206539</v>
      </c>
      <c r="S458" s="204">
        <f t="shared" si="70"/>
        <v>0.94425093061901699</v>
      </c>
      <c r="U458" s="203">
        <f t="shared" si="71"/>
        <v>3905.0299999999997</v>
      </c>
      <c r="V458" s="202"/>
    </row>
    <row r="459" spans="1:22" x14ac:dyDescent="0.2">
      <c r="A459" s="199">
        <v>125238402</v>
      </c>
      <c r="B459" s="200" t="s">
        <v>522</v>
      </c>
      <c r="C459" s="200" t="s">
        <v>512</v>
      </c>
      <c r="D459" s="197">
        <f>INDEX('BEFC_17-18'!$F$1:$F$505,MATCH('Base Analysis'!$A459,'BEFC_17-18'!A:A,0))</f>
        <v>1.0734999999999999</v>
      </c>
      <c r="E459" s="197">
        <f t="shared" si="63"/>
        <v>220</v>
      </c>
      <c r="F459" s="201">
        <f t="shared" si="64"/>
        <v>14304.774081589088</v>
      </c>
      <c r="G459" s="211">
        <f t="shared" si="65"/>
        <v>236</v>
      </c>
      <c r="H459" s="202">
        <f t="shared" si="66"/>
        <v>11386.709354245633</v>
      </c>
      <c r="I459" s="211">
        <f t="shared" si="67"/>
        <v>298</v>
      </c>
      <c r="K459" s="202">
        <f>INDEX('LECI_17-18'!$L$1:$L$506,MATCH('Base Analysis'!$A459,'LECI_17-18'!A:A,0))</f>
        <v>64732850.57</v>
      </c>
      <c r="L459" s="203">
        <f>INDEX('BEFC_17-18'!$T$1:$T$506,MATCH('Base Analysis'!$A459,'BEFC_17-18'!A:A,0))</f>
        <v>4525.2619999999997</v>
      </c>
      <c r="M459" s="203">
        <f>INDEX('BEFC_17-18'!$Z$1:$Z$506,MATCH('Base Analysis'!$A459,'BEFC_17-18'!A:A,0))</f>
        <v>1159.6859999999999</v>
      </c>
      <c r="O459" s="202">
        <f>INDEX('BEFC_17-18'!$AF$1:$AF$505,MATCH('Base Analysis'!$A459,'BEFC_17-18'!A:A,0))</f>
        <v>14710330.07</v>
      </c>
      <c r="P459" s="203">
        <f>INDEX('BEFC_17-18'!$AC$1:$AC$506,MATCH('Base Analysis'!$A459,'BEFC_17-18'!A:A,0))</f>
        <v>10555.098</v>
      </c>
      <c r="Q459" s="201">
        <f t="shared" si="68"/>
        <v>19634780.609889075</v>
      </c>
      <c r="R459" s="201">
        <f t="shared" si="69"/>
        <v>-4924450.5398890749</v>
      </c>
      <c r="S459" s="204">
        <f t="shared" si="70"/>
        <v>0.7491975776185209</v>
      </c>
      <c r="U459" s="203">
        <f t="shared" si="71"/>
        <v>5684.9479999999994</v>
      </c>
      <c r="V459" s="202"/>
    </row>
    <row r="460" spans="1:22" x14ac:dyDescent="0.2">
      <c r="A460" s="199">
        <v>125238502</v>
      </c>
      <c r="B460" s="200" t="s">
        <v>523</v>
      </c>
      <c r="C460" s="200" t="s">
        <v>512</v>
      </c>
      <c r="D460" s="197">
        <f>INDEX('BEFC_17-18'!$F$1:$F$505,MATCH('Base Analysis'!$A460,'BEFC_17-18'!A:A,0))</f>
        <v>0.57499999999999996</v>
      </c>
      <c r="E460" s="197">
        <f t="shared" si="63"/>
        <v>477</v>
      </c>
      <c r="F460" s="201">
        <f t="shared" si="64"/>
        <v>15292.619656359146</v>
      </c>
      <c r="G460" s="211">
        <f t="shared" si="65"/>
        <v>155</v>
      </c>
      <c r="H460" s="202">
        <f t="shared" si="66"/>
        <v>14544.273317473126</v>
      </c>
      <c r="I460" s="211">
        <f t="shared" si="67"/>
        <v>77</v>
      </c>
      <c r="K460" s="202">
        <f>INDEX('LECI_17-18'!$L$1:$L$506,MATCH('Base Analysis'!$A460,'LECI_17-18'!A:A,0))</f>
        <v>59765851.509999998</v>
      </c>
      <c r="L460" s="203">
        <f>INDEX('BEFC_17-18'!$T$1:$T$506,MATCH('Base Analysis'!$A460,'BEFC_17-18'!A:A,0))</f>
        <v>3908.15</v>
      </c>
      <c r="M460" s="203">
        <f>INDEX('BEFC_17-18'!$Z$1:$Z$506,MATCH('Base Analysis'!$A460,'BEFC_17-18'!A:A,0))</f>
        <v>201.08600000000001</v>
      </c>
      <c r="O460" s="202">
        <f>INDEX('BEFC_17-18'!$AF$1:$AF$505,MATCH('Base Analysis'!$A460,'BEFC_17-18'!A:A,0))</f>
        <v>2643080.37</v>
      </c>
      <c r="P460" s="203">
        <f>INDEX('BEFC_17-18'!$AC$1:$AC$506,MATCH('Base Analysis'!$A460,'BEFC_17-18'!A:A,0))</f>
        <v>2337.7750000000001</v>
      </c>
      <c r="Q460" s="201">
        <f t="shared" si="68"/>
        <v>4348770.5410488313</v>
      </c>
      <c r="R460" s="201">
        <f t="shared" si="69"/>
        <v>-1705690.1710488312</v>
      </c>
      <c r="S460" s="204">
        <f t="shared" si="70"/>
        <v>0.6077764611978228</v>
      </c>
      <c r="U460" s="203">
        <f t="shared" si="71"/>
        <v>4109.2359999999999</v>
      </c>
      <c r="V460" s="202"/>
    </row>
    <row r="461" spans="1:22" x14ac:dyDescent="0.2">
      <c r="A461" s="199">
        <v>125239452</v>
      </c>
      <c r="B461" s="200" t="s">
        <v>524</v>
      </c>
      <c r="C461" s="200" t="s">
        <v>512</v>
      </c>
      <c r="D461" s="197">
        <f>INDEX('BEFC_17-18'!$F$1:$F$505,MATCH('Base Analysis'!$A461,'BEFC_17-18'!A:A,0))</f>
        <v>1.0975999999999999</v>
      </c>
      <c r="E461" s="197">
        <f t="shared" si="63"/>
        <v>200</v>
      </c>
      <c r="F461" s="201">
        <f t="shared" si="64"/>
        <v>13836.056531383363</v>
      </c>
      <c r="G461" s="211">
        <f t="shared" si="65"/>
        <v>276</v>
      </c>
      <c r="H461" s="202">
        <f t="shared" si="66"/>
        <v>11064.75082318179</v>
      </c>
      <c r="I461" s="211">
        <f t="shared" si="67"/>
        <v>338</v>
      </c>
      <c r="K461" s="202">
        <f>INDEX('LECI_17-18'!$L$1:$L$506,MATCH('Base Analysis'!$A461,'LECI_17-18'!A:A,0))</f>
        <v>174016276.69999999</v>
      </c>
      <c r="L461" s="203">
        <f>INDEX('BEFC_17-18'!$T$1:$T$506,MATCH('Base Analysis'!$A461,'BEFC_17-18'!A:A,0))</f>
        <v>12577.013999999999</v>
      </c>
      <c r="M461" s="203">
        <f>INDEX('BEFC_17-18'!$Z$1:$Z$506,MATCH('Base Analysis'!$A461,'BEFC_17-18'!A:A,0))</f>
        <v>3150.0709999999999</v>
      </c>
      <c r="O461" s="202">
        <f>INDEX('BEFC_17-18'!$AF$1:$AF$505,MATCH('Base Analysis'!$A461,'BEFC_17-18'!A:A,0))</f>
        <v>33842782.270000003</v>
      </c>
      <c r="P461" s="203">
        <f>INDEX('BEFC_17-18'!$AC$1:$AC$506,MATCH('Base Analysis'!$A461,'BEFC_17-18'!A:A,0))</f>
        <v>26659.103999999999</v>
      </c>
      <c r="Q461" s="201">
        <f t="shared" si="68"/>
        <v>49591738.35204716</v>
      </c>
      <c r="R461" s="201">
        <f t="shared" si="69"/>
        <v>-15748956.082047157</v>
      </c>
      <c r="S461" s="204">
        <f t="shared" si="70"/>
        <v>0.68242782759001563</v>
      </c>
      <c r="U461" s="203">
        <f t="shared" si="71"/>
        <v>15727.084999999999</v>
      </c>
      <c r="V461" s="202"/>
    </row>
    <row r="462" spans="1:22" x14ac:dyDescent="0.2">
      <c r="A462" s="199">
        <v>125239603</v>
      </c>
      <c r="B462" s="200" t="s">
        <v>525</v>
      </c>
      <c r="C462" s="200" t="s">
        <v>512</v>
      </c>
      <c r="D462" s="197">
        <f>INDEX('BEFC_17-18'!$F$1:$F$505,MATCH('Base Analysis'!$A462,'BEFC_17-18'!A:A,0))</f>
        <v>0.52110000000000001</v>
      </c>
      <c r="E462" s="197">
        <f t="shared" si="63"/>
        <v>488</v>
      </c>
      <c r="F462" s="201">
        <f t="shared" si="64"/>
        <v>18626.69819625582</v>
      </c>
      <c r="G462" s="211">
        <f t="shared" si="65"/>
        <v>32</v>
      </c>
      <c r="H462" s="202">
        <f t="shared" si="66"/>
        <v>17982.437073884059</v>
      </c>
      <c r="I462" s="211">
        <f t="shared" si="67"/>
        <v>18</v>
      </c>
      <c r="K462" s="202">
        <f>INDEX('LECI_17-18'!$L$1:$L$506,MATCH('Base Analysis'!$A462,'LECI_17-18'!A:A,0))</f>
        <v>64535585.960000001</v>
      </c>
      <c r="L462" s="203">
        <f>INDEX('BEFC_17-18'!$T$1:$T$506,MATCH('Base Analysis'!$A462,'BEFC_17-18'!A:A,0))</f>
        <v>3464.6819999999998</v>
      </c>
      <c r="M462" s="203">
        <f>INDEX('BEFC_17-18'!$Z$1:$Z$506,MATCH('Base Analysis'!$A462,'BEFC_17-18'!A:A,0))</f>
        <v>124.13</v>
      </c>
      <c r="O462" s="202">
        <f>INDEX('BEFC_17-18'!$AF$1:$AF$505,MATCH('Base Analysis'!$A462,'BEFC_17-18'!A:A,0))</f>
        <v>3176630.56</v>
      </c>
      <c r="P462" s="203">
        <f>INDEX('BEFC_17-18'!$AC$1:$AC$506,MATCH('Base Analysis'!$A462,'BEFC_17-18'!A:A,0))</f>
        <v>1768.183</v>
      </c>
      <c r="Q462" s="201">
        <f t="shared" si="68"/>
        <v>3289205.3946951032</v>
      </c>
      <c r="R462" s="201">
        <f t="shared" si="69"/>
        <v>-112574.83469510311</v>
      </c>
      <c r="S462" s="204">
        <f t="shared" si="70"/>
        <v>0.96577445881711554</v>
      </c>
      <c r="U462" s="203">
        <f t="shared" si="71"/>
        <v>3588.8119999999999</v>
      </c>
      <c r="V462" s="202"/>
    </row>
    <row r="463" spans="1:22" x14ac:dyDescent="0.2">
      <c r="A463" s="199">
        <v>125239652</v>
      </c>
      <c r="B463" s="200" t="s">
        <v>526</v>
      </c>
      <c r="C463" s="200" t="s">
        <v>512</v>
      </c>
      <c r="D463" s="197">
        <f>INDEX('BEFC_17-18'!$F$1:$F$505,MATCH('Base Analysis'!$A463,'BEFC_17-18'!A:A,0))</f>
        <v>1.1049</v>
      </c>
      <c r="E463" s="197">
        <f t="shared" si="63"/>
        <v>195</v>
      </c>
      <c r="F463" s="201">
        <f t="shared" si="64"/>
        <v>16053.160960769028</v>
      </c>
      <c r="G463" s="211">
        <f t="shared" si="65"/>
        <v>114</v>
      </c>
      <c r="H463" s="202">
        <f t="shared" si="66"/>
        <v>12944.983315841471</v>
      </c>
      <c r="I463" s="211">
        <f t="shared" si="67"/>
        <v>159</v>
      </c>
      <c r="K463" s="202">
        <f>INDEX('LECI_17-18'!$L$1:$L$506,MATCH('Base Analysis'!$A463,'LECI_17-18'!A:A,0))</f>
        <v>90472035.319999993</v>
      </c>
      <c r="L463" s="203">
        <f>INDEX('BEFC_17-18'!$T$1:$T$506,MATCH('Base Analysis'!$A463,'BEFC_17-18'!A:A,0))</f>
        <v>5635.777</v>
      </c>
      <c r="M463" s="203">
        <f>INDEX('BEFC_17-18'!$Z$1:$Z$506,MATCH('Base Analysis'!$A463,'BEFC_17-18'!A:A,0))</f>
        <v>1353.1880000000001</v>
      </c>
      <c r="O463" s="202">
        <f>INDEX('BEFC_17-18'!$AF$1:$AF$505,MATCH('Base Analysis'!$A463,'BEFC_17-18'!A:A,0))</f>
        <v>20613674.739999998</v>
      </c>
      <c r="P463" s="203">
        <f>INDEX('BEFC_17-18'!$AC$1:$AC$506,MATCH('Base Analysis'!$A463,'BEFC_17-18'!A:A,0))</f>
        <v>12206.710999999999</v>
      </c>
      <c r="Q463" s="201">
        <f t="shared" si="68"/>
        <v>22707140.421938259</v>
      </c>
      <c r="R463" s="201">
        <f t="shared" si="69"/>
        <v>-2093465.6819382608</v>
      </c>
      <c r="S463" s="204">
        <f t="shared" si="70"/>
        <v>0.9078058424337887</v>
      </c>
      <c r="U463" s="203">
        <f t="shared" si="71"/>
        <v>6988.9650000000001</v>
      </c>
      <c r="V463" s="202"/>
    </row>
    <row r="464" spans="1:22" x14ac:dyDescent="0.2">
      <c r="A464" s="199">
        <v>126515001</v>
      </c>
      <c r="B464" s="200" t="s">
        <v>527</v>
      </c>
      <c r="C464" s="200" t="s">
        <v>528</v>
      </c>
      <c r="D464" s="197">
        <f>INDEX('BEFC_17-18'!$F$1:$F$505,MATCH('Base Analysis'!$A464,'BEFC_17-18'!A:A,0))</f>
        <v>1.4012</v>
      </c>
      <c r="E464" s="197">
        <f t="shared" si="63"/>
        <v>42</v>
      </c>
      <c r="F464" s="201">
        <f t="shared" si="64"/>
        <v>12572.799814348646</v>
      </c>
      <c r="G464" s="211">
        <f t="shared" si="65"/>
        <v>419</v>
      </c>
      <c r="H464" s="202">
        <f t="shared" si="66"/>
        <v>8282.0276060399738</v>
      </c>
      <c r="I464" s="211">
        <f t="shared" si="67"/>
        <v>494</v>
      </c>
      <c r="K464" s="202">
        <f>INDEX('LECI_17-18'!$L$1:$L$506,MATCH('Base Analysis'!$A464,'LECI_17-18'!A:A,0))</f>
        <v>2565577392.1900001</v>
      </c>
      <c r="L464" s="203">
        <f>INDEX('BEFC_17-18'!$T$1:$T$506,MATCH('Base Analysis'!$A464,'BEFC_17-18'!A:A,0))</f>
        <v>204057.76199999999</v>
      </c>
      <c r="M464" s="203">
        <f>INDEX('BEFC_17-18'!$Z$1:$Z$506,MATCH('Base Analysis'!$A464,'BEFC_17-18'!A:A,0))</f>
        <v>105718.72199999999</v>
      </c>
      <c r="O464" s="202">
        <f>INDEX('BEFC_17-18'!$AF$1:$AF$505,MATCH('Base Analysis'!$A464,'BEFC_17-18'!A:A,0))</f>
        <v>984130085.88</v>
      </c>
      <c r="P464" s="203">
        <f>INDEX('BEFC_17-18'!$AC$1:$AC$506,MATCH('Base Analysis'!$A464,'BEFC_17-18'!A:A,0))</f>
        <v>745466.36499999999</v>
      </c>
      <c r="Q464" s="201">
        <f t="shared" si="68"/>
        <v>1386729761.1852102</v>
      </c>
      <c r="R464" s="201">
        <f t="shared" si="69"/>
        <v>-402599675.30521023</v>
      </c>
      <c r="S464" s="204">
        <f t="shared" si="70"/>
        <v>0.70967690564229591</v>
      </c>
      <c r="U464" s="203">
        <f t="shared" si="71"/>
        <v>309776.484</v>
      </c>
      <c r="V464" s="202"/>
    </row>
    <row r="465" spans="1:22" x14ac:dyDescent="0.2">
      <c r="A465" s="199">
        <v>127040503</v>
      </c>
      <c r="B465" s="200" t="s">
        <v>529</v>
      </c>
      <c r="C465" s="200" t="s">
        <v>530</v>
      </c>
      <c r="D465" s="197">
        <f>INDEX('BEFC_17-18'!$F$1:$F$505,MATCH('Base Analysis'!$A465,'BEFC_17-18'!A:A,0))</f>
        <v>1.7374000000000001</v>
      </c>
      <c r="E465" s="197">
        <f t="shared" si="63"/>
        <v>11</v>
      </c>
      <c r="F465" s="201">
        <f t="shared" si="64"/>
        <v>15096.87582933126</v>
      </c>
      <c r="G465" s="211">
        <f t="shared" si="65"/>
        <v>170</v>
      </c>
      <c r="H465" s="202">
        <f t="shared" si="66"/>
        <v>9703.4286502273389</v>
      </c>
      <c r="I465" s="211">
        <f t="shared" si="67"/>
        <v>457</v>
      </c>
      <c r="K465" s="202">
        <f>INDEX('LECI_17-18'!$L$1:$L$506,MATCH('Base Analysis'!$A465,'LECI_17-18'!A:A,0))</f>
        <v>19034216.530000001</v>
      </c>
      <c r="L465" s="203">
        <f>INDEX('BEFC_17-18'!$T$1:$T$506,MATCH('Base Analysis'!$A465,'BEFC_17-18'!A:A,0))</f>
        <v>1260.8050000000001</v>
      </c>
      <c r="M465" s="203">
        <f>INDEX('BEFC_17-18'!$Z$1:$Z$506,MATCH('Base Analysis'!$A465,'BEFC_17-18'!A:A,0))</f>
        <v>700.79200000000003</v>
      </c>
      <c r="O465" s="202">
        <f>INDEX('BEFC_17-18'!$AF$1:$AF$505,MATCH('Base Analysis'!$A465,'BEFC_17-18'!A:A,0))</f>
        <v>8081684.6600000001</v>
      </c>
      <c r="P465" s="203">
        <f>INDEX('BEFC_17-18'!$AC$1:$AC$506,MATCH('Base Analysis'!$A465,'BEFC_17-18'!A:A,0))</f>
        <v>5770.3590000000004</v>
      </c>
      <c r="Q465" s="201">
        <f t="shared" si="68"/>
        <v>10734124.212328386</v>
      </c>
      <c r="R465" s="201">
        <f t="shared" si="69"/>
        <v>-2652439.5523283854</v>
      </c>
      <c r="S465" s="204">
        <f t="shared" si="70"/>
        <v>0.75289651024514903</v>
      </c>
      <c r="U465" s="203">
        <f t="shared" si="71"/>
        <v>1961.5970000000002</v>
      </c>
      <c r="V465" s="202"/>
    </row>
    <row r="466" spans="1:22" x14ac:dyDescent="0.2">
      <c r="A466" s="199">
        <v>127040703</v>
      </c>
      <c r="B466" s="200" t="s">
        <v>531</v>
      </c>
      <c r="C466" s="200" t="s">
        <v>530</v>
      </c>
      <c r="D466" s="197">
        <f>INDEX('BEFC_17-18'!$F$1:$F$505,MATCH('Base Analysis'!$A466,'BEFC_17-18'!A:A,0))</f>
        <v>1.0778000000000001</v>
      </c>
      <c r="E466" s="197">
        <f t="shared" si="63"/>
        <v>217</v>
      </c>
      <c r="F466" s="201">
        <f t="shared" si="64"/>
        <v>13247.292941225676</v>
      </c>
      <c r="G466" s="211">
        <f t="shared" si="65"/>
        <v>356</v>
      </c>
      <c r="H466" s="202">
        <f t="shared" si="66"/>
        <v>11359.54677511195</v>
      </c>
      <c r="I466" s="211">
        <f t="shared" si="67"/>
        <v>304</v>
      </c>
      <c r="K466" s="202">
        <f>INDEX('LECI_17-18'!$L$1:$L$506,MATCH('Base Analysis'!$A466,'LECI_17-18'!A:A,0))</f>
        <v>38642644.950000003</v>
      </c>
      <c r="L466" s="203">
        <f>INDEX('BEFC_17-18'!$T$1:$T$506,MATCH('Base Analysis'!$A466,'BEFC_17-18'!A:A,0))</f>
        <v>2917.0219999999999</v>
      </c>
      <c r="M466" s="203">
        <f>INDEX('BEFC_17-18'!$Z$1:$Z$506,MATCH('Base Analysis'!$A466,'BEFC_17-18'!A:A,0))</f>
        <v>484.755</v>
      </c>
      <c r="O466" s="202">
        <f>INDEX('BEFC_17-18'!$AF$1:$AF$505,MATCH('Base Analysis'!$A466,'BEFC_17-18'!A:A,0))</f>
        <v>10253128.91</v>
      </c>
      <c r="P466" s="203">
        <f>INDEX('BEFC_17-18'!$AC$1:$AC$506,MATCH('Base Analysis'!$A466,'BEFC_17-18'!A:A,0))</f>
        <v>3895.1320000000001</v>
      </c>
      <c r="Q466" s="201">
        <f t="shared" si="68"/>
        <v>7245793.6692353263</v>
      </c>
      <c r="R466" s="201">
        <f t="shared" si="69"/>
        <v>3007335.2407646738</v>
      </c>
      <c r="S466" s="204">
        <f t="shared" si="70"/>
        <v>1.4150456634631232</v>
      </c>
      <c r="U466" s="203">
        <f t="shared" si="71"/>
        <v>3401.777</v>
      </c>
      <c r="V466" s="202"/>
    </row>
    <row r="467" spans="1:22" x14ac:dyDescent="0.2">
      <c r="A467" s="199">
        <v>127041203</v>
      </c>
      <c r="B467" s="200" t="s">
        <v>532</v>
      </c>
      <c r="C467" s="200" t="s">
        <v>530</v>
      </c>
      <c r="D467" s="197">
        <f>INDEX('BEFC_17-18'!$F$1:$F$505,MATCH('Base Analysis'!$A467,'BEFC_17-18'!A:A,0))</f>
        <v>0.94399999999999995</v>
      </c>
      <c r="E467" s="197">
        <f t="shared" si="63"/>
        <v>318</v>
      </c>
      <c r="F467" s="201">
        <f t="shared" si="64"/>
        <v>12403.409039299208</v>
      </c>
      <c r="G467" s="211">
        <f t="shared" si="65"/>
        <v>431</v>
      </c>
      <c r="H467" s="202">
        <f t="shared" si="66"/>
        <v>11095.694790647569</v>
      </c>
      <c r="I467" s="211">
        <f t="shared" si="67"/>
        <v>334</v>
      </c>
      <c r="K467" s="202">
        <f>INDEX('LECI_17-18'!$L$1:$L$506,MATCH('Base Analysis'!$A467,'LECI_17-18'!A:A,0))</f>
        <v>25234661.27</v>
      </c>
      <c r="L467" s="203">
        <f>INDEX('BEFC_17-18'!$T$1:$T$506,MATCH('Base Analysis'!$A467,'BEFC_17-18'!A:A,0))</f>
        <v>2034.4939999999999</v>
      </c>
      <c r="M467" s="203">
        <f>INDEX('BEFC_17-18'!$Z$1:$Z$506,MATCH('Base Analysis'!$A467,'BEFC_17-18'!A:A,0))</f>
        <v>239.78100000000001</v>
      </c>
      <c r="O467" s="202">
        <f>INDEX('BEFC_17-18'!$AF$1:$AF$505,MATCH('Base Analysis'!$A467,'BEFC_17-18'!A:A,0))</f>
        <v>5227309.79</v>
      </c>
      <c r="P467" s="203">
        <f>INDEX('BEFC_17-18'!$AC$1:$AC$506,MATCH('Base Analysis'!$A467,'BEFC_17-18'!A:A,0))</f>
        <v>2070.7469999999998</v>
      </c>
      <c r="Q467" s="201">
        <f t="shared" si="68"/>
        <v>3852040.3167820866</v>
      </c>
      <c r="R467" s="201">
        <f t="shared" si="69"/>
        <v>1375269.4732179134</v>
      </c>
      <c r="S467" s="204">
        <f t="shared" si="70"/>
        <v>1.3570236446452317</v>
      </c>
      <c r="U467" s="203">
        <f t="shared" si="71"/>
        <v>2274.2750000000001</v>
      </c>
      <c r="V467" s="202"/>
    </row>
    <row r="468" spans="1:22" x14ac:dyDescent="0.2">
      <c r="A468" s="199">
        <v>127041503</v>
      </c>
      <c r="B468" s="200" t="s">
        <v>533</v>
      </c>
      <c r="C468" s="200" t="s">
        <v>530</v>
      </c>
      <c r="D468" s="197">
        <f>INDEX('BEFC_17-18'!$F$1:$F$505,MATCH('Base Analysis'!$A468,'BEFC_17-18'!A:A,0))</f>
        <v>1.4888999999999999</v>
      </c>
      <c r="E468" s="197">
        <f t="shared" si="63"/>
        <v>29</v>
      </c>
      <c r="F468" s="201">
        <f t="shared" si="64"/>
        <v>13752.98149138906</v>
      </c>
      <c r="G468" s="211">
        <f t="shared" si="65"/>
        <v>288</v>
      </c>
      <c r="H468" s="202">
        <f t="shared" si="66"/>
        <v>9521.5639694692272</v>
      </c>
      <c r="I468" s="211">
        <f t="shared" si="67"/>
        <v>466</v>
      </c>
      <c r="K468" s="202">
        <f>INDEX('LECI_17-18'!$L$1:$L$506,MATCH('Base Analysis'!$A468,'LECI_17-18'!A:A,0))</f>
        <v>24369348</v>
      </c>
      <c r="L468" s="203">
        <f>INDEX('BEFC_17-18'!$T$1:$T$506,MATCH('Base Analysis'!$A468,'BEFC_17-18'!A:A,0))</f>
        <v>1771.932</v>
      </c>
      <c r="M468" s="203">
        <f>INDEX('BEFC_17-18'!$Z$1:$Z$506,MATCH('Base Analysis'!$A468,'BEFC_17-18'!A:A,0))</f>
        <v>787.45299999999997</v>
      </c>
      <c r="O468" s="202">
        <f>INDEX('BEFC_17-18'!$AF$1:$AF$505,MATCH('Base Analysis'!$A468,'BEFC_17-18'!A:A,0))</f>
        <v>10028260.619999999</v>
      </c>
      <c r="P468" s="203">
        <f>INDEX('BEFC_17-18'!$AC$1:$AC$506,MATCH('Base Analysis'!$A468,'BEFC_17-18'!A:A,0))</f>
        <v>5694.85</v>
      </c>
      <c r="Q468" s="201">
        <f t="shared" si="68"/>
        <v>10593661.030549105</v>
      </c>
      <c r="R468" s="201">
        <f t="shared" si="69"/>
        <v>-565400.41054910608</v>
      </c>
      <c r="S468" s="204">
        <f t="shared" si="70"/>
        <v>0.94662842157034743</v>
      </c>
      <c r="U468" s="203">
        <f t="shared" si="71"/>
        <v>2559.3850000000002</v>
      </c>
      <c r="V468" s="202"/>
    </row>
    <row r="469" spans="1:22" x14ac:dyDescent="0.2">
      <c r="A469" s="199">
        <v>127041603</v>
      </c>
      <c r="B469" s="200" t="s">
        <v>534</v>
      </c>
      <c r="C469" s="200" t="s">
        <v>530</v>
      </c>
      <c r="D469" s="197">
        <f>INDEX('BEFC_17-18'!$F$1:$F$505,MATCH('Base Analysis'!$A469,'BEFC_17-18'!A:A,0))</f>
        <v>0.9819</v>
      </c>
      <c r="E469" s="197">
        <f t="shared" si="63"/>
        <v>287</v>
      </c>
      <c r="F469" s="201">
        <f t="shared" si="64"/>
        <v>12085.520512302932</v>
      </c>
      <c r="G469" s="211">
        <f t="shared" si="65"/>
        <v>453</v>
      </c>
      <c r="H469" s="202">
        <f t="shared" si="66"/>
        <v>10434.238598872211</v>
      </c>
      <c r="I469" s="211">
        <f t="shared" si="67"/>
        <v>407</v>
      </c>
      <c r="K469" s="202">
        <f>INDEX('LECI_17-18'!$L$1:$L$506,MATCH('Base Analysis'!$A469,'LECI_17-18'!A:A,0))</f>
        <v>30414856</v>
      </c>
      <c r="L469" s="203">
        <f>INDEX('BEFC_17-18'!$T$1:$T$506,MATCH('Base Analysis'!$A469,'BEFC_17-18'!A:A,0))</f>
        <v>2516.636</v>
      </c>
      <c r="M469" s="203">
        <f>INDEX('BEFC_17-18'!$Z$1:$Z$506,MATCH('Base Analysis'!$A469,'BEFC_17-18'!A:A,0))</f>
        <v>398.27300000000002</v>
      </c>
      <c r="O469" s="202">
        <f>INDEX('BEFC_17-18'!$AF$1:$AF$505,MATCH('Base Analysis'!$A469,'BEFC_17-18'!A:A,0))</f>
        <v>8936881.2400000002</v>
      </c>
      <c r="P469" s="203">
        <f>INDEX('BEFC_17-18'!$AC$1:$AC$506,MATCH('Base Analysis'!$A469,'BEFC_17-18'!A:A,0))</f>
        <v>2649.6860000000001</v>
      </c>
      <c r="Q469" s="201">
        <f t="shared" si="68"/>
        <v>4928992.9184072511</v>
      </c>
      <c r="R469" s="201">
        <f t="shared" si="69"/>
        <v>4007888.3215927491</v>
      </c>
      <c r="S469" s="204">
        <f t="shared" si="70"/>
        <v>1.8131251937135777</v>
      </c>
      <c r="U469" s="203">
        <f t="shared" si="71"/>
        <v>2914.9090000000001</v>
      </c>
      <c r="V469" s="202"/>
    </row>
    <row r="470" spans="1:22" x14ac:dyDescent="0.2">
      <c r="A470" s="205">
        <v>127042003</v>
      </c>
      <c r="B470" s="205" t="s">
        <v>535</v>
      </c>
      <c r="C470" s="205" t="s">
        <v>530</v>
      </c>
      <c r="D470" s="197">
        <f>INDEX('BEFC_17-18'!$F$1:$F$505,MATCH('Base Analysis'!$A470,'BEFC_17-18'!A:A,0))</f>
        <v>0.87629999999999997</v>
      </c>
      <c r="E470" s="197">
        <f t="shared" si="63"/>
        <v>361</v>
      </c>
      <c r="F470" s="201">
        <f t="shared" si="64"/>
        <v>13370.3739154699</v>
      </c>
      <c r="G470" s="211">
        <f t="shared" si="65"/>
        <v>341</v>
      </c>
      <c r="H470" s="202">
        <f t="shared" si="66"/>
        <v>12063.226391694103</v>
      </c>
      <c r="I470" s="211">
        <f t="shared" si="67"/>
        <v>228</v>
      </c>
      <c r="K470" s="202">
        <f>INDEX('LECI_17-18'!$L$1:$L$506,MATCH('Base Analysis'!$A470,'LECI_17-18'!A:A,0))</f>
        <v>31816168.510000002</v>
      </c>
      <c r="L470" s="203">
        <f>INDEX('BEFC_17-18'!$T$1:$T$506,MATCH('Base Analysis'!$A470,'BEFC_17-18'!A:A,0))</f>
        <v>2379.6019999999999</v>
      </c>
      <c r="M470" s="203">
        <f>INDEX('BEFC_17-18'!$Z$1:$Z$506,MATCH('Base Analysis'!$A470,'BEFC_17-18'!A:A,0))</f>
        <v>257.84899999999999</v>
      </c>
      <c r="O470" s="202">
        <f>INDEX('BEFC_17-18'!$AF$1:$AF$505,MATCH('Base Analysis'!$A470,'BEFC_17-18'!A:A,0))</f>
        <v>8355040.8600000003</v>
      </c>
      <c r="P470" s="203">
        <f>INDEX('BEFC_17-18'!$AC$1:$AC$506,MATCH('Base Analysis'!$A470,'BEFC_17-18'!A:A,0))</f>
        <v>1805.828</v>
      </c>
      <c r="Q470" s="201">
        <f t="shared" si="68"/>
        <v>3359233.2917415611</v>
      </c>
      <c r="R470" s="201">
        <f t="shared" si="69"/>
        <v>4995807.5682584392</v>
      </c>
      <c r="S470" s="204">
        <f t="shared" si="70"/>
        <v>2.4871868472309679</v>
      </c>
      <c r="U470" s="203">
        <f t="shared" si="71"/>
        <v>2637.451</v>
      </c>
      <c r="V470" s="202"/>
    </row>
    <row r="471" spans="1:22" x14ac:dyDescent="0.2">
      <c r="A471" s="199">
        <v>127042853</v>
      </c>
      <c r="B471" s="200" t="s">
        <v>536</v>
      </c>
      <c r="C471" s="200" t="s">
        <v>530</v>
      </c>
      <c r="D471" s="197">
        <f>INDEX('BEFC_17-18'!$F$1:$F$505,MATCH('Base Analysis'!$A471,'BEFC_17-18'!A:A,0))</f>
        <v>1.0142</v>
      </c>
      <c r="E471" s="197">
        <f t="shared" si="63"/>
        <v>269</v>
      </c>
      <c r="F471" s="201">
        <f t="shared" si="64"/>
        <v>13373.73709215019</v>
      </c>
      <c r="G471" s="211">
        <f t="shared" si="65"/>
        <v>339</v>
      </c>
      <c r="H471" s="202">
        <f t="shared" si="66"/>
        <v>11190.59787002313</v>
      </c>
      <c r="I471" s="211">
        <f t="shared" si="67"/>
        <v>328</v>
      </c>
      <c r="K471" s="202">
        <f>INDEX('LECI_17-18'!$L$1:$L$506,MATCH('Base Analysis'!$A471,'LECI_17-18'!A:A,0))</f>
        <v>19933140.550000001</v>
      </c>
      <c r="L471" s="203">
        <f>INDEX('BEFC_17-18'!$T$1:$T$506,MATCH('Base Analysis'!$A471,'BEFC_17-18'!A:A,0))</f>
        <v>1490.4690000000001</v>
      </c>
      <c r="M471" s="203">
        <f>INDEX('BEFC_17-18'!$Z$1:$Z$506,MATCH('Base Analysis'!$A471,'BEFC_17-18'!A:A,0))</f>
        <v>290.77100000000002</v>
      </c>
      <c r="O471" s="202">
        <f>INDEX('BEFC_17-18'!$AF$1:$AF$505,MATCH('Base Analysis'!$A471,'BEFC_17-18'!A:A,0))</f>
        <v>7822011.4500000002</v>
      </c>
      <c r="P471" s="203">
        <f>INDEX('BEFC_17-18'!$AC$1:$AC$506,MATCH('Base Analysis'!$A471,'BEFC_17-18'!A:A,0))</f>
        <v>1460.473</v>
      </c>
      <c r="Q471" s="201">
        <f t="shared" si="68"/>
        <v>2716797.7920874371</v>
      </c>
      <c r="R471" s="201">
        <f t="shared" si="69"/>
        <v>5105213.6579125635</v>
      </c>
      <c r="S471" s="204">
        <f t="shared" si="70"/>
        <v>2.8791290514079813</v>
      </c>
      <c r="U471" s="203">
        <f t="shared" si="71"/>
        <v>1781.24</v>
      </c>
      <c r="V471" s="202"/>
    </row>
    <row r="472" spans="1:22" x14ac:dyDescent="0.2">
      <c r="A472" s="199">
        <v>127044103</v>
      </c>
      <c r="B472" s="200" t="s">
        <v>537</v>
      </c>
      <c r="C472" s="200" t="s">
        <v>530</v>
      </c>
      <c r="D472" s="197">
        <f>INDEX('BEFC_17-18'!$F$1:$F$505,MATCH('Base Analysis'!$A472,'BEFC_17-18'!A:A,0))</f>
        <v>0.84799999999999998</v>
      </c>
      <c r="E472" s="197">
        <f t="shared" si="63"/>
        <v>383</v>
      </c>
      <c r="F472" s="201">
        <f t="shared" si="64"/>
        <v>15223.185975220684</v>
      </c>
      <c r="G472" s="211">
        <f t="shared" si="65"/>
        <v>165</v>
      </c>
      <c r="H472" s="202">
        <f t="shared" si="66"/>
        <v>14152.11267707084</v>
      </c>
      <c r="I472" s="211">
        <f t="shared" si="67"/>
        <v>92</v>
      </c>
      <c r="K472" s="202">
        <f>INDEX('LECI_17-18'!$L$1:$L$506,MATCH('Base Analysis'!$A472,'LECI_17-18'!A:A,0))</f>
        <v>33401009.670000002</v>
      </c>
      <c r="L472" s="203">
        <f>INDEX('BEFC_17-18'!$T$1:$T$506,MATCH('Base Analysis'!$A472,'BEFC_17-18'!A:A,0))</f>
        <v>2194.0880000000002</v>
      </c>
      <c r="M472" s="203">
        <f>INDEX('BEFC_17-18'!$Z$1:$Z$506,MATCH('Base Analysis'!$A472,'BEFC_17-18'!A:A,0))</f>
        <v>166.05500000000001</v>
      </c>
      <c r="O472" s="202">
        <f>INDEX('BEFC_17-18'!$AF$1:$AF$505,MATCH('Base Analysis'!$A472,'BEFC_17-18'!A:A,0))</f>
        <v>9466406.4100000001</v>
      </c>
      <c r="P472" s="203">
        <f>INDEX('BEFC_17-18'!$AC$1:$AC$506,MATCH('Base Analysis'!$A472,'BEFC_17-18'!A:A,0))</f>
        <v>1452.6510000000001</v>
      </c>
      <c r="Q472" s="201">
        <f t="shared" si="68"/>
        <v>2702247.1688785814</v>
      </c>
      <c r="R472" s="201">
        <f t="shared" si="69"/>
        <v>6764159.2411214188</v>
      </c>
      <c r="S472" s="204">
        <f t="shared" si="70"/>
        <v>3.5031608207507197</v>
      </c>
      <c r="U472" s="203">
        <f t="shared" si="71"/>
        <v>2360.143</v>
      </c>
      <c r="V472" s="202"/>
    </row>
    <row r="473" spans="1:22" x14ac:dyDescent="0.2">
      <c r="A473" s="199">
        <v>127045303</v>
      </c>
      <c r="B473" s="200" t="s">
        <v>538</v>
      </c>
      <c r="C473" s="200" t="s">
        <v>530</v>
      </c>
      <c r="D473" s="197">
        <f>INDEX('BEFC_17-18'!$F$1:$F$505,MATCH('Base Analysis'!$A473,'BEFC_17-18'!A:A,0))</f>
        <v>2.3399000000000001</v>
      </c>
      <c r="E473" s="197">
        <f t="shared" si="63"/>
        <v>2</v>
      </c>
      <c r="F473" s="201">
        <f t="shared" si="64"/>
        <v>12050.264922407763</v>
      </c>
      <c r="G473" s="211">
        <f t="shared" si="65"/>
        <v>455</v>
      </c>
      <c r="H473" s="202">
        <f t="shared" si="66"/>
        <v>8009.05379418537</v>
      </c>
      <c r="I473" s="211">
        <f t="shared" si="67"/>
        <v>495</v>
      </c>
      <c r="K473" s="202">
        <f>INDEX('LECI_17-18'!$L$1:$L$506,MATCH('Base Analysis'!$A473,'LECI_17-18'!A:A,0))</f>
        <v>5064413.04</v>
      </c>
      <c r="L473" s="203">
        <f>INDEX('BEFC_17-18'!$T$1:$T$506,MATCH('Base Analysis'!$A473,'BEFC_17-18'!A:A,0))</f>
        <v>420.274</v>
      </c>
      <c r="M473" s="203">
        <f>INDEX('BEFC_17-18'!$Z$1:$Z$506,MATCH('Base Analysis'!$A473,'BEFC_17-18'!A:A,0))</f>
        <v>212.06200000000001</v>
      </c>
      <c r="O473" s="202">
        <f>INDEX('BEFC_17-18'!$AF$1:$AF$505,MATCH('Base Analysis'!$A473,'BEFC_17-18'!A:A,0))</f>
        <v>3150770.07</v>
      </c>
      <c r="P473" s="203">
        <f>INDEX('BEFC_17-18'!$AC$1:$AC$506,MATCH('Base Analysis'!$A473,'BEFC_17-18'!A:A,0))</f>
        <v>2144.7089999999998</v>
      </c>
      <c r="Q473" s="201">
        <f t="shared" si="68"/>
        <v>3989625.741708375</v>
      </c>
      <c r="R473" s="201">
        <f t="shared" si="69"/>
        <v>-838855.67170837522</v>
      </c>
      <c r="S473" s="204">
        <f t="shared" si="70"/>
        <v>0.78974076115992431</v>
      </c>
      <c r="U473" s="203">
        <f t="shared" si="71"/>
        <v>632.33600000000001</v>
      </c>
      <c r="V473" s="202"/>
    </row>
    <row r="474" spans="1:22" x14ac:dyDescent="0.2">
      <c r="A474" s="199">
        <v>127045653</v>
      </c>
      <c r="B474" s="200" t="s">
        <v>539</v>
      </c>
      <c r="C474" s="200" t="s">
        <v>530</v>
      </c>
      <c r="D474" s="197">
        <f>INDEX('BEFC_17-18'!$F$1:$F$505,MATCH('Base Analysis'!$A474,'BEFC_17-18'!A:A,0))</f>
        <v>1.2089000000000001</v>
      </c>
      <c r="E474" s="197">
        <f t="shared" si="63"/>
        <v>126</v>
      </c>
      <c r="F474" s="201">
        <f t="shared" si="64"/>
        <v>13361.869434886768</v>
      </c>
      <c r="G474" s="211">
        <f t="shared" si="65"/>
        <v>342</v>
      </c>
      <c r="H474" s="202">
        <f t="shared" si="66"/>
        <v>11177.158966420049</v>
      </c>
      <c r="I474" s="211">
        <f t="shared" si="67"/>
        <v>331</v>
      </c>
      <c r="K474" s="202">
        <f>INDEX('LECI_17-18'!$L$1:$L$506,MATCH('Base Analysis'!$A474,'LECI_17-18'!A:A,0))</f>
        <v>20201462.989999998</v>
      </c>
      <c r="L474" s="203">
        <f>INDEX('BEFC_17-18'!$T$1:$T$506,MATCH('Base Analysis'!$A474,'BEFC_17-18'!A:A,0))</f>
        <v>1511.874</v>
      </c>
      <c r="M474" s="203">
        <f>INDEX('BEFC_17-18'!$Z$1:$Z$506,MATCH('Base Analysis'!$A474,'BEFC_17-18'!A:A,0))</f>
        <v>295.51400000000001</v>
      </c>
      <c r="O474" s="202">
        <f>INDEX('BEFC_17-18'!$AF$1:$AF$505,MATCH('Base Analysis'!$A474,'BEFC_17-18'!A:A,0))</f>
        <v>10197843.300000001</v>
      </c>
      <c r="P474" s="203">
        <f>INDEX('BEFC_17-18'!$AC$1:$AC$506,MATCH('Base Analysis'!$A474,'BEFC_17-18'!A:A,0))</f>
        <v>2466.5859999999998</v>
      </c>
      <c r="Q474" s="201">
        <f t="shared" si="68"/>
        <v>4588387.049122978</v>
      </c>
      <c r="R474" s="201">
        <f t="shared" si="69"/>
        <v>5609456.2508770227</v>
      </c>
      <c r="S474" s="204">
        <f t="shared" si="70"/>
        <v>2.2225333632107631</v>
      </c>
      <c r="U474" s="203">
        <f t="shared" si="71"/>
        <v>1807.3879999999999</v>
      </c>
      <c r="V474" s="202"/>
    </row>
    <row r="475" spans="1:22" x14ac:dyDescent="0.2">
      <c r="A475" s="199">
        <v>127045853</v>
      </c>
      <c r="B475" s="200" t="s">
        <v>540</v>
      </c>
      <c r="C475" s="200" t="s">
        <v>530</v>
      </c>
      <c r="D475" s="197">
        <f>INDEX('BEFC_17-18'!$F$1:$F$505,MATCH('Base Analysis'!$A475,'BEFC_17-18'!A:A,0))</f>
        <v>0.90890000000000004</v>
      </c>
      <c r="E475" s="197">
        <f t="shared" si="63"/>
        <v>339</v>
      </c>
      <c r="F475" s="201">
        <f t="shared" si="64"/>
        <v>13667.563112855105</v>
      </c>
      <c r="G475" s="211">
        <f t="shared" si="65"/>
        <v>301</v>
      </c>
      <c r="H475" s="202">
        <f t="shared" si="66"/>
        <v>12097.028634422772</v>
      </c>
      <c r="I475" s="211">
        <f t="shared" si="67"/>
        <v>225</v>
      </c>
      <c r="K475" s="202">
        <f>INDEX('LECI_17-18'!$L$1:$L$506,MATCH('Base Analysis'!$A475,'LECI_17-18'!A:A,0))</f>
        <v>20783566.18</v>
      </c>
      <c r="L475" s="203">
        <f>INDEX('BEFC_17-18'!$T$1:$T$506,MATCH('Base Analysis'!$A475,'BEFC_17-18'!A:A,0))</f>
        <v>1520.6489999999999</v>
      </c>
      <c r="M475" s="203">
        <f>INDEX('BEFC_17-18'!$Z$1:$Z$506,MATCH('Base Analysis'!$A475,'BEFC_17-18'!A:A,0))</f>
        <v>197.423</v>
      </c>
      <c r="O475" s="202">
        <f>INDEX('BEFC_17-18'!$AF$1:$AF$505,MATCH('Base Analysis'!$A475,'BEFC_17-18'!A:A,0))</f>
        <v>7689049.5599999996</v>
      </c>
      <c r="P475" s="203">
        <f>INDEX('BEFC_17-18'!$AC$1:$AC$506,MATCH('Base Analysis'!$A475,'BEFC_17-18'!A:A,0))</f>
        <v>1377.432</v>
      </c>
      <c r="Q475" s="201">
        <f t="shared" si="68"/>
        <v>2562323.4502456281</v>
      </c>
      <c r="R475" s="201">
        <f t="shared" si="69"/>
        <v>5126726.1097543715</v>
      </c>
      <c r="S475" s="204">
        <f t="shared" si="70"/>
        <v>3.0008114546439937</v>
      </c>
      <c r="U475" s="203">
        <f t="shared" si="71"/>
        <v>1718.0719999999999</v>
      </c>
      <c r="V475" s="202"/>
    </row>
    <row r="476" spans="1:22" x14ac:dyDescent="0.2">
      <c r="A476" s="199">
        <v>127046903</v>
      </c>
      <c r="B476" s="200" t="s">
        <v>541</v>
      </c>
      <c r="C476" s="200" t="s">
        <v>530</v>
      </c>
      <c r="D476" s="197">
        <f>INDEX('BEFC_17-18'!$F$1:$F$505,MATCH('Base Analysis'!$A476,'BEFC_17-18'!A:A,0))</f>
        <v>1.2871999999999999</v>
      </c>
      <c r="E476" s="197">
        <f t="shared" si="63"/>
        <v>85</v>
      </c>
      <c r="F476" s="201">
        <f t="shared" si="64"/>
        <v>18068.967198116177</v>
      </c>
      <c r="G476" s="211">
        <f t="shared" si="65"/>
        <v>47</v>
      </c>
      <c r="H476" s="202">
        <f t="shared" si="66"/>
        <v>12983.060513177901</v>
      </c>
      <c r="I476" s="211">
        <f t="shared" si="67"/>
        <v>156</v>
      </c>
      <c r="K476" s="202">
        <f>INDEX('LECI_17-18'!$L$1:$L$506,MATCH('Base Analysis'!$A476,'LECI_17-18'!A:A,0))</f>
        <v>14456547</v>
      </c>
      <c r="L476" s="203">
        <f>INDEX('BEFC_17-18'!$T$1:$T$506,MATCH('Base Analysis'!$A476,'BEFC_17-18'!A:A,0))</f>
        <v>800.07600000000002</v>
      </c>
      <c r="M476" s="203">
        <f>INDEX('BEFC_17-18'!$Z$1:$Z$506,MATCH('Base Analysis'!$A476,'BEFC_17-18'!A:A,0))</f>
        <v>313.41699999999997</v>
      </c>
      <c r="O476" s="202">
        <f>INDEX('BEFC_17-18'!$AF$1:$AF$505,MATCH('Base Analysis'!$A476,'BEFC_17-18'!A:A,0))</f>
        <v>6035243.3399999999</v>
      </c>
      <c r="P476" s="203">
        <f>INDEX('BEFC_17-18'!$AC$1:$AC$506,MATCH('Base Analysis'!$A476,'BEFC_17-18'!A:A,0))</f>
        <v>1787.9259999999999</v>
      </c>
      <c r="Q476" s="201">
        <f t="shared" si="68"/>
        <v>3325931.6736534834</v>
      </c>
      <c r="R476" s="201">
        <f t="shared" si="69"/>
        <v>2709311.6663465165</v>
      </c>
      <c r="S476" s="204">
        <f t="shared" si="70"/>
        <v>1.8146023226539649</v>
      </c>
      <c r="U476" s="203">
        <f t="shared" si="71"/>
        <v>1113.4929999999999</v>
      </c>
      <c r="V476" s="202"/>
    </row>
    <row r="477" spans="1:22" x14ac:dyDescent="0.2">
      <c r="A477" s="199">
        <v>127047404</v>
      </c>
      <c r="B477" s="200" t="s">
        <v>542</v>
      </c>
      <c r="C477" s="200" t="s">
        <v>530</v>
      </c>
      <c r="D477" s="197">
        <f>INDEX('BEFC_17-18'!$F$1:$F$505,MATCH('Base Analysis'!$A477,'BEFC_17-18'!A:A,0))</f>
        <v>0.81710000000000005</v>
      </c>
      <c r="E477" s="197">
        <f t="shared" si="63"/>
        <v>397</v>
      </c>
      <c r="F477" s="201">
        <f t="shared" si="64"/>
        <v>19355.11971168856</v>
      </c>
      <c r="G477" s="211">
        <f t="shared" si="65"/>
        <v>24</v>
      </c>
      <c r="H477" s="202">
        <f t="shared" si="66"/>
        <v>16701.315223958689</v>
      </c>
      <c r="I477" s="211">
        <f t="shared" si="67"/>
        <v>30</v>
      </c>
      <c r="K477" s="202">
        <f>INDEX('LECI_17-18'!$L$1:$L$506,MATCH('Base Analysis'!$A477,'LECI_17-18'!A:A,0))</f>
        <v>21450234</v>
      </c>
      <c r="L477" s="203">
        <f>INDEX('BEFC_17-18'!$T$1:$T$506,MATCH('Base Analysis'!$A477,'BEFC_17-18'!A:A,0))</f>
        <v>1108.2460000000001</v>
      </c>
      <c r="M477" s="203">
        <f>INDEX('BEFC_17-18'!$Z$1:$Z$506,MATCH('Base Analysis'!$A477,'BEFC_17-18'!A:A,0))</f>
        <v>176.09800000000001</v>
      </c>
      <c r="O477" s="202">
        <f>INDEX('BEFC_17-18'!$AF$1:$AF$505,MATCH('Base Analysis'!$A477,'BEFC_17-18'!A:A,0))</f>
        <v>10065511.99</v>
      </c>
      <c r="P477" s="203">
        <f>INDEX('BEFC_17-18'!$AC$1:$AC$506,MATCH('Base Analysis'!$A477,'BEFC_17-18'!A:A,0))</f>
        <v>810.77499999999998</v>
      </c>
      <c r="Q477" s="201">
        <f t="shared" si="68"/>
        <v>1508218.0429762767</v>
      </c>
      <c r="R477" s="201">
        <f t="shared" si="69"/>
        <v>8557293.9470237233</v>
      </c>
      <c r="S477" s="204">
        <f t="shared" si="70"/>
        <v>6.6737777318569869</v>
      </c>
      <c r="U477" s="203">
        <f t="shared" si="71"/>
        <v>1284.3440000000001</v>
      </c>
      <c r="V477" s="202"/>
    </row>
    <row r="478" spans="1:22" x14ac:dyDescent="0.2">
      <c r="A478" s="199">
        <v>127049303</v>
      </c>
      <c r="B478" s="200" t="s">
        <v>543</v>
      </c>
      <c r="C478" s="200" t="s">
        <v>530</v>
      </c>
      <c r="D478" s="197">
        <f>INDEX('BEFC_17-18'!$F$1:$F$505,MATCH('Base Analysis'!$A478,'BEFC_17-18'!A:A,0))</f>
        <v>0.9708</v>
      </c>
      <c r="E478" s="197">
        <f t="shared" si="63"/>
        <v>299</v>
      </c>
      <c r="F478" s="201">
        <f t="shared" si="64"/>
        <v>15145.44889404986</v>
      </c>
      <c r="G478" s="211">
        <f t="shared" si="65"/>
        <v>167</v>
      </c>
      <c r="H478" s="202">
        <f t="shared" si="66"/>
        <v>12652.778508429259</v>
      </c>
      <c r="I478" s="211">
        <f t="shared" si="67"/>
        <v>176</v>
      </c>
      <c r="K478" s="202">
        <f>INDEX('LECI_17-18'!$L$1:$L$506,MATCH('Base Analysis'!$A478,'LECI_17-18'!A:A,0))</f>
        <v>11660193.34</v>
      </c>
      <c r="L478" s="203">
        <f>INDEX('BEFC_17-18'!$T$1:$T$506,MATCH('Base Analysis'!$A478,'BEFC_17-18'!A:A,0))</f>
        <v>769.88099999999997</v>
      </c>
      <c r="M478" s="203">
        <f>INDEX('BEFC_17-18'!$Z$1:$Z$506,MATCH('Base Analysis'!$A478,'BEFC_17-18'!A:A,0))</f>
        <v>151.67099999999999</v>
      </c>
      <c r="O478" s="202">
        <f>INDEX('BEFC_17-18'!$AF$1:$AF$505,MATCH('Base Analysis'!$A478,'BEFC_17-18'!A:A,0))</f>
        <v>5347718.72</v>
      </c>
      <c r="P478" s="203">
        <f>INDEX('BEFC_17-18'!$AC$1:$AC$506,MATCH('Base Analysis'!$A478,'BEFC_17-18'!A:A,0))</f>
        <v>787.69899999999996</v>
      </c>
      <c r="Q478" s="201">
        <f t="shared" si="68"/>
        <v>1465291.6582706303</v>
      </c>
      <c r="R478" s="201">
        <f t="shared" si="69"/>
        <v>3882427.0617293697</v>
      </c>
      <c r="S478" s="204">
        <f t="shared" si="70"/>
        <v>3.6495933692214533</v>
      </c>
      <c r="U478" s="203">
        <f t="shared" si="71"/>
        <v>921.55199999999991</v>
      </c>
      <c r="V478" s="202"/>
    </row>
    <row r="479" spans="1:22" x14ac:dyDescent="0.2">
      <c r="A479" s="199">
        <v>128030603</v>
      </c>
      <c r="B479" s="200" t="s">
        <v>544</v>
      </c>
      <c r="C479" s="200" t="s">
        <v>545</v>
      </c>
      <c r="D479" s="197">
        <f>INDEX('BEFC_17-18'!$F$1:$F$505,MATCH('Base Analysis'!$A479,'BEFC_17-18'!A:A,0))</f>
        <v>1.1974</v>
      </c>
      <c r="E479" s="197">
        <f t="shared" si="63"/>
        <v>132</v>
      </c>
      <c r="F479" s="201">
        <f t="shared" si="64"/>
        <v>14392.635926245848</v>
      </c>
      <c r="G479" s="211">
        <f t="shared" si="65"/>
        <v>221</v>
      </c>
      <c r="H479" s="202">
        <f t="shared" si="66"/>
        <v>11893.838284887415</v>
      </c>
      <c r="I479" s="211">
        <f t="shared" si="67"/>
        <v>250</v>
      </c>
      <c r="K479" s="202">
        <f>INDEX('LECI_17-18'!$L$1:$L$506,MATCH('Base Analysis'!$A479,'LECI_17-18'!A:A,0))</f>
        <v>19644695.879999999</v>
      </c>
      <c r="L479" s="203">
        <f>INDEX('BEFC_17-18'!$T$1:$T$506,MATCH('Base Analysis'!$A479,'BEFC_17-18'!A:A,0))</f>
        <v>1364.913</v>
      </c>
      <c r="M479" s="203">
        <f>INDEX('BEFC_17-18'!$Z$1:$Z$506,MATCH('Base Analysis'!$A479,'BEFC_17-18'!A:A,0))</f>
        <v>286.75700000000001</v>
      </c>
      <c r="O479" s="202">
        <f>INDEX('BEFC_17-18'!$AF$1:$AF$505,MATCH('Base Analysis'!$A479,'BEFC_17-18'!A:A,0))</f>
        <v>7873328.5</v>
      </c>
      <c r="P479" s="203">
        <f>INDEX('BEFC_17-18'!$AC$1:$AC$506,MATCH('Base Analysis'!$A479,'BEFC_17-18'!A:A,0))</f>
        <v>2805.6869999999999</v>
      </c>
      <c r="Q479" s="201">
        <f t="shared" si="68"/>
        <v>5219188.7469939021</v>
      </c>
      <c r="R479" s="201">
        <f t="shared" si="69"/>
        <v>2654139.7530060979</v>
      </c>
      <c r="S479" s="204">
        <f t="shared" si="70"/>
        <v>1.5085349240405999</v>
      </c>
      <c r="U479" s="203">
        <f t="shared" si="71"/>
        <v>1651.67</v>
      </c>
      <c r="V479" s="202"/>
    </row>
    <row r="480" spans="1:22" x14ac:dyDescent="0.2">
      <c r="A480" s="199">
        <v>128030852</v>
      </c>
      <c r="B480" s="200" t="s">
        <v>546</v>
      </c>
      <c r="C480" s="200" t="s">
        <v>545</v>
      </c>
      <c r="D480" s="197">
        <f>INDEX('BEFC_17-18'!$F$1:$F$505,MATCH('Base Analysis'!$A480,'BEFC_17-18'!A:A,0))</f>
        <v>1.2216</v>
      </c>
      <c r="E480" s="197">
        <f t="shared" si="63"/>
        <v>117</v>
      </c>
      <c r="F480" s="201">
        <f t="shared" si="64"/>
        <v>15451.111993334662</v>
      </c>
      <c r="G480" s="211">
        <f t="shared" si="65"/>
        <v>146</v>
      </c>
      <c r="H480" s="202">
        <f t="shared" si="66"/>
        <v>13095.605038231615</v>
      </c>
      <c r="I480" s="211">
        <f t="shared" si="67"/>
        <v>148</v>
      </c>
      <c r="K480" s="202">
        <f>INDEX('LECI_17-18'!$L$1:$L$506,MATCH('Base Analysis'!$A480,'LECI_17-18'!A:A,0))</f>
        <v>82451212.689999998</v>
      </c>
      <c r="L480" s="203">
        <f>INDEX('BEFC_17-18'!$T$1:$T$506,MATCH('Base Analysis'!$A480,'BEFC_17-18'!A:A,0))</f>
        <v>5336.2640000000001</v>
      </c>
      <c r="M480" s="203">
        <f>INDEX('BEFC_17-18'!$Z$1:$Z$506,MATCH('Base Analysis'!$A480,'BEFC_17-18'!A:A,0))</f>
        <v>959.83399999999995</v>
      </c>
      <c r="O480" s="202">
        <f>INDEX('BEFC_17-18'!$AF$1:$AF$505,MATCH('Base Analysis'!$A480,'BEFC_17-18'!A:A,0))</f>
        <v>28501262.59</v>
      </c>
      <c r="P480" s="203">
        <f>INDEX('BEFC_17-18'!$AC$1:$AC$506,MATCH('Base Analysis'!$A480,'BEFC_17-18'!A:A,0))</f>
        <v>8746.7459999999992</v>
      </c>
      <c r="Q480" s="201">
        <f t="shared" si="68"/>
        <v>16270852.128556723</v>
      </c>
      <c r="R480" s="201">
        <f t="shared" si="69"/>
        <v>12230410.461443277</v>
      </c>
      <c r="S480" s="204">
        <f t="shared" si="70"/>
        <v>1.7516760870795371</v>
      </c>
      <c r="U480" s="203">
        <f t="shared" si="71"/>
        <v>6296.098</v>
      </c>
      <c r="V480" s="202"/>
    </row>
    <row r="481" spans="1:22" x14ac:dyDescent="0.2">
      <c r="A481" s="199">
        <v>128033053</v>
      </c>
      <c r="B481" s="200" t="s">
        <v>547</v>
      </c>
      <c r="C481" s="200" t="s">
        <v>545</v>
      </c>
      <c r="D481" s="197">
        <f>INDEX('BEFC_17-18'!$F$1:$F$505,MATCH('Base Analysis'!$A481,'BEFC_17-18'!A:A,0))</f>
        <v>0.81669999999999998</v>
      </c>
      <c r="E481" s="197">
        <f t="shared" si="63"/>
        <v>398</v>
      </c>
      <c r="F481" s="201">
        <f t="shared" si="64"/>
        <v>13215.242425829274</v>
      </c>
      <c r="G481" s="211">
        <f t="shared" si="65"/>
        <v>364</v>
      </c>
      <c r="H481" s="202">
        <f t="shared" si="66"/>
        <v>12047.937689395034</v>
      </c>
      <c r="I481" s="211">
        <f t="shared" si="67"/>
        <v>229</v>
      </c>
      <c r="K481" s="202">
        <f>INDEX('LECI_17-18'!$L$1:$L$506,MATCH('Base Analysis'!$A481,'LECI_17-18'!A:A,0))</f>
        <v>24983904.77</v>
      </c>
      <c r="L481" s="203">
        <f>INDEX('BEFC_17-18'!$T$1:$T$506,MATCH('Base Analysis'!$A481,'BEFC_17-18'!A:A,0))</f>
        <v>1890.537</v>
      </c>
      <c r="M481" s="203">
        <f>INDEX('BEFC_17-18'!$Z$1:$Z$506,MATCH('Base Analysis'!$A481,'BEFC_17-18'!A:A,0))</f>
        <v>183.17099999999999</v>
      </c>
      <c r="O481" s="202">
        <f>INDEX('BEFC_17-18'!$AF$1:$AF$505,MATCH('Base Analysis'!$A481,'BEFC_17-18'!A:A,0))</f>
        <v>6395333.79</v>
      </c>
      <c r="P481" s="203">
        <f>INDEX('BEFC_17-18'!$AC$1:$AC$506,MATCH('Base Analysis'!$A481,'BEFC_17-18'!A:A,0))</f>
        <v>1652.2370000000001</v>
      </c>
      <c r="Q481" s="201">
        <f t="shared" si="68"/>
        <v>3073520.5879226602</v>
      </c>
      <c r="R481" s="201">
        <f t="shared" si="69"/>
        <v>3321813.2020773399</v>
      </c>
      <c r="S481" s="204">
        <f t="shared" si="70"/>
        <v>2.0807844317459074</v>
      </c>
      <c r="U481" s="203">
        <f t="shared" si="71"/>
        <v>2073.7080000000001</v>
      </c>
      <c r="V481" s="202"/>
    </row>
    <row r="482" spans="1:22" x14ac:dyDescent="0.2">
      <c r="A482" s="199">
        <v>128034503</v>
      </c>
      <c r="B482" s="200" t="s">
        <v>548</v>
      </c>
      <c r="C482" s="200" t="s">
        <v>545</v>
      </c>
      <c r="D482" s="197">
        <f>INDEX('BEFC_17-18'!$F$1:$F$505,MATCH('Base Analysis'!$A482,'BEFC_17-18'!A:A,0))</f>
        <v>1.2062999999999999</v>
      </c>
      <c r="E482" s="197">
        <f t="shared" si="63"/>
        <v>128</v>
      </c>
      <c r="F482" s="201">
        <f t="shared" si="64"/>
        <v>15641.010072006007</v>
      </c>
      <c r="G482" s="211">
        <f t="shared" si="65"/>
        <v>139</v>
      </c>
      <c r="H482" s="202">
        <f t="shared" si="66"/>
        <v>12669.925684792377</v>
      </c>
      <c r="I482" s="211">
        <f t="shared" si="67"/>
        <v>175</v>
      </c>
      <c r="K482" s="202">
        <f>INDEX('LECI_17-18'!$L$1:$L$506,MATCH('Base Analysis'!$A482,'LECI_17-18'!A:A,0))</f>
        <v>12038228.529999999</v>
      </c>
      <c r="L482" s="203">
        <f>INDEX('BEFC_17-18'!$T$1:$T$506,MATCH('Base Analysis'!$A482,'BEFC_17-18'!A:A,0))</f>
        <v>769.65800000000002</v>
      </c>
      <c r="M482" s="203">
        <f>INDEX('BEFC_17-18'!$Z$1:$Z$506,MATCH('Base Analysis'!$A482,'BEFC_17-18'!A:A,0))</f>
        <v>180.48400000000001</v>
      </c>
      <c r="O482" s="202">
        <f>INDEX('BEFC_17-18'!$AF$1:$AF$505,MATCH('Base Analysis'!$A482,'BEFC_17-18'!A:A,0))</f>
        <v>4067831.36</v>
      </c>
      <c r="P482" s="203">
        <f>INDEX('BEFC_17-18'!$AC$1:$AC$506,MATCH('Base Analysis'!$A482,'BEFC_17-18'!A:A,0))</f>
        <v>1573.193</v>
      </c>
      <c r="Q482" s="201">
        <f t="shared" si="68"/>
        <v>2926481.5364114307</v>
      </c>
      <c r="R482" s="201">
        <f t="shared" si="69"/>
        <v>1141349.8235885692</v>
      </c>
      <c r="S482" s="204">
        <f t="shared" si="70"/>
        <v>1.3900075258934106</v>
      </c>
      <c r="U482" s="203">
        <f t="shared" si="71"/>
        <v>950.14200000000005</v>
      </c>
      <c r="V482" s="202"/>
    </row>
    <row r="483" spans="1:22" x14ac:dyDescent="0.2">
      <c r="A483" s="199">
        <v>128321103</v>
      </c>
      <c r="B483" s="200" t="s">
        <v>549</v>
      </c>
      <c r="C483" s="200" t="s">
        <v>550</v>
      </c>
      <c r="D483" s="197">
        <f>INDEX('BEFC_17-18'!$F$1:$F$505,MATCH('Base Analysis'!$A483,'BEFC_17-18'!A:A,0))</f>
        <v>1.1950000000000001</v>
      </c>
      <c r="E483" s="197">
        <f t="shared" si="63"/>
        <v>134</v>
      </c>
      <c r="F483" s="201">
        <f t="shared" si="64"/>
        <v>17104.293943889177</v>
      </c>
      <c r="G483" s="211">
        <f t="shared" si="65"/>
        <v>76</v>
      </c>
      <c r="H483" s="202">
        <f t="shared" si="66"/>
        <v>14330.625852178315</v>
      </c>
      <c r="I483" s="211">
        <f t="shared" si="67"/>
        <v>86</v>
      </c>
      <c r="K483" s="202">
        <f>INDEX('LECI_17-18'!$L$1:$L$506,MATCH('Base Analysis'!$A483,'LECI_17-18'!A:A,0))</f>
        <v>27684103.649999999</v>
      </c>
      <c r="L483" s="203">
        <f>INDEX('BEFC_17-18'!$T$1:$T$506,MATCH('Base Analysis'!$A483,'BEFC_17-18'!A:A,0))</f>
        <v>1618.547</v>
      </c>
      <c r="M483" s="203">
        <f>INDEX('BEFC_17-18'!$Z$1:$Z$506,MATCH('Base Analysis'!$A483,'BEFC_17-18'!A:A,0))</f>
        <v>313.267</v>
      </c>
      <c r="O483" s="202">
        <f>INDEX('BEFC_17-18'!$AF$1:$AF$505,MATCH('Base Analysis'!$A483,'BEFC_17-18'!A:A,0))</f>
        <v>9115253.75</v>
      </c>
      <c r="P483" s="203">
        <f>INDEX('BEFC_17-18'!$AC$1:$AC$506,MATCH('Base Analysis'!$A483,'BEFC_17-18'!A:A,0))</f>
        <v>2543.9029999999998</v>
      </c>
      <c r="Q483" s="201">
        <f t="shared" si="68"/>
        <v>4732213.5045869434</v>
      </c>
      <c r="R483" s="201">
        <f t="shared" si="69"/>
        <v>4383040.2454130566</v>
      </c>
      <c r="S483" s="204">
        <f t="shared" si="70"/>
        <v>1.9262135449223852</v>
      </c>
      <c r="U483" s="203">
        <f t="shared" si="71"/>
        <v>1931.8140000000001</v>
      </c>
      <c r="V483" s="202"/>
    </row>
    <row r="484" spans="1:22" x14ac:dyDescent="0.2">
      <c r="A484" s="199">
        <v>128323303</v>
      </c>
      <c r="B484" s="200" t="s">
        <v>551</v>
      </c>
      <c r="C484" s="200" t="s">
        <v>550</v>
      </c>
      <c r="D484" s="197">
        <f>INDEX('BEFC_17-18'!$F$1:$F$505,MATCH('Base Analysis'!$A484,'BEFC_17-18'!A:A,0))</f>
        <v>1.1589</v>
      </c>
      <c r="E484" s="197">
        <f t="shared" si="63"/>
        <v>161</v>
      </c>
      <c r="F484" s="201">
        <f t="shared" si="64"/>
        <v>15820.794776216964</v>
      </c>
      <c r="G484" s="211">
        <f t="shared" si="65"/>
        <v>130</v>
      </c>
      <c r="H484" s="202">
        <f t="shared" si="66"/>
        <v>12869.010504512502</v>
      </c>
      <c r="I484" s="211">
        <f t="shared" si="67"/>
        <v>162</v>
      </c>
      <c r="K484" s="202">
        <f>INDEX('LECI_17-18'!$L$1:$L$506,MATCH('Base Analysis'!$A484,'LECI_17-18'!A:A,0))</f>
        <v>13917062.720000001</v>
      </c>
      <c r="L484" s="203">
        <f>INDEX('BEFC_17-18'!$T$1:$T$506,MATCH('Base Analysis'!$A484,'BEFC_17-18'!A:A,0))</f>
        <v>879.66899999999998</v>
      </c>
      <c r="M484" s="203">
        <f>INDEX('BEFC_17-18'!$Z$1:$Z$506,MATCH('Base Analysis'!$A484,'BEFC_17-18'!A:A,0))</f>
        <v>201.77099999999999</v>
      </c>
      <c r="O484" s="202">
        <f>INDEX('BEFC_17-18'!$AF$1:$AF$505,MATCH('Base Analysis'!$A484,'BEFC_17-18'!A:A,0))</f>
        <v>5323316.67</v>
      </c>
      <c r="P484" s="203">
        <f>INDEX('BEFC_17-18'!$AC$1:$AC$506,MATCH('Base Analysis'!$A484,'BEFC_17-18'!A:A,0))</f>
        <v>1596.8340000000001</v>
      </c>
      <c r="Q484" s="201">
        <f t="shared" si="68"/>
        <v>2970458.9441435421</v>
      </c>
      <c r="R484" s="201">
        <f t="shared" si="69"/>
        <v>2352857.7258564578</v>
      </c>
      <c r="S484" s="204">
        <f t="shared" si="70"/>
        <v>1.7920855901729509</v>
      </c>
      <c r="U484" s="203">
        <f t="shared" si="71"/>
        <v>1081.44</v>
      </c>
      <c r="V484" s="202"/>
    </row>
    <row r="485" spans="1:22" x14ac:dyDescent="0.2">
      <c r="A485" s="199">
        <v>128323703</v>
      </c>
      <c r="B485" s="200" t="s">
        <v>552</v>
      </c>
      <c r="C485" s="200" t="s">
        <v>550</v>
      </c>
      <c r="D485" s="197">
        <f>INDEX('BEFC_17-18'!$F$1:$F$505,MATCH('Base Analysis'!$A485,'BEFC_17-18'!A:A,0))</f>
        <v>1.2557</v>
      </c>
      <c r="E485" s="197">
        <f t="shared" si="63"/>
        <v>101</v>
      </c>
      <c r="F485" s="201">
        <f t="shared" si="64"/>
        <v>16864.47684484877</v>
      </c>
      <c r="G485" s="211">
        <f t="shared" si="65"/>
        <v>82</v>
      </c>
      <c r="H485" s="202">
        <f t="shared" si="66"/>
        <v>15100.687081102393</v>
      </c>
      <c r="I485" s="211">
        <f t="shared" si="67"/>
        <v>59</v>
      </c>
      <c r="K485" s="202">
        <f>INDEX('LECI_17-18'!$L$1:$L$506,MATCH('Base Analysis'!$A485,'LECI_17-18'!A:A,0))</f>
        <v>47494076.979999997</v>
      </c>
      <c r="L485" s="203">
        <f>INDEX('BEFC_17-18'!$T$1:$T$506,MATCH('Base Analysis'!$A485,'BEFC_17-18'!A:A,0))</f>
        <v>2816.22</v>
      </c>
      <c r="M485" s="203">
        <f>INDEX('BEFC_17-18'!$Z$1:$Z$506,MATCH('Base Analysis'!$A485,'BEFC_17-18'!A:A,0))</f>
        <v>328.94</v>
      </c>
      <c r="O485" s="202">
        <f>INDEX('BEFC_17-18'!$AF$1:$AF$505,MATCH('Base Analysis'!$A485,'BEFC_17-18'!A:A,0))</f>
        <v>8801298.9700000007</v>
      </c>
      <c r="P485" s="203">
        <f>INDEX('BEFC_17-18'!$AC$1:$AC$506,MATCH('Base Analysis'!$A485,'BEFC_17-18'!A:A,0))</f>
        <v>3706.306</v>
      </c>
      <c r="Q485" s="201">
        <f t="shared" si="68"/>
        <v>6894536.1931377174</v>
      </c>
      <c r="R485" s="201">
        <f t="shared" si="69"/>
        <v>1906762.7768622832</v>
      </c>
      <c r="S485" s="204">
        <f t="shared" si="70"/>
        <v>1.2765614282741928</v>
      </c>
      <c r="U485" s="203">
        <f t="shared" si="71"/>
        <v>3145.16</v>
      </c>
      <c r="V485" s="202"/>
    </row>
    <row r="486" spans="1:22" x14ac:dyDescent="0.2">
      <c r="A486" s="199">
        <v>128325203</v>
      </c>
      <c r="B486" s="200" t="s">
        <v>553</v>
      </c>
      <c r="C486" s="200" t="s">
        <v>550</v>
      </c>
      <c r="D486" s="197">
        <f>INDEX('BEFC_17-18'!$F$1:$F$505,MATCH('Base Analysis'!$A486,'BEFC_17-18'!A:A,0))</f>
        <v>1.0065</v>
      </c>
      <c r="E486" s="197">
        <f t="shared" si="63"/>
        <v>273</v>
      </c>
      <c r="F486" s="201">
        <f t="shared" si="64"/>
        <v>15850.082856100256</v>
      </c>
      <c r="G486" s="211">
        <f t="shared" si="65"/>
        <v>128</v>
      </c>
      <c r="H486" s="202">
        <f t="shared" si="66"/>
        <v>12289.036078477733</v>
      </c>
      <c r="I486" s="211">
        <f t="shared" si="67"/>
        <v>209</v>
      </c>
      <c r="K486" s="202">
        <f>INDEX('LECI_17-18'!$L$1:$L$506,MATCH('Base Analysis'!$A486,'LECI_17-18'!A:A,0))</f>
        <v>21413731.390000001</v>
      </c>
      <c r="L486" s="203">
        <f>INDEX('BEFC_17-18'!$T$1:$T$506,MATCH('Base Analysis'!$A486,'BEFC_17-18'!A:A,0))</f>
        <v>1351.0170000000001</v>
      </c>
      <c r="M486" s="203">
        <f>INDEX('BEFC_17-18'!$Z$1:$Z$506,MATCH('Base Analysis'!$A486,'BEFC_17-18'!A:A,0))</f>
        <v>391.49</v>
      </c>
      <c r="O486" s="202">
        <f>INDEX('BEFC_17-18'!$AF$1:$AF$505,MATCH('Base Analysis'!$A486,'BEFC_17-18'!A:A,0))</f>
        <v>9178491.0399999991</v>
      </c>
      <c r="P486" s="203">
        <f>INDEX('BEFC_17-18'!$AC$1:$AC$506,MATCH('Base Analysis'!$A486,'BEFC_17-18'!A:A,0))</f>
        <v>1732.04</v>
      </c>
      <c r="Q486" s="201">
        <f t="shared" si="68"/>
        <v>3221971.5447030687</v>
      </c>
      <c r="R486" s="201">
        <f t="shared" si="69"/>
        <v>5956519.4952969309</v>
      </c>
      <c r="S486" s="204">
        <f t="shared" si="70"/>
        <v>2.84871883958425</v>
      </c>
      <c r="U486" s="203">
        <f t="shared" si="71"/>
        <v>1742.5070000000001</v>
      </c>
      <c r="V486" s="202"/>
    </row>
    <row r="487" spans="1:22" x14ac:dyDescent="0.2">
      <c r="A487" s="199">
        <v>128326303</v>
      </c>
      <c r="B487" s="200" t="s">
        <v>554</v>
      </c>
      <c r="C487" s="200" t="s">
        <v>550</v>
      </c>
      <c r="D487" s="197">
        <f>INDEX('BEFC_17-18'!$F$1:$F$505,MATCH('Base Analysis'!$A487,'BEFC_17-18'!A:A,0))</f>
        <v>1.1927000000000001</v>
      </c>
      <c r="E487" s="197">
        <f t="shared" si="63"/>
        <v>136</v>
      </c>
      <c r="F487" s="201">
        <f t="shared" si="64"/>
        <v>16452.913417816639</v>
      </c>
      <c r="G487" s="211">
        <f t="shared" si="65"/>
        <v>96</v>
      </c>
      <c r="H487" s="202">
        <f t="shared" si="66"/>
        <v>12430.159846924513</v>
      </c>
      <c r="I487" s="211">
        <f t="shared" si="67"/>
        <v>197</v>
      </c>
      <c r="K487" s="202">
        <f>INDEX('LECI_17-18'!$L$1:$L$506,MATCH('Base Analysis'!$A487,'LECI_17-18'!A:A,0))</f>
        <v>14538551.130000001</v>
      </c>
      <c r="L487" s="203">
        <f>INDEX('BEFC_17-18'!$T$1:$T$506,MATCH('Base Analysis'!$A487,'BEFC_17-18'!A:A,0))</f>
        <v>883.64599999999996</v>
      </c>
      <c r="M487" s="203">
        <f>INDEX('BEFC_17-18'!$Z$1:$Z$506,MATCH('Base Analysis'!$A487,'BEFC_17-18'!A:A,0))</f>
        <v>285.97300000000001</v>
      </c>
      <c r="O487" s="202">
        <f>INDEX('BEFC_17-18'!$AF$1:$AF$505,MATCH('Base Analysis'!$A487,'BEFC_17-18'!A:A,0))</f>
        <v>7116357.8300000001</v>
      </c>
      <c r="P487" s="203">
        <f>INDEX('BEFC_17-18'!$AC$1:$AC$506,MATCH('Base Analysis'!$A487,'BEFC_17-18'!A:A,0))</f>
        <v>1814.1990000000001</v>
      </c>
      <c r="Q487" s="201">
        <f t="shared" si="68"/>
        <v>3374805.1744929464</v>
      </c>
      <c r="R487" s="201">
        <f t="shared" si="69"/>
        <v>3741552.6555070537</v>
      </c>
      <c r="S487" s="204">
        <f t="shared" si="70"/>
        <v>2.1086721935197965</v>
      </c>
      <c r="U487" s="203">
        <f t="shared" si="71"/>
        <v>1169.6189999999999</v>
      </c>
      <c r="V487" s="202"/>
    </row>
    <row r="488" spans="1:22" x14ac:dyDescent="0.2">
      <c r="A488" s="199">
        <v>128327303</v>
      </c>
      <c r="B488" s="200" t="s">
        <v>555</v>
      </c>
      <c r="C488" s="200" t="s">
        <v>550</v>
      </c>
      <c r="D488" s="197">
        <f>INDEX('BEFC_17-18'!$F$1:$F$505,MATCH('Base Analysis'!$A488,'BEFC_17-18'!A:A,0))</f>
        <v>1.3629</v>
      </c>
      <c r="E488" s="197">
        <f t="shared" si="63"/>
        <v>55</v>
      </c>
      <c r="F488" s="201">
        <f t="shared" si="64"/>
        <v>17923.854985037815</v>
      </c>
      <c r="G488" s="211">
        <f t="shared" si="65"/>
        <v>52</v>
      </c>
      <c r="H488" s="202">
        <f t="shared" si="66"/>
        <v>11923.265597578207</v>
      </c>
      <c r="I488" s="211">
        <f t="shared" si="67"/>
        <v>244</v>
      </c>
      <c r="K488" s="202">
        <f>INDEX('LECI_17-18'!$L$1:$L$506,MATCH('Base Analysis'!$A488,'LECI_17-18'!A:A,0))</f>
        <v>16597507.640000001</v>
      </c>
      <c r="L488" s="203">
        <f>INDEX('BEFC_17-18'!$T$1:$T$506,MATCH('Base Analysis'!$A488,'BEFC_17-18'!A:A,0))</f>
        <v>926.00099999999998</v>
      </c>
      <c r="M488" s="203">
        <f>INDEX('BEFC_17-18'!$Z$1:$Z$506,MATCH('Base Analysis'!$A488,'BEFC_17-18'!A:A,0))</f>
        <v>466.02600000000001</v>
      </c>
      <c r="O488" s="202">
        <f>INDEX('BEFC_17-18'!$AF$1:$AF$505,MATCH('Base Analysis'!$A488,'BEFC_17-18'!A:A,0))</f>
        <v>8580875.5999999996</v>
      </c>
      <c r="P488" s="203">
        <f>INDEX('BEFC_17-18'!$AC$1:$AC$506,MATCH('Base Analysis'!$A488,'BEFC_17-18'!A:A,0))</f>
        <v>2218.6210000000001</v>
      </c>
      <c r="Q488" s="201">
        <f t="shared" si="68"/>
        <v>4127118.1557473657</v>
      </c>
      <c r="R488" s="201">
        <f t="shared" si="69"/>
        <v>4453757.4442526344</v>
      </c>
      <c r="S488" s="204">
        <f t="shared" si="70"/>
        <v>2.0791446418974933</v>
      </c>
      <c r="U488" s="203">
        <f t="shared" si="71"/>
        <v>1392.027</v>
      </c>
      <c r="V488" s="202"/>
    </row>
    <row r="489" spans="1:22" x14ac:dyDescent="0.2">
      <c r="A489" s="199">
        <v>128328003</v>
      </c>
      <c r="B489" s="200" t="s">
        <v>556</v>
      </c>
      <c r="C489" s="200" t="s">
        <v>550</v>
      </c>
      <c r="D489" s="197">
        <f>INDEX('BEFC_17-18'!$F$1:$F$505,MATCH('Base Analysis'!$A489,'BEFC_17-18'!A:A,0))</f>
        <v>1.1020000000000001</v>
      </c>
      <c r="E489" s="197">
        <f t="shared" si="63"/>
        <v>198</v>
      </c>
      <c r="F489" s="201">
        <f t="shared" si="64"/>
        <v>17942.279466730342</v>
      </c>
      <c r="G489" s="211">
        <f t="shared" si="65"/>
        <v>50</v>
      </c>
      <c r="H489" s="202">
        <f t="shared" si="66"/>
        <v>13828.164116790727</v>
      </c>
      <c r="I489" s="211">
        <f t="shared" si="67"/>
        <v>102</v>
      </c>
      <c r="K489" s="202">
        <f>INDEX('LECI_17-18'!$L$1:$L$506,MATCH('Base Analysis'!$A489,'LECI_17-18'!A:A,0))</f>
        <v>20137678.84</v>
      </c>
      <c r="L489" s="203">
        <f>INDEX('BEFC_17-18'!$T$1:$T$506,MATCH('Base Analysis'!$A489,'BEFC_17-18'!A:A,0))</f>
        <v>1122.3589999999999</v>
      </c>
      <c r="M489" s="203">
        <f>INDEX('BEFC_17-18'!$Z$1:$Z$506,MATCH('Base Analysis'!$A489,'BEFC_17-18'!A:A,0))</f>
        <v>333.92099999999999</v>
      </c>
      <c r="O489" s="202">
        <f>INDEX('BEFC_17-18'!$AF$1:$AF$505,MATCH('Base Analysis'!$A489,'BEFC_17-18'!A:A,0))</f>
        <v>8608399.9100000001</v>
      </c>
      <c r="P489" s="203">
        <f>INDEX('BEFC_17-18'!$AC$1:$AC$506,MATCH('Base Analysis'!$A489,'BEFC_17-18'!A:A,0))</f>
        <v>1740.386</v>
      </c>
      <c r="Q489" s="201">
        <f t="shared" si="68"/>
        <v>3237496.922010805</v>
      </c>
      <c r="R489" s="201">
        <f t="shared" si="69"/>
        <v>5370902.9879891947</v>
      </c>
      <c r="S489" s="204">
        <f t="shared" si="70"/>
        <v>2.6589677511271068</v>
      </c>
      <c r="U489" s="203">
        <f t="shared" si="71"/>
        <v>1456.28</v>
      </c>
      <c r="V489" s="202"/>
    </row>
    <row r="490" spans="1:22" x14ac:dyDescent="0.2">
      <c r="A490" s="199">
        <v>129540803</v>
      </c>
      <c r="B490" s="200" t="s">
        <v>557</v>
      </c>
      <c r="C490" s="200" t="s">
        <v>558</v>
      </c>
      <c r="D490" s="197">
        <f>INDEX('BEFC_17-18'!$F$1:$F$505,MATCH('Base Analysis'!$A490,'BEFC_17-18'!A:A,0))</f>
        <v>0.88660000000000005</v>
      </c>
      <c r="E490" s="197">
        <f t="shared" si="63"/>
        <v>352</v>
      </c>
      <c r="F490" s="201">
        <f t="shared" si="64"/>
        <v>12664.348449665347</v>
      </c>
      <c r="G490" s="211">
        <f t="shared" si="65"/>
        <v>408</v>
      </c>
      <c r="H490" s="202">
        <f t="shared" si="66"/>
        <v>11782.287151561526</v>
      </c>
      <c r="I490" s="211">
        <f t="shared" si="67"/>
        <v>263</v>
      </c>
      <c r="K490" s="202">
        <f>INDEX('LECI_17-18'!$L$1:$L$506,MATCH('Base Analysis'!$A490,'LECI_17-18'!A:A,0))</f>
        <v>34861101.32</v>
      </c>
      <c r="L490" s="203">
        <f>INDEX('BEFC_17-18'!$T$1:$T$506,MATCH('Base Analysis'!$A490,'BEFC_17-18'!A:A,0))</f>
        <v>2752.6959999999999</v>
      </c>
      <c r="M490" s="203">
        <f>INDEX('BEFC_17-18'!$Z$1:$Z$506,MATCH('Base Analysis'!$A490,'BEFC_17-18'!A:A,0))</f>
        <v>206.07599999999999</v>
      </c>
      <c r="O490" s="202">
        <f>INDEX('BEFC_17-18'!$AF$1:$AF$505,MATCH('Base Analysis'!$A490,'BEFC_17-18'!A:A,0))</f>
        <v>7733215.0300000003</v>
      </c>
      <c r="P490" s="203">
        <f>INDEX('BEFC_17-18'!$AC$1:$AC$506,MATCH('Base Analysis'!$A490,'BEFC_17-18'!A:A,0))</f>
        <v>2360.9389999999999</v>
      </c>
      <c r="Q490" s="201">
        <f t="shared" si="68"/>
        <v>4391860.6249161214</v>
      </c>
      <c r="R490" s="201">
        <f t="shared" si="69"/>
        <v>3341354.4050838789</v>
      </c>
      <c r="S490" s="204">
        <f t="shared" si="70"/>
        <v>1.7608061116802163</v>
      </c>
      <c r="U490" s="203">
        <f t="shared" si="71"/>
        <v>2958.7719999999999</v>
      </c>
      <c r="V490" s="202"/>
    </row>
    <row r="491" spans="1:22" x14ac:dyDescent="0.2">
      <c r="A491" s="199">
        <v>129544503</v>
      </c>
      <c r="B491" s="200" t="s">
        <v>559</v>
      </c>
      <c r="C491" s="200" t="s">
        <v>558</v>
      </c>
      <c r="D491" s="197">
        <f>INDEX('BEFC_17-18'!$F$1:$F$505,MATCH('Base Analysis'!$A491,'BEFC_17-18'!A:A,0))</f>
        <v>1.3822000000000001</v>
      </c>
      <c r="E491" s="197">
        <f t="shared" si="63"/>
        <v>50</v>
      </c>
      <c r="F491" s="201">
        <f t="shared" si="64"/>
        <v>14949.75739663045</v>
      </c>
      <c r="G491" s="211">
        <f t="shared" si="65"/>
        <v>184</v>
      </c>
      <c r="H491" s="202">
        <f t="shared" si="66"/>
        <v>11896.682054466477</v>
      </c>
      <c r="I491" s="211">
        <f t="shared" si="67"/>
        <v>249</v>
      </c>
      <c r="K491" s="202">
        <f>INDEX('LECI_17-18'!$L$1:$L$506,MATCH('Base Analysis'!$A491,'LECI_17-18'!A:A,0))</f>
        <v>16150566.76</v>
      </c>
      <c r="L491" s="203">
        <f>INDEX('BEFC_17-18'!$T$1:$T$506,MATCH('Base Analysis'!$A491,'BEFC_17-18'!A:A,0))</f>
        <v>1080.3230000000001</v>
      </c>
      <c r="M491" s="203">
        <f>INDEX('BEFC_17-18'!$Z$1:$Z$506,MATCH('Base Analysis'!$A491,'BEFC_17-18'!A:A,0))</f>
        <v>277.24599999999998</v>
      </c>
      <c r="O491" s="202">
        <f>INDEX('BEFC_17-18'!$AF$1:$AF$505,MATCH('Base Analysis'!$A491,'BEFC_17-18'!A:A,0))</f>
        <v>7221663.5499999998</v>
      </c>
      <c r="P491" s="203">
        <f>INDEX('BEFC_17-18'!$AC$1:$AC$506,MATCH('Base Analysis'!$A491,'BEFC_17-18'!A:A,0))</f>
        <v>2524.8620000000001</v>
      </c>
      <c r="Q491" s="201">
        <f t="shared" si="68"/>
        <v>4696793.0984862242</v>
      </c>
      <c r="R491" s="201">
        <f t="shared" si="69"/>
        <v>2524870.4515137756</v>
      </c>
      <c r="S491" s="204">
        <f t="shared" si="70"/>
        <v>1.5375732757586322</v>
      </c>
      <c r="U491" s="203">
        <f t="shared" si="71"/>
        <v>1357.569</v>
      </c>
      <c r="V491" s="202"/>
    </row>
    <row r="492" spans="1:22" x14ac:dyDescent="0.2">
      <c r="A492" s="199">
        <v>129544703</v>
      </c>
      <c r="B492" s="200" t="s">
        <v>560</v>
      </c>
      <c r="C492" s="200" t="s">
        <v>558</v>
      </c>
      <c r="D492" s="197">
        <f>INDEX('BEFC_17-18'!$F$1:$F$505,MATCH('Base Analysis'!$A492,'BEFC_17-18'!A:A,0))</f>
        <v>1.3079000000000001</v>
      </c>
      <c r="E492" s="197">
        <f t="shared" si="63"/>
        <v>77</v>
      </c>
      <c r="F492" s="201">
        <f t="shared" si="64"/>
        <v>12632.105812722852</v>
      </c>
      <c r="G492" s="211">
        <f t="shared" si="65"/>
        <v>411</v>
      </c>
      <c r="H492" s="202">
        <f t="shared" si="66"/>
        <v>10788.979430970368</v>
      </c>
      <c r="I492" s="211">
        <f t="shared" si="67"/>
        <v>370</v>
      </c>
      <c r="K492" s="202">
        <f>INDEX('LECI_17-18'!$L$1:$L$506,MATCH('Base Analysis'!$A492,'LECI_17-18'!A:A,0))</f>
        <v>16041561.699999999</v>
      </c>
      <c r="L492" s="203">
        <f>INDEX('BEFC_17-18'!$T$1:$T$506,MATCH('Base Analysis'!$A492,'BEFC_17-18'!A:A,0))</f>
        <v>1269.904</v>
      </c>
      <c r="M492" s="203">
        <f>INDEX('BEFC_17-18'!$Z$1:$Z$506,MATCH('Base Analysis'!$A492,'BEFC_17-18'!A:A,0))</f>
        <v>216.94300000000001</v>
      </c>
      <c r="O492" s="202">
        <f>INDEX('BEFC_17-18'!$AF$1:$AF$505,MATCH('Base Analysis'!$A492,'BEFC_17-18'!A:A,0))</f>
        <v>5420759.8899999997</v>
      </c>
      <c r="P492" s="203">
        <f>INDEX('BEFC_17-18'!$AC$1:$AC$506,MATCH('Base Analysis'!$A492,'BEFC_17-18'!A:A,0))</f>
        <v>2570.9160000000002</v>
      </c>
      <c r="Q492" s="201">
        <f t="shared" si="68"/>
        <v>4782463.5665584141</v>
      </c>
      <c r="R492" s="201">
        <f t="shared" si="69"/>
        <v>638296.32344158553</v>
      </c>
      <c r="S492" s="204">
        <f t="shared" si="70"/>
        <v>1.1334660085870598</v>
      </c>
      <c r="U492" s="203">
        <f t="shared" si="71"/>
        <v>1486.847</v>
      </c>
      <c r="V492" s="202"/>
    </row>
    <row r="493" spans="1:22" x14ac:dyDescent="0.2">
      <c r="A493" s="199">
        <v>129545003</v>
      </c>
      <c r="B493" s="200" t="s">
        <v>561</v>
      </c>
      <c r="C493" s="200" t="s">
        <v>558</v>
      </c>
      <c r="D493" s="197">
        <f>INDEX('BEFC_17-18'!$F$1:$F$505,MATCH('Base Analysis'!$A493,'BEFC_17-18'!A:A,0))</f>
        <v>1.2681</v>
      </c>
      <c r="E493" s="197">
        <f t="shared" si="63"/>
        <v>94</v>
      </c>
      <c r="F493" s="201">
        <f t="shared" si="64"/>
        <v>12624.480882792797</v>
      </c>
      <c r="G493" s="211">
        <f t="shared" si="65"/>
        <v>413</v>
      </c>
      <c r="H493" s="202">
        <f t="shared" si="66"/>
        <v>10513.202533887763</v>
      </c>
      <c r="I493" s="211">
        <f t="shared" si="67"/>
        <v>403</v>
      </c>
      <c r="K493" s="202">
        <f>INDEX('LECI_17-18'!$L$1:$L$506,MATCH('Base Analysis'!$A493,'LECI_17-18'!A:A,0))</f>
        <v>24987180.530000001</v>
      </c>
      <c r="L493" s="203">
        <f>INDEX('BEFC_17-18'!$T$1:$T$506,MATCH('Base Analysis'!$A493,'BEFC_17-18'!A:A,0))</f>
        <v>1979.2639999999999</v>
      </c>
      <c r="M493" s="203">
        <f>INDEX('BEFC_17-18'!$Z$1:$Z$506,MATCH('Base Analysis'!$A493,'BEFC_17-18'!A:A,0))</f>
        <v>397.47899999999998</v>
      </c>
      <c r="O493" s="202">
        <f>INDEX('BEFC_17-18'!$AF$1:$AF$505,MATCH('Base Analysis'!$A493,'BEFC_17-18'!A:A,0))</f>
        <v>8400615.9299999997</v>
      </c>
      <c r="P493" s="203">
        <f>INDEX('BEFC_17-18'!$AC$1:$AC$506,MATCH('Base Analysis'!$A493,'BEFC_17-18'!A:A,0))</f>
        <v>3467.4340000000002</v>
      </c>
      <c r="Q493" s="201">
        <f t="shared" si="68"/>
        <v>6450182.2597260689</v>
      </c>
      <c r="R493" s="201">
        <f t="shared" si="69"/>
        <v>1950433.6702739308</v>
      </c>
      <c r="S493" s="204">
        <f t="shared" si="70"/>
        <v>1.3023842725270158</v>
      </c>
      <c r="U493" s="203">
        <f t="shared" si="71"/>
        <v>2376.7429999999999</v>
      </c>
      <c r="V493" s="202"/>
    </row>
    <row r="494" spans="1:22" x14ac:dyDescent="0.2">
      <c r="A494" s="199">
        <v>129546003</v>
      </c>
      <c r="B494" s="200" t="s">
        <v>562</v>
      </c>
      <c r="C494" s="200" t="s">
        <v>558</v>
      </c>
      <c r="D494" s="197">
        <f>INDEX('BEFC_17-18'!$F$1:$F$505,MATCH('Base Analysis'!$A494,'BEFC_17-18'!A:A,0))</f>
        <v>1.0456000000000001</v>
      </c>
      <c r="E494" s="197">
        <f t="shared" si="63"/>
        <v>245</v>
      </c>
      <c r="F494" s="201">
        <f t="shared" si="64"/>
        <v>11730.529974547477</v>
      </c>
      <c r="G494" s="211">
        <f t="shared" si="65"/>
        <v>474</v>
      </c>
      <c r="H494" s="202">
        <f t="shared" si="66"/>
        <v>9909.8798536849754</v>
      </c>
      <c r="I494" s="211">
        <f t="shared" si="67"/>
        <v>440</v>
      </c>
      <c r="K494" s="202">
        <f>INDEX('LECI_17-18'!$L$1:$L$506,MATCH('Base Analysis'!$A494,'LECI_17-18'!A:A,0))</f>
        <v>19324652.199999999</v>
      </c>
      <c r="L494" s="203">
        <f>INDEX('BEFC_17-18'!$T$1:$T$506,MATCH('Base Analysis'!$A494,'BEFC_17-18'!A:A,0))</f>
        <v>1647.3810000000001</v>
      </c>
      <c r="M494" s="203">
        <f>INDEX('BEFC_17-18'!$Z$1:$Z$506,MATCH('Base Analysis'!$A494,'BEFC_17-18'!A:A,0))</f>
        <v>302.65800000000002</v>
      </c>
      <c r="O494" s="202">
        <f>INDEX('BEFC_17-18'!$AF$1:$AF$505,MATCH('Base Analysis'!$A494,'BEFC_17-18'!A:A,0))</f>
        <v>6466486.4699999997</v>
      </c>
      <c r="P494" s="203">
        <f>INDEX('BEFC_17-18'!$AC$1:$AC$506,MATCH('Base Analysis'!$A494,'BEFC_17-18'!A:A,0))</f>
        <v>2450.9560000000001</v>
      </c>
      <c r="Q494" s="201">
        <f t="shared" si="68"/>
        <v>4559311.8457537098</v>
      </c>
      <c r="R494" s="201">
        <f t="shared" si="69"/>
        <v>1907174.62424629</v>
      </c>
      <c r="S494" s="204">
        <f t="shared" si="70"/>
        <v>1.4183031757352871</v>
      </c>
      <c r="U494" s="203">
        <f t="shared" si="71"/>
        <v>1950.0390000000002</v>
      </c>
      <c r="V494" s="202"/>
    </row>
    <row r="495" spans="1:22" x14ac:dyDescent="0.2">
      <c r="A495" s="199">
        <v>129546103</v>
      </c>
      <c r="B495" s="200" t="s">
        <v>563</v>
      </c>
      <c r="C495" s="200" t="s">
        <v>558</v>
      </c>
      <c r="D495" s="197">
        <f>INDEX('BEFC_17-18'!$F$1:$F$505,MATCH('Base Analysis'!$A495,'BEFC_17-18'!A:A,0))</f>
        <v>1.3283</v>
      </c>
      <c r="E495" s="197">
        <f t="shared" si="63"/>
        <v>70</v>
      </c>
      <c r="F495" s="201">
        <f t="shared" si="64"/>
        <v>14960.886075856464</v>
      </c>
      <c r="G495" s="211">
        <f t="shared" si="65"/>
        <v>182</v>
      </c>
      <c r="H495" s="202">
        <f t="shared" si="66"/>
        <v>12325.60484853542</v>
      </c>
      <c r="I495" s="211">
        <f t="shared" si="67"/>
        <v>204</v>
      </c>
      <c r="K495" s="202">
        <f>INDEX('LECI_17-18'!$L$1:$L$506,MATCH('Base Analysis'!$A495,'LECI_17-18'!A:A,0))</f>
        <v>40768638.969999999</v>
      </c>
      <c r="L495" s="203">
        <f>INDEX('BEFC_17-18'!$T$1:$T$506,MATCH('Base Analysis'!$A495,'BEFC_17-18'!A:A,0))</f>
        <v>2725.0149999999999</v>
      </c>
      <c r="M495" s="203">
        <f>INDEX('BEFC_17-18'!$Z$1:$Z$506,MATCH('Base Analysis'!$A495,'BEFC_17-18'!A:A,0))</f>
        <v>582.62300000000005</v>
      </c>
      <c r="O495" s="202">
        <f>INDEX('BEFC_17-18'!$AF$1:$AF$505,MATCH('Base Analysis'!$A495,'BEFC_17-18'!A:A,0))</f>
        <v>12595512.93</v>
      </c>
      <c r="P495" s="203">
        <f>INDEX('BEFC_17-18'!$AC$1:$AC$506,MATCH('Base Analysis'!$A495,'BEFC_17-18'!A:A,0))</f>
        <v>4918.4939999999997</v>
      </c>
      <c r="Q495" s="201">
        <f t="shared" si="68"/>
        <v>9149469.8221708369</v>
      </c>
      <c r="R495" s="201">
        <f t="shared" si="69"/>
        <v>3446043.1078291629</v>
      </c>
      <c r="S495" s="204">
        <f t="shared" si="70"/>
        <v>1.3766385566384154</v>
      </c>
      <c r="U495" s="203">
        <f t="shared" si="71"/>
        <v>3307.6379999999999</v>
      </c>
      <c r="V495" s="202"/>
    </row>
    <row r="496" spans="1:22" x14ac:dyDescent="0.2">
      <c r="A496" s="199">
        <v>129546803</v>
      </c>
      <c r="B496" s="200" t="s">
        <v>564</v>
      </c>
      <c r="C496" s="200" t="s">
        <v>558</v>
      </c>
      <c r="D496" s="197">
        <f>INDEX('BEFC_17-18'!$F$1:$F$505,MATCH('Base Analysis'!$A496,'BEFC_17-18'!A:A,0))</f>
        <v>1.3341000000000001</v>
      </c>
      <c r="E496" s="197">
        <f t="shared" si="63"/>
        <v>66</v>
      </c>
      <c r="F496" s="201">
        <f t="shared" si="64"/>
        <v>11824.666020786342</v>
      </c>
      <c r="G496" s="211">
        <f t="shared" si="65"/>
        <v>467</v>
      </c>
      <c r="H496" s="202">
        <f t="shared" si="66"/>
        <v>9145.8922725598222</v>
      </c>
      <c r="I496" s="211">
        <f t="shared" si="67"/>
        <v>478</v>
      </c>
      <c r="K496" s="202">
        <f>INDEX('LECI_17-18'!$L$1:$L$506,MATCH('Base Analysis'!$A496,'LECI_17-18'!A:A,0))</f>
        <v>8738936.6500000004</v>
      </c>
      <c r="L496" s="203">
        <f>INDEX('BEFC_17-18'!$T$1:$T$506,MATCH('Base Analysis'!$A496,'BEFC_17-18'!A:A,0))</f>
        <v>739.04300000000001</v>
      </c>
      <c r="M496" s="203">
        <f>INDEX('BEFC_17-18'!$Z$1:$Z$506,MATCH('Base Analysis'!$A496,'BEFC_17-18'!A:A,0))</f>
        <v>216.46100000000001</v>
      </c>
      <c r="O496" s="202">
        <f>INDEX('BEFC_17-18'!$AF$1:$AF$505,MATCH('Base Analysis'!$A496,'BEFC_17-18'!A:A,0))</f>
        <v>3065611.66</v>
      </c>
      <c r="P496" s="203">
        <f>INDEX('BEFC_17-18'!$AC$1:$AC$506,MATCH('Base Analysis'!$A496,'BEFC_17-18'!A:A,0))</f>
        <v>1448.952</v>
      </c>
      <c r="Q496" s="201">
        <f t="shared" si="68"/>
        <v>2695366.2234362951</v>
      </c>
      <c r="R496" s="201">
        <f t="shared" si="69"/>
        <v>370245.43656370509</v>
      </c>
      <c r="S496" s="204">
        <f t="shared" si="70"/>
        <v>1.1373636848842317</v>
      </c>
      <c r="U496" s="203">
        <f t="shared" si="71"/>
        <v>955.50400000000002</v>
      </c>
      <c r="V496" s="202"/>
    </row>
    <row r="497" spans="1:22" x14ac:dyDescent="0.2">
      <c r="A497" s="199">
        <v>129547203</v>
      </c>
      <c r="B497" s="200" t="s">
        <v>565</v>
      </c>
      <c r="C497" s="200" t="s">
        <v>558</v>
      </c>
      <c r="D497" s="197">
        <f>INDEX('BEFC_17-18'!$F$1:$F$505,MATCH('Base Analysis'!$A497,'BEFC_17-18'!A:A,0))</f>
        <v>1.7170000000000001</v>
      </c>
      <c r="E497" s="197">
        <f t="shared" si="63"/>
        <v>12</v>
      </c>
      <c r="F497" s="201">
        <f t="shared" si="64"/>
        <v>13176.080344000839</v>
      </c>
      <c r="G497" s="211">
        <f t="shared" si="65"/>
        <v>370</v>
      </c>
      <c r="H497" s="202">
        <f t="shared" si="66"/>
        <v>9018.7079094553701</v>
      </c>
      <c r="I497" s="211">
        <f t="shared" si="67"/>
        <v>483</v>
      </c>
      <c r="K497" s="202">
        <f>INDEX('LECI_17-18'!$L$1:$L$506,MATCH('Base Analysis'!$A497,'LECI_17-18'!A:A,0))</f>
        <v>14689761.630000001</v>
      </c>
      <c r="L497" s="203">
        <f>INDEX('BEFC_17-18'!$T$1:$T$506,MATCH('Base Analysis'!$A497,'BEFC_17-18'!A:A,0))</f>
        <v>1114.8810000000001</v>
      </c>
      <c r="M497" s="203">
        <f>INDEX('BEFC_17-18'!$Z$1:$Z$506,MATCH('Base Analysis'!$A497,'BEFC_17-18'!A:A,0))</f>
        <v>513.92899999999997</v>
      </c>
      <c r="O497" s="202">
        <f>INDEX('BEFC_17-18'!$AF$1:$AF$505,MATCH('Base Analysis'!$A497,'BEFC_17-18'!A:A,0))</f>
        <v>6639234.5300000003</v>
      </c>
      <c r="P497" s="203">
        <f>INDEX('BEFC_17-18'!$AC$1:$AC$506,MATCH('Base Analysis'!$A497,'BEFC_17-18'!A:A,0))</f>
        <v>4514.3670000000002</v>
      </c>
      <c r="Q497" s="201">
        <f t="shared" si="68"/>
        <v>8397705.6051514745</v>
      </c>
      <c r="R497" s="201">
        <f t="shared" si="69"/>
        <v>-1758471.0751514742</v>
      </c>
      <c r="S497" s="204">
        <f t="shared" si="70"/>
        <v>0.79060100962901569</v>
      </c>
      <c r="U497" s="203">
        <f t="shared" si="71"/>
        <v>1628.81</v>
      </c>
      <c r="V497" s="202"/>
    </row>
    <row r="498" spans="1:22" x14ac:dyDescent="0.2">
      <c r="A498" s="199">
        <v>129547303</v>
      </c>
      <c r="B498" s="200" t="s">
        <v>566</v>
      </c>
      <c r="C498" s="200" t="s">
        <v>558</v>
      </c>
      <c r="D498" s="197">
        <f>INDEX('BEFC_17-18'!$F$1:$F$505,MATCH('Base Analysis'!$A498,'BEFC_17-18'!A:A,0))</f>
        <v>1.0587</v>
      </c>
      <c r="E498" s="197">
        <f t="shared" si="63"/>
        <v>231</v>
      </c>
      <c r="F498" s="201">
        <f t="shared" si="64"/>
        <v>13601.330526560461</v>
      </c>
      <c r="G498" s="211">
        <f t="shared" si="65"/>
        <v>308</v>
      </c>
      <c r="H498" s="202">
        <f t="shared" si="66"/>
        <v>12230.568901601455</v>
      </c>
      <c r="I498" s="211">
        <f t="shared" si="67"/>
        <v>214</v>
      </c>
      <c r="K498" s="202">
        <f>INDEX('LECI_17-18'!$L$1:$L$506,MATCH('Base Analysis'!$A498,'LECI_17-18'!A:A,0))</f>
        <v>17086630.670000002</v>
      </c>
      <c r="L498" s="203">
        <f>INDEX('BEFC_17-18'!$T$1:$T$506,MATCH('Base Analysis'!$A498,'BEFC_17-18'!A:A,0))</f>
        <v>1256.2470000000001</v>
      </c>
      <c r="M498" s="203">
        <f>INDEX('BEFC_17-18'!$Z$1:$Z$506,MATCH('Base Analysis'!$A498,'BEFC_17-18'!A:A,0))</f>
        <v>140.79599999999999</v>
      </c>
      <c r="O498" s="202">
        <f>INDEX('BEFC_17-18'!$AF$1:$AF$505,MATCH('Base Analysis'!$A498,'BEFC_17-18'!A:A,0))</f>
        <v>6077803.8399999999</v>
      </c>
      <c r="P498" s="203">
        <f>INDEX('BEFC_17-18'!$AC$1:$AC$506,MATCH('Base Analysis'!$A498,'BEFC_17-18'!A:A,0))</f>
        <v>1665.6130000000001</v>
      </c>
      <c r="Q498" s="201">
        <f t="shared" si="68"/>
        <v>3098402.860492548</v>
      </c>
      <c r="R498" s="201">
        <f t="shared" si="69"/>
        <v>2979400.9795074519</v>
      </c>
      <c r="S498" s="204">
        <f t="shared" si="70"/>
        <v>1.9615925086752022</v>
      </c>
      <c r="U498" s="203">
        <f t="shared" si="71"/>
        <v>1397.0430000000001</v>
      </c>
      <c r="V498" s="202"/>
    </row>
    <row r="499" spans="1:22" x14ac:dyDescent="0.2">
      <c r="A499" s="199">
        <v>129547603</v>
      </c>
      <c r="B499" s="200" t="s">
        <v>567</v>
      </c>
      <c r="C499" s="200" t="s">
        <v>558</v>
      </c>
      <c r="D499" s="197">
        <f>INDEX('BEFC_17-18'!$F$1:$F$505,MATCH('Base Analysis'!$A499,'BEFC_17-18'!A:A,0))</f>
        <v>1.0606</v>
      </c>
      <c r="E499" s="197">
        <f t="shared" si="63"/>
        <v>230</v>
      </c>
      <c r="F499" s="201">
        <f t="shared" si="64"/>
        <v>12228.785662563701</v>
      </c>
      <c r="G499" s="211">
        <f t="shared" si="65"/>
        <v>446</v>
      </c>
      <c r="H499" s="202">
        <f t="shared" si="66"/>
        <v>10515.474738688294</v>
      </c>
      <c r="I499" s="211">
        <f t="shared" si="67"/>
        <v>402</v>
      </c>
      <c r="K499" s="202">
        <f>INDEX('LECI_17-18'!$L$1:$L$506,MATCH('Base Analysis'!$A499,'LECI_17-18'!A:A,0))</f>
        <v>25990730.870000001</v>
      </c>
      <c r="L499" s="203">
        <f>INDEX('BEFC_17-18'!$T$1:$T$506,MATCH('Base Analysis'!$A499,'BEFC_17-18'!A:A,0))</f>
        <v>2125.373</v>
      </c>
      <c r="M499" s="203">
        <f>INDEX('BEFC_17-18'!$Z$1:$Z$506,MATCH('Base Analysis'!$A499,'BEFC_17-18'!A:A,0))</f>
        <v>346.29199999999997</v>
      </c>
      <c r="O499" s="202">
        <f>INDEX('BEFC_17-18'!$AF$1:$AF$505,MATCH('Base Analysis'!$A499,'BEFC_17-18'!A:A,0))</f>
        <v>6618943.1100000003</v>
      </c>
      <c r="P499" s="203">
        <f>INDEX('BEFC_17-18'!$AC$1:$AC$506,MATCH('Base Analysis'!$A499,'BEFC_17-18'!A:A,0))</f>
        <v>2424.3989999999999</v>
      </c>
      <c r="Q499" s="201">
        <f t="shared" si="68"/>
        <v>4509910.0430743946</v>
      </c>
      <c r="R499" s="201">
        <f t="shared" si="69"/>
        <v>2109033.0669256058</v>
      </c>
      <c r="S499" s="204">
        <f t="shared" si="70"/>
        <v>1.4676441540478895</v>
      </c>
      <c r="U499" s="203">
        <f t="shared" si="71"/>
        <v>2471.665</v>
      </c>
      <c r="V499" s="202"/>
    </row>
    <row r="500" spans="1:22" x14ac:dyDescent="0.2">
      <c r="A500" s="199">
        <v>129547803</v>
      </c>
      <c r="B500" s="200" t="s">
        <v>568</v>
      </c>
      <c r="C500" s="200" t="s">
        <v>558</v>
      </c>
      <c r="D500" s="197">
        <f>INDEX('BEFC_17-18'!$F$1:$F$505,MATCH('Base Analysis'!$A500,'BEFC_17-18'!A:A,0))</f>
        <v>1.0668</v>
      </c>
      <c r="E500" s="197">
        <f t="shared" si="63"/>
        <v>226</v>
      </c>
      <c r="F500" s="201">
        <f t="shared" si="64"/>
        <v>13617.513590332665</v>
      </c>
      <c r="G500" s="211">
        <f t="shared" si="65"/>
        <v>306</v>
      </c>
      <c r="H500" s="202">
        <f t="shared" si="66"/>
        <v>10900.207222697665</v>
      </c>
      <c r="I500" s="211">
        <f t="shared" si="67"/>
        <v>357</v>
      </c>
      <c r="K500" s="202">
        <f>INDEX('LECI_17-18'!$L$1:$L$506,MATCH('Base Analysis'!$A500,'LECI_17-18'!A:A,0))</f>
        <v>12494940.24</v>
      </c>
      <c r="L500" s="203">
        <f>INDEX('BEFC_17-18'!$T$1:$T$506,MATCH('Base Analysis'!$A500,'BEFC_17-18'!A:A,0))</f>
        <v>917.56399999999996</v>
      </c>
      <c r="M500" s="203">
        <f>INDEX('BEFC_17-18'!$Z$1:$Z$506,MATCH('Base Analysis'!$A500,'BEFC_17-18'!A:A,0))</f>
        <v>228.739</v>
      </c>
      <c r="O500" s="202">
        <f>INDEX('BEFC_17-18'!$AF$1:$AF$505,MATCH('Base Analysis'!$A500,'BEFC_17-18'!A:A,0))</f>
        <v>4381432.37</v>
      </c>
      <c r="P500" s="203">
        <f>INDEX('BEFC_17-18'!$AC$1:$AC$506,MATCH('Base Analysis'!$A500,'BEFC_17-18'!A:A,0))</f>
        <v>1104.7380000000001</v>
      </c>
      <c r="Q500" s="201">
        <f t="shared" si="68"/>
        <v>2055053.2322303059</v>
      </c>
      <c r="R500" s="201">
        <f t="shared" si="69"/>
        <v>2326379.1377696944</v>
      </c>
      <c r="S500" s="204">
        <f t="shared" si="70"/>
        <v>2.1320286507833783</v>
      </c>
      <c r="U500" s="203">
        <f t="shared" si="71"/>
        <v>1146.3029999999999</v>
      </c>
      <c r="V500" s="202"/>
    </row>
    <row r="501" spans="1:22" x14ac:dyDescent="0.2">
      <c r="A501" s="199">
        <v>129548803</v>
      </c>
      <c r="B501" s="200" t="s">
        <v>569</v>
      </c>
      <c r="C501" s="200" t="s">
        <v>558</v>
      </c>
      <c r="D501" s="197">
        <f>INDEX('BEFC_17-18'!$F$1:$F$505,MATCH('Base Analysis'!$A501,'BEFC_17-18'!A:A,0))</f>
        <v>1.1751</v>
      </c>
      <c r="E501" s="197">
        <f t="shared" si="63"/>
        <v>148</v>
      </c>
      <c r="F501" s="201">
        <f t="shared" si="64"/>
        <v>13236.097344801445</v>
      </c>
      <c r="G501" s="211">
        <f t="shared" si="65"/>
        <v>358</v>
      </c>
      <c r="H501" s="202">
        <f t="shared" si="66"/>
        <v>10535.949145382876</v>
      </c>
      <c r="I501" s="211">
        <f t="shared" si="67"/>
        <v>398</v>
      </c>
      <c r="K501" s="202">
        <f>INDEX('LECI_17-18'!$L$1:$L$506,MATCH('Base Analysis'!$A501,'LECI_17-18'!A:A,0))</f>
        <v>14142372.93</v>
      </c>
      <c r="L501" s="203">
        <f>INDEX('BEFC_17-18'!$T$1:$T$506,MATCH('Base Analysis'!$A501,'BEFC_17-18'!A:A,0))</f>
        <v>1068.47</v>
      </c>
      <c r="M501" s="203">
        <f>INDEX('BEFC_17-18'!$Z$1:$Z$506,MATCH('Base Analysis'!$A501,'BEFC_17-18'!A:A,0))</f>
        <v>273.827</v>
      </c>
      <c r="O501" s="202">
        <f>INDEX('BEFC_17-18'!$AF$1:$AF$505,MATCH('Base Analysis'!$A501,'BEFC_17-18'!A:A,0))</f>
        <v>6811215.3799999999</v>
      </c>
      <c r="P501" s="203">
        <f>INDEX('BEFC_17-18'!$AC$1:$AC$506,MATCH('Base Analysis'!$A501,'BEFC_17-18'!A:A,0))</f>
        <v>1727.931</v>
      </c>
      <c r="Q501" s="201">
        <f t="shared" si="68"/>
        <v>3214327.9099849416</v>
      </c>
      <c r="R501" s="201">
        <f t="shared" si="69"/>
        <v>3596887.4700150583</v>
      </c>
      <c r="S501" s="204">
        <f t="shared" si="70"/>
        <v>2.1190169673858534</v>
      </c>
      <c r="U501" s="203">
        <f t="shared" si="71"/>
        <v>1342.297</v>
      </c>
      <c r="V501" s="202"/>
    </row>
    <row r="502" spans="1:22" x14ac:dyDescent="0.2">
      <c r="K502" s="202"/>
      <c r="L502" s="203"/>
      <c r="M502" s="203"/>
      <c r="O502" s="202"/>
      <c r="P502" s="203"/>
      <c r="V502" s="202"/>
    </row>
    <row r="503" spans="1:22" x14ac:dyDescent="0.2">
      <c r="K503" s="202">
        <f>SUM(K2:K501)</f>
        <v>24744328938.840015</v>
      </c>
      <c r="L503" s="267">
        <f>SUM(L2:L501)</f>
        <v>1708453.7919999992</v>
      </c>
      <c r="M503" s="267">
        <f>SUM(M2:M501)</f>
        <v>393431.32099999982</v>
      </c>
      <c r="O503" s="266">
        <f>SUM(O2:O501)</f>
        <v>5542411716.6799994</v>
      </c>
      <c r="P503" s="203">
        <f>SUM(P2:P501)</f>
        <v>2979442.4490000005</v>
      </c>
      <c r="Q503" s="201">
        <f>SUM(Q$2:Q$501)</f>
        <v>5542411716.6800003</v>
      </c>
      <c r="R503" s="201">
        <f>SUM(R$2:R$501)</f>
        <v>2.6570633053779602E-6</v>
      </c>
      <c r="U503" s="206">
        <f>SUM(U$2:U$501)</f>
        <v>2101885.112999999</v>
      </c>
      <c r="V503" s="202"/>
    </row>
    <row r="507" spans="1:22" ht="64.5" customHeight="1" x14ac:dyDescent="0.2">
      <c r="J507" s="196"/>
      <c r="K507" s="196"/>
      <c r="L507" s="196"/>
      <c r="M507" s="196"/>
      <c r="N507" s="268" t="s">
        <v>802</v>
      </c>
      <c r="O507" s="269" t="s">
        <v>814</v>
      </c>
      <c r="P507" s="269" t="s">
        <v>820</v>
      </c>
      <c r="Q507" s="269" t="s">
        <v>815</v>
      </c>
      <c r="R507" s="270" t="s">
        <v>858</v>
      </c>
    </row>
    <row r="508" spans="1:22" x14ac:dyDescent="0.2">
      <c r="K508" s="202"/>
      <c r="L508" s="207"/>
      <c r="M508" s="207"/>
      <c r="N508" s="271" t="s">
        <v>728</v>
      </c>
      <c r="O508" s="272">
        <f>COUNTIF($R$2:$R$501,"&gt;=0")</f>
        <v>363</v>
      </c>
      <c r="P508" s="273">
        <f>SUMIF($R$2:$R$501,"&gt;=0",$R$2:$R$501)</f>
        <v>1163765546.2700489</v>
      </c>
      <c r="Q508" s="274">
        <f>SUMIF($R$2:$R$501,"&gt;=0",$L$2:$L$501)</f>
        <v>843437.09700000042</v>
      </c>
      <c r="R508" s="275">
        <f>SUMIF($R$2:$R$501,"&gt;=0",$U$2:$U$501)</f>
        <v>992380.23199999949</v>
      </c>
    </row>
    <row r="509" spans="1:22" x14ac:dyDescent="0.2">
      <c r="K509" s="202"/>
      <c r="L509" s="207"/>
      <c r="M509" s="207"/>
      <c r="N509" s="276" t="s">
        <v>727</v>
      </c>
      <c r="O509" s="277">
        <f>COUNTIF($R$2:$R$501,"&lt;0")</f>
        <v>137</v>
      </c>
      <c r="P509" s="278">
        <f>SUMIF($R$2:$R$501,"&lt;0",$R$2:$R$501)</f>
        <v>-1163765546.2700462</v>
      </c>
      <c r="Q509" s="279">
        <f>SUMIF($R$2:$R$501,"&lt;0",$L$2:$L$501)</f>
        <v>865016.69500000041</v>
      </c>
      <c r="R509" s="280">
        <f>SUMIF($R$2:$R$501,"&lt;0",$U$2:$U$501)</f>
        <v>1109504.8810000003</v>
      </c>
    </row>
    <row r="510" spans="1:22" x14ac:dyDescent="0.2">
      <c r="K510" s="202"/>
      <c r="L510" s="207"/>
      <c r="M510" s="207"/>
      <c r="N510" s="271" t="s">
        <v>809</v>
      </c>
      <c r="O510" s="272">
        <f>COUNTIFS($S$2:$S$501,"&gt;=1",$S$2:$S$501,"&lt;1.1")</f>
        <v>33</v>
      </c>
      <c r="P510" s="273">
        <f>SUMIFS($R$2:$R$501,$S$2:$S$501,"&gt;=1",$S$2:$S$501,"&lt;1.1")</f>
        <v>18930565.831000745</v>
      </c>
      <c r="Q510" s="281">
        <f>SUMIFS($L$2:$L$501,$S$2:$S$501,"&gt;=1",$S$2:$S$501,"&lt;1.1")</f>
        <v>133730.008</v>
      </c>
      <c r="R510" s="282">
        <f>SUMIFS($U$2:$U$501,$S$2:$S$501,"&gt;=1",$S$2:$S$501,"&lt;1.1")</f>
        <v>155589.71200000003</v>
      </c>
    </row>
    <row r="511" spans="1:22" x14ac:dyDescent="0.2">
      <c r="K511" s="202"/>
      <c r="L511" s="207"/>
      <c r="M511" s="207"/>
      <c r="N511" s="271" t="s">
        <v>804</v>
      </c>
      <c r="O511" s="272">
        <f>COUNTIFS($S$2:$S$501,"&gt;=1.1",$S$2:$S$501,"&lt;1.2")</f>
        <v>31</v>
      </c>
      <c r="P511" s="273">
        <f>SUMIFS($R$2:$R$501,$S$2:$S$501,"&gt;=1.1",$S$2:$S$501,"&lt;1.2")</f>
        <v>35459318.912982337</v>
      </c>
      <c r="Q511" s="281">
        <f>SUMIFS($L$2:$L$501,$S$2:$S$501,"&gt;=1.1",$S$2:$S$501,"&lt;1.2")</f>
        <v>103911.03300000001</v>
      </c>
      <c r="R511" s="282">
        <f>SUMIFS($U$2:$U$501,$S$2:$S$501,"&gt;=1.1",$S$2:$S$501,"&lt;1.2")</f>
        <v>120474.26799999998</v>
      </c>
    </row>
    <row r="512" spans="1:22" x14ac:dyDescent="0.2">
      <c r="K512" s="202"/>
      <c r="L512" s="207"/>
      <c r="M512" s="207"/>
      <c r="N512" s="271" t="s">
        <v>811</v>
      </c>
      <c r="O512" s="272">
        <f>COUNTIFS($S$2:$S$501,"&gt;=1.2",$S$2:$S$501,"&lt;1.5")</f>
        <v>83</v>
      </c>
      <c r="P512" s="273">
        <f>SUMIFS($R$2:$R$501,$S$2:$S$501,"&gt;=1.2",$S$2:$S$501,"&lt;1.5")</f>
        <v>163485907.12491962</v>
      </c>
      <c r="Q512" s="281">
        <f>SUMIFS($L$2:$L$501,$S$2:$S$501,"&gt;=1.2",$S$2:$S$501,"&lt;1.5")</f>
        <v>198381.36699999997</v>
      </c>
      <c r="R512" s="282">
        <f>SUMIFS($U$2:$U$501,$S$2:$S$501,"&gt;=1.2",$S$2:$S$501,"&lt;1.5")</f>
        <v>229486.7129999999</v>
      </c>
    </row>
    <row r="513" spans="10:24" x14ac:dyDescent="0.2">
      <c r="K513" s="202"/>
      <c r="L513" s="207"/>
      <c r="M513" s="207"/>
      <c r="N513" s="271" t="s">
        <v>810</v>
      </c>
      <c r="O513" s="272">
        <f>COUNTIFS($S$2:$S$501,"&gt;=1.5",$S$2:$S$501,"&lt;2")</f>
        <v>103</v>
      </c>
      <c r="P513" s="273">
        <f>SUMIFS($R$2:$R$501,$S$2:$S$501,"&gt;=1.5",$S$2:$S$501,"&lt;2")</f>
        <v>440441407.66457897</v>
      </c>
      <c r="Q513" s="281">
        <f>SUMIFS($L$2:$L$501,$S$2:$S$501,"&gt;=1.5",$S$2:$S$501,"&lt;2")</f>
        <v>250647.666</v>
      </c>
      <c r="R513" s="282">
        <f>SUMIFS($U$2:$U$501,$S$2:$S$501,"&gt;=1.5",$S$2:$S$501,"&lt;2")</f>
        <v>299623.75000000006</v>
      </c>
    </row>
    <row r="514" spans="10:24" x14ac:dyDescent="0.2">
      <c r="K514" s="202"/>
      <c r="L514" s="207"/>
      <c r="M514" s="207"/>
      <c r="N514" s="271" t="s">
        <v>812</v>
      </c>
      <c r="O514" s="272">
        <f>COUNTIFS($S$2:$S$501,"&gt;=2",$S$2:$S$501,"&lt;3")</f>
        <v>94</v>
      </c>
      <c r="P514" s="273">
        <f>SUMIFS($R$2:$R$501,$S$2:$S$501,"&gt;=2",$S$2:$S$501,"&lt;3")</f>
        <v>404576394.56140012</v>
      </c>
      <c r="Q514" s="281">
        <f>SUMIFS($L$2:$L$501,$S$2:$S$501,"&gt;=2",$S$2:$S$501,"&lt;3")</f>
        <v>132210.14799999999</v>
      </c>
      <c r="R514" s="282">
        <f>SUMIFS($U$2:$U$501,$S$2:$S$501,"&gt;=2",$S$2:$S$501,"&lt;3")</f>
        <v>158691.25700000001</v>
      </c>
    </row>
    <row r="515" spans="10:24" x14ac:dyDescent="0.2">
      <c r="K515" s="202"/>
      <c r="L515" s="207"/>
      <c r="M515" s="207"/>
      <c r="N515" s="271" t="s">
        <v>813</v>
      </c>
      <c r="O515" s="272">
        <f>COUNTIF($S$2:$S$501,"&gt;=3")</f>
        <v>19</v>
      </c>
      <c r="P515" s="273">
        <f>SUMIF($S$2:$S$501,"&gt;=3",$R$2:$R$501)</f>
        <v>100871952.17516591</v>
      </c>
      <c r="Q515" s="281">
        <f>SUMIF($S$2:$S$501,"&gt;=3",$L$2:$L$501)</f>
        <v>24556.875</v>
      </c>
      <c r="R515" s="282">
        <f>SUMIF($S$2:$S$501,"&gt;=3",$U$2:$U$501)</f>
        <v>28514.531999999999</v>
      </c>
    </row>
    <row r="516" spans="10:24" x14ac:dyDescent="0.2">
      <c r="K516" s="202"/>
      <c r="L516" s="207"/>
      <c r="M516" s="207"/>
      <c r="N516" s="283" t="s">
        <v>806</v>
      </c>
      <c r="O516" s="277">
        <f>COUNTIFS($S$2:$S$501,"&gt;=.9",$S$2:$S$501,"&lt;1")</f>
        <v>19</v>
      </c>
      <c r="P516" s="278">
        <f>SUMIFS($R$2:$R$501,$S$2:$S$501,"&gt;=.9",$S$2:$S$501,"&lt;1")</f>
        <v>-8139085.8690281007</v>
      </c>
      <c r="Q516" s="284">
        <f>SUMIFS($L$2:$L$501,$S$2:$S$501,"&gt;=.9",$S$2:$S$501,"&lt;1")</f>
        <v>68515.543999999994</v>
      </c>
      <c r="R516" s="285">
        <f>SUMIFS($U$2:$U$501,$S$2:$S$501,"&gt;=.9",$S$2:$S$501,"&lt;1")</f>
        <v>78251.207999999984</v>
      </c>
    </row>
    <row r="517" spans="10:24" x14ac:dyDescent="0.2">
      <c r="K517" s="202"/>
      <c r="L517" s="207"/>
      <c r="M517" s="207"/>
      <c r="N517" s="283" t="s">
        <v>803</v>
      </c>
      <c r="O517" s="277">
        <f>COUNTIFS($S$2:$S$501,"&gt;=.8",$S$2:$S$501,"&lt;.9")</f>
        <v>23</v>
      </c>
      <c r="P517" s="278">
        <f>SUMIFS($R$2:$R$501,$S$2:$S$501,"&gt;=.8",$S$2:$S$501,"&lt;.9")</f>
        <v>-37224225.140697062</v>
      </c>
      <c r="Q517" s="284">
        <f>SUMIFS($L$2:$L$501,$S$2:$S$501,"&gt;=.8",$S$2:$S$501,"&lt;.9")</f>
        <v>98935.493000000002</v>
      </c>
      <c r="R517" s="285">
        <f>SUMIFS($U$2:$U$501,$S$2:$S$501,"&gt;=.8",$S$2:$S$501,"&lt;.9")</f>
        <v>114490.61600000001</v>
      </c>
    </row>
    <row r="518" spans="10:24" x14ac:dyDescent="0.2">
      <c r="K518" s="202"/>
      <c r="L518" s="207"/>
      <c r="M518" s="207"/>
      <c r="N518" s="283" t="s">
        <v>807</v>
      </c>
      <c r="O518" s="277">
        <f>COUNTIFS($S$2:$S$501,"&gt;=.7",$S$2:$S$501,"&lt;.8")</f>
        <v>30</v>
      </c>
      <c r="P518" s="278">
        <f>SUMIFS($R$2:$R$501,$S$2:$S$501,"&gt;=.7",$S$2:$S$501,"&lt;.8")</f>
        <v>-470088141.60818797</v>
      </c>
      <c r="Q518" s="284">
        <f>SUMIFS($L$2:$L$501,$S$2:$S$501,"&gt;=.7",$S$2:$S$501,"&lt;.8")</f>
        <v>335031.30999999994</v>
      </c>
      <c r="R518" s="285">
        <f>SUMIFS($U$2:$U$501,$S$2:$S$501,"&gt;=.7",$S$2:$S$501,"&lt;.8")</f>
        <v>458779.79099999997</v>
      </c>
    </row>
    <row r="519" spans="10:24" x14ac:dyDescent="0.2">
      <c r="N519" s="283" t="s">
        <v>808</v>
      </c>
      <c r="O519" s="277">
        <f>COUNTIF($S$2:$S$501,"&lt;.7")</f>
        <v>65</v>
      </c>
      <c r="P519" s="278">
        <f>SUMIF($S$2:$S$501,"&lt;.7",$R$2:$R$501)</f>
        <v>-648314093.65213299</v>
      </c>
      <c r="Q519" s="284">
        <f>SUMIF($S$2:$S$501,"&lt;.7",$L$2:$L$501)</f>
        <v>362534.34799999994</v>
      </c>
      <c r="R519" s="285">
        <f>SUMIF($S$2:$S$501,"&lt;.7",$U$2:$U$501)</f>
        <v>457983.266</v>
      </c>
    </row>
    <row r="520" spans="10:24" ht="26.25" customHeight="1" x14ac:dyDescent="0.2">
      <c r="N520" s="387" t="s">
        <v>872</v>
      </c>
      <c r="O520" s="388"/>
      <c r="P520" s="388"/>
      <c r="Q520" s="388"/>
      <c r="R520" s="389"/>
    </row>
    <row r="521" spans="10:24" ht="54" customHeight="1" x14ac:dyDescent="0.2">
      <c r="J521" s="196"/>
      <c r="K521" s="196"/>
      <c r="L521" s="196"/>
      <c r="M521" s="196"/>
    </row>
    <row r="522" spans="10:24" x14ac:dyDescent="0.2">
      <c r="K522" s="202"/>
      <c r="L522" s="207"/>
      <c r="M522" s="207"/>
      <c r="V522" s="234">
        <f>W522/$W$526</f>
        <v>0.9244935248859939</v>
      </c>
      <c r="W522" s="202">
        <v>5542411716.6799994</v>
      </c>
      <c r="X522" s="197" t="s">
        <v>797</v>
      </c>
    </row>
    <row r="523" spans="10:24" x14ac:dyDescent="0.2">
      <c r="K523" s="202"/>
      <c r="L523" s="207"/>
      <c r="M523" s="207"/>
      <c r="V523" s="234">
        <f>W523/$W$526</f>
        <v>2.5420655776179357E-2</v>
      </c>
      <c r="W523" s="202">
        <v>152398839.61000156</v>
      </c>
      <c r="X523" s="197" t="s">
        <v>798</v>
      </c>
    </row>
    <row r="524" spans="10:24" x14ac:dyDescent="0.2">
      <c r="K524" s="202"/>
      <c r="L524" s="207"/>
      <c r="M524" s="207"/>
      <c r="V524" s="234">
        <f>W524/$W$526</f>
        <v>3.3360694663072829E-2</v>
      </c>
      <c r="W524" s="202">
        <v>200000000</v>
      </c>
      <c r="X524" s="197" t="s">
        <v>799</v>
      </c>
    </row>
    <row r="525" spans="10:24" x14ac:dyDescent="0.2">
      <c r="K525" s="202"/>
      <c r="L525" s="207"/>
      <c r="M525" s="207"/>
      <c r="V525" s="234">
        <f>W525/$W$526</f>
        <v>1.6680347331536415E-2</v>
      </c>
      <c r="W525" s="202">
        <v>100000000</v>
      </c>
      <c r="X525" s="197" t="s">
        <v>800</v>
      </c>
    </row>
    <row r="526" spans="10:24" x14ac:dyDescent="0.2">
      <c r="K526" s="202"/>
      <c r="L526" s="207"/>
      <c r="M526" s="207"/>
      <c r="V526" s="197">
        <f>W526/$W$526</f>
        <v>1</v>
      </c>
      <c r="W526" s="201">
        <v>5995079000</v>
      </c>
      <c r="X526" s="197" t="s">
        <v>821</v>
      </c>
    </row>
    <row r="527" spans="10:24" x14ac:dyDescent="0.2">
      <c r="K527" s="202"/>
      <c r="L527" s="207"/>
      <c r="M527" s="207"/>
    </row>
    <row r="528" spans="10:24" x14ac:dyDescent="0.2">
      <c r="K528" s="202"/>
      <c r="L528" s="207"/>
      <c r="M528" s="207"/>
      <c r="V528" s="234">
        <f>W528/W526</f>
        <v>7.5506475114006114E-2</v>
      </c>
      <c r="W528" s="201">
        <f>W526-W522</f>
        <v>452667283.32000065</v>
      </c>
    </row>
    <row r="529" spans="11:13" x14ac:dyDescent="0.2">
      <c r="K529" s="202"/>
      <c r="L529" s="207"/>
      <c r="M529" s="207"/>
    </row>
    <row r="530" spans="11:13" x14ac:dyDescent="0.2">
      <c r="K530" s="202"/>
      <c r="L530" s="207"/>
      <c r="M530" s="207"/>
    </row>
    <row r="531" spans="11:13" x14ac:dyDescent="0.2">
      <c r="K531" s="202"/>
      <c r="L531" s="207"/>
      <c r="M531" s="207"/>
    </row>
  </sheetData>
  <mergeCells count="1">
    <mergeCell ref="N520:R520"/>
  </mergeCells>
  <pageMargins left="0.7" right="0.7" top="0.75" bottom="0.75" header="0.3" footer="0.3"/>
  <pageSetup orientation="portrait" verticalDpi="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9"/>
  <sheetViews>
    <sheetView workbookViewId="0">
      <selection activeCell="F2" sqref="F2"/>
    </sheetView>
  </sheetViews>
  <sheetFormatPr defaultRowHeight="14.25" x14ac:dyDescent="0.2"/>
  <cols>
    <col min="1" max="1" width="12" style="261" customWidth="1"/>
    <col min="2" max="2" width="34" style="261" customWidth="1"/>
    <col min="3" max="3" width="35.7109375" style="261" customWidth="1"/>
    <col min="4" max="4" width="34" style="261" customWidth="1"/>
    <col min="5" max="5" width="30" style="261" customWidth="1"/>
    <col min="6" max="6" width="32.28515625" style="261" customWidth="1"/>
    <col min="7" max="16384" width="9.140625" style="213"/>
  </cols>
  <sheetData>
    <row r="1" spans="1:6" ht="24" customHeight="1" x14ac:dyDescent="0.2"/>
    <row r="2" spans="1:6" s="242" customFormat="1" ht="60" customHeight="1" x14ac:dyDescent="0.2">
      <c r="A2" s="263" t="s">
        <v>856</v>
      </c>
      <c r="B2" s="263" t="s">
        <v>776</v>
      </c>
      <c r="C2" s="263" t="s">
        <v>683</v>
      </c>
      <c r="D2" s="263" t="s">
        <v>610</v>
      </c>
      <c r="E2" s="263" t="s">
        <v>688</v>
      </c>
      <c r="F2" s="263" t="s">
        <v>611</v>
      </c>
    </row>
    <row r="3" spans="1:6" ht="156.75" x14ac:dyDescent="0.2">
      <c r="A3" s="257" t="s">
        <v>775</v>
      </c>
      <c r="B3" s="258" t="s">
        <v>774</v>
      </c>
      <c r="C3" s="258" t="s">
        <v>773</v>
      </c>
      <c r="D3" s="258" t="s">
        <v>772</v>
      </c>
      <c r="E3" s="258" t="s">
        <v>838</v>
      </c>
      <c r="F3" s="258" t="s">
        <v>846</v>
      </c>
    </row>
    <row r="4" spans="1:6" ht="168" customHeight="1" x14ac:dyDescent="0.2">
      <c r="A4" s="257" t="s">
        <v>771</v>
      </c>
      <c r="B4" s="258" t="s">
        <v>770</v>
      </c>
      <c r="C4" s="258" t="s">
        <v>769</v>
      </c>
      <c r="D4" s="258" t="s">
        <v>768</v>
      </c>
      <c r="E4" s="258" t="s">
        <v>767</v>
      </c>
      <c r="F4" s="258" t="s">
        <v>766</v>
      </c>
    </row>
    <row r="5" spans="1:6" ht="85.5" x14ac:dyDescent="0.2">
      <c r="A5" s="257" t="s">
        <v>765</v>
      </c>
      <c r="B5" s="258" t="s">
        <v>839</v>
      </c>
      <c r="C5" s="258" t="s">
        <v>764</v>
      </c>
      <c r="D5" s="264">
        <v>0.3</v>
      </c>
      <c r="E5" s="258">
        <v>0.6</v>
      </c>
      <c r="F5" s="258">
        <v>0.2</v>
      </c>
    </row>
    <row r="6" spans="1:6" ht="146.25" customHeight="1" x14ac:dyDescent="0.2">
      <c r="A6" s="265" t="s">
        <v>842</v>
      </c>
      <c r="B6" s="258" t="s">
        <v>840</v>
      </c>
      <c r="C6" s="258" t="s">
        <v>843</v>
      </c>
      <c r="D6" s="258" t="s">
        <v>841</v>
      </c>
      <c r="E6" s="258" t="s">
        <v>844</v>
      </c>
      <c r="F6" s="258" t="s">
        <v>847</v>
      </c>
    </row>
    <row r="7" spans="1:6" ht="150.75" customHeight="1" x14ac:dyDescent="0.2">
      <c r="A7" s="260" t="s">
        <v>763</v>
      </c>
      <c r="B7" s="258" t="s">
        <v>848</v>
      </c>
      <c r="C7" s="258" t="s">
        <v>762</v>
      </c>
      <c r="D7" s="258" t="s">
        <v>761</v>
      </c>
      <c r="E7" s="258" t="s">
        <v>760</v>
      </c>
      <c r="F7" s="258" t="s">
        <v>845</v>
      </c>
    </row>
    <row r="8" spans="1:6" ht="16.5" customHeight="1" x14ac:dyDescent="0.2">
      <c r="A8" s="257" t="s">
        <v>759</v>
      </c>
      <c r="B8" s="258" t="s">
        <v>758</v>
      </c>
      <c r="C8" s="258" t="s">
        <v>758</v>
      </c>
      <c r="D8" s="258" t="s">
        <v>758</v>
      </c>
      <c r="E8" s="258" t="s">
        <v>758</v>
      </c>
      <c r="F8" s="258" t="s">
        <v>758</v>
      </c>
    </row>
    <row r="9" spans="1:6" ht="57" x14ac:dyDescent="0.2">
      <c r="A9" s="260" t="s">
        <v>757</v>
      </c>
      <c r="B9" s="258" t="s">
        <v>756</v>
      </c>
      <c r="C9" s="258" t="s">
        <v>849</v>
      </c>
      <c r="D9" s="258" t="s">
        <v>850</v>
      </c>
      <c r="E9" s="258" t="s">
        <v>756</v>
      </c>
      <c r="F9" s="258" t="s">
        <v>756</v>
      </c>
    </row>
  </sheetData>
  <pageMargins left="0.7" right="0.7" top="0.75" bottom="0.75" header="0.3" footer="0.3"/>
  <pageSetup scale="69" orientation="landscape" verticalDpi="12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6"/>
  <sheetViews>
    <sheetView workbookViewId="0">
      <selection activeCell="I2" sqref="I2"/>
    </sheetView>
  </sheetViews>
  <sheetFormatPr defaultRowHeight="14.25" x14ac:dyDescent="0.2"/>
  <cols>
    <col min="1" max="1" width="14" style="261" customWidth="1"/>
    <col min="2" max="2" width="37.28515625" style="262" customWidth="1"/>
    <col min="3" max="3" width="37" style="262" customWidth="1"/>
    <col min="4" max="4" width="36.7109375" style="262" customWidth="1"/>
    <col min="5" max="5" width="35.42578125" style="262" customWidth="1"/>
    <col min="6" max="6" width="40" style="262" customWidth="1"/>
    <col min="7" max="16384" width="9.140625" style="229"/>
  </cols>
  <sheetData>
    <row r="1" spans="1:6" s="243" customFormat="1" ht="73.5" customHeight="1" x14ac:dyDescent="0.2">
      <c r="A1" s="255" t="s">
        <v>857</v>
      </c>
      <c r="B1" s="263" t="s">
        <v>612</v>
      </c>
      <c r="C1" s="256" t="s">
        <v>613</v>
      </c>
      <c r="D1" s="256" t="s">
        <v>587</v>
      </c>
      <c r="E1" s="308" t="s">
        <v>614</v>
      </c>
      <c r="F1" s="308" t="s">
        <v>595</v>
      </c>
    </row>
    <row r="2" spans="1:6" ht="194.25" customHeight="1" x14ac:dyDescent="0.2">
      <c r="A2" s="257" t="s">
        <v>775</v>
      </c>
      <c r="B2" s="258" t="s">
        <v>787</v>
      </c>
      <c r="C2" s="258" t="s">
        <v>786</v>
      </c>
      <c r="D2" s="258" t="s">
        <v>785</v>
      </c>
      <c r="E2" s="259" t="s">
        <v>863</v>
      </c>
      <c r="F2" s="259" t="s">
        <v>864</v>
      </c>
    </row>
    <row r="3" spans="1:6" ht="136.5" customHeight="1" x14ac:dyDescent="0.2">
      <c r="A3" s="257" t="s">
        <v>771</v>
      </c>
      <c r="B3" s="258" t="s">
        <v>784</v>
      </c>
      <c r="C3" s="258" t="s">
        <v>783</v>
      </c>
      <c r="D3" s="258" t="s">
        <v>869</v>
      </c>
      <c r="E3" s="259" t="s">
        <v>870</v>
      </c>
      <c r="F3" s="259" t="s">
        <v>782</v>
      </c>
    </row>
    <row r="4" spans="1:6" ht="198.75" customHeight="1" x14ac:dyDescent="0.2">
      <c r="A4" s="260" t="s">
        <v>781</v>
      </c>
      <c r="B4" s="258" t="s">
        <v>796</v>
      </c>
      <c r="C4" s="258" t="s">
        <v>780</v>
      </c>
      <c r="D4" s="258" t="s">
        <v>874</v>
      </c>
      <c r="E4" s="259" t="s">
        <v>779</v>
      </c>
      <c r="F4" s="259" t="s">
        <v>778</v>
      </c>
    </row>
    <row r="5" spans="1:6" ht="30" customHeight="1" x14ac:dyDescent="0.2">
      <c r="A5" s="257" t="s">
        <v>759</v>
      </c>
      <c r="B5" s="258" t="s">
        <v>758</v>
      </c>
      <c r="C5" s="258" t="s">
        <v>758</v>
      </c>
      <c r="D5" s="258" t="s">
        <v>758</v>
      </c>
      <c r="E5" s="259" t="s">
        <v>758</v>
      </c>
      <c r="F5" s="259" t="s">
        <v>758</v>
      </c>
    </row>
    <row r="6" spans="1:6" ht="114" customHeight="1" x14ac:dyDescent="0.2">
      <c r="A6" s="260" t="s">
        <v>757</v>
      </c>
      <c r="B6" s="258" t="s">
        <v>777</v>
      </c>
      <c r="C6" s="258" t="s">
        <v>801</v>
      </c>
      <c r="D6" s="390" t="s">
        <v>871</v>
      </c>
      <c r="E6" s="390"/>
      <c r="F6" s="390"/>
    </row>
  </sheetData>
  <mergeCells count="1">
    <mergeCell ref="D6:F6"/>
  </mergeCells>
  <pageMargins left="0.7" right="0.7" top="0.75" bottom="0.75" header="0.3" footer="0.3"/>
  <pageSetup scale="67" orientation="landscape" verticalDpi="12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3</vt:i4>
      </vt:variant>
    </vt:vector>
  </HeadingPairs>
  <TitlesOfParts>
    <vt:vector size="16" baseType="lpstr">
      <vt:lpstr>Formula</vt:lpstr>
      <vt:lpstr>BEFC_17-18</vt:lpstr>
      <vt:lpstr>LECI_17-18</vt:lpstr>
      <vt:lpstr>Sparsity-Size Ratio</vt:lpstr>
      <vt:lpstr>ADM 1991-92 comparison</vt:lpstr>
      <vt:lpstr>Spending per Student Analysis</vt:lpstr>
      <vt:lpstr>Base Analysis</vt:lpstr>
      <vt:lpstr>Student Weight Summary</vt:lpstr>
      <vt:lpstr>District Factor Summary</vt:lpstr>
      <vt:lpstr>Formula Visual</vt:lpstr>
      <vt:lpstr>Formula Visual (2)</vt:lpstr>
      <vt:lpstr>Sheet1</vt:lpstr>
      <vt:lpstr>SD List</vt:lpstr>
      <vt:lpstr>Formula!Print_Area</vt:lpstr>
      <vt:lpstr>'Formula Visual'!Print_Area</vt:lpstr>
      <vt:lpstr>'Formula Visual (2)'!Print_Area</vt:lpstr>
    </vt:vector>
  </TitlesOfParts>
  <Company>PA Department of Education</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Jennifer Belz</dc:creator>
  <cp:lastModifiedBy>Jennifer Belz</cp:lastModifiedBy>
  <cp:lastPrinted>2017-12-18T21:32:37Z</cp:lastPrinted>
  <dcterms:created xsi:type="dcterms:W3CDTF">2015-12-28T15:01:20Z</dcterms:created>
  <dcterms:modified xsi:type="dcterms:W3CDTF">2018-01-10T18:08:54Z</dcterms:modified>
</cp:coreProperties>
</file>